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ElinorGray\Public First Dropbox\Policy and Research Team\Polling\Client Tables\Uber APAC\India\Consumer Poll\Results\"/>
    </mc:Choice>
  </mc:AlternateContent>
  <xr:revisionPtr revIDLastSave="0" documentId="13_ncr:1_{67293525-DCF4-4FF0-9ACA-A36D888270B4}"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2" sheetId="45" r:id="rId43"/>
    <sheet name="Table 43" sheetId="46" r:id="rId44"/>
    <sheet name="Table 44" sheetId="47" r:id="rId45"/>
    <sheet name="Table 45" sheetId="48" r:id="rId46"/>
    <sheet name="Table 46" sheetId="49" r:id="rId47"/>
    <sheet name="Table 47" sheetId="50" r:id="rId48"/>
    <sheet name="Table 48" sheetId="51" r:id="rId49"/>
    <sheet name="Table 49" sheetId="52" r:id="rId50"/>
    <sheet name="Table 50" sheetId="53" r:id="rId51"/>
    <sheet name="Table 51" sheetId="54" r:id="rId52"/>
    <sheet name="Table 52" sheetId="55" r:id="rId53"/>
    <sheet name="Table 53" sheetId="56" r:id="rId54"/>
    <sheet name="Table 54" sheetId="57" r:id="rId55"/>
    <sheet name="Table 55" sheetId="58" r:id="rId56"/>
    <sheet name="Table 56" sheetId="59" r:id="rId57"/>
    <sheet name="Table 57" sheetId="60" r:id="rId58"/>
    <sheet name="Table 58" sheetId="61" r:id="rId59"/>
    <sheet name="Table 59" sheetId="62" r:id="rId60"/>
    <sheet name="Table 60" sheetId="63" r:id="rId61"/>
    <sheet name="Table 61" sheetId="64" r:id="rId62"/>
    <sheet name="Table 62" sheetId="65" r:id="rId63"/>
    <sheet name="Table 63" sheetId="66" r:id="rId64"/>
    <sheet name="Table 64" sheetId="67" r:id="rId65"/>
    <sheet name="Table 65" sheetId="68" r:id="rId66"/>
    <sheet name="Table 66" sheetId="69" r:id="rId67"/>
    <sheet name="Table 67" sheetId="70" r:id="rId68"/>
    <sheet name="Table 68" sheetId="71" r:id="rId69"/>
    <sheet name="Table 69" sheetId="72" r:id="rId70"/>
    <sheet name="Table 70" sheetId="73" r:id="rId71"/>
    <sheet name="Table 71" sheetId="74" r:id="rId72"/>
    <sheet name="Table 72" sheetId="75" r:id="rId73"/>
    <sheet name="Table 73" sheetId="76" r:id="rId74"/>
    <sheet name="Table 74" sheetId="77" r:id="rId75"/>
    <sheet name="Table 75" sheetId="78" r:id="rId76"/>
    <sheet name="Table 76" sheetId="79" r:id="rId77"/>
    <sheet name="Table 77" sheetId="80" r:id="rId78"/>
    <sheet name="Table 78" sheetId="81" r:id="rId79"/>
    <sheet name="Table 79" sheetId="82" r:id="rId80"/>
    <sheet name="Table 80" sheetId="83" r:id="rId81"/>
    <sheet name="Table 81" sheetId="84" r:id="rId82"/>
    <sheet name="Table 82" sheetId="85" r:id="rId83"/>
    <sheet name="Table 83" sheetId="86" r:id="rId84"/>
    <sheet name="Table 84" sheetId="87" r:id="rId85"/>
    <sheet name="Table 85" sheetId="88" r:id="rId86"/>
    <sheet name="Table 86" sheetId="89" r:id="rId87"/>
    <sheet name="Table 87" sheetId="90" r:id="rId88"/>
    <sheet name="Table 88" sheetId="91" r:id="rId89"/>
    <sheet name="Table 89" sheetId="92" r:id="rId90"/>
    <sheet name="Table 90" sheetId="93" r:id="rId91"/>
    <sheet name="Table 91" sheetId="94" r:id="rId92"/>
    <sheet name="Table 92" sheetId="95" r:id="rId93"/>
    <sheet name="Table 93" sheetId="96" r:id="rId94"/>
    <sheet name="Table 94" sheetId="97" r:id="rId95"/>
    <sheet name="Table 95" sheetId="98" r:id="rId96"/>
    <sheet name="Table 96" sheetId="99" r:id="rId97"/>
    <sheet name="Table 97" sheetId="100" r:id="rId98"/>
    <sheet name="Table 98" sheetId="101" r:id="rId99"/>
    <sheet name="Table 99" sheetId="102" r:id="rId100"/>
    <sheet name="Table 100" sheetId="103" r:id="rId101"/>
    <sheet name="Table 101" sheetId="104" r:id="rId102"/>
    <sheet name="Table 102" sheetId="105" r:id="rId103"/>
    <sheet name="Table 103" sheetId="106" r:id="rId104"/>
    <sheet name="Table 104" sheetId="107" r:id="rId105"/>
    <sheet name="Table 105" sheetId="108" r:id="rId106"/>
    <sheet name="Table 106" sheetId="109" r:id="rId107"/>
    <sheet name="Table 107" sheetId="110" r:id="rId108"/>
    <sheet name="Table 108" sheetId="111" r:id="rId109"/>
    <sheet name="Table 109" sheetId="112" r:id="rId110"/>
    <sheet name="Table 110" sheetId="113" r:id="rId111"/>
    <sheet name="Table 111" sheetId="114" r:id="rId112"/>
    <sheet name="Table 112" sheetId="115" r:id="rId113"/>
    <sheet name="Table 113" sheetId="116" r:id="rId114"/>
    <sheet name="Table 114" sheetId="117" r:id="rId115"/>
    <sheet name="Table 115" sheetId="118" r:id="rId116"/>
    <sheet name="Table 116" sheetId="119" r:id="rId117"/>
    <sheet name="Table 117" sheetId="120" r:id="rId118"/>
    <sheet name="Table 118" sheetId="121" r:id="rId119"/>
    <sheet name="Table 119" sheetId="122" r:id="rId120"/>
    <sheet name="Table 120" sheetId="123" r:id="rId121"/>
    <sheet name="Table 121" sheetId="124" r:id="rId122"/>
    <sheet name="Table 122" sheetId="125" r:id="rId123"/>
    <sheet name="Table 123" sheetId="126" r:id="rId124"/>
    <sheet name="Table 124" sheetId="127" r:id="rId125"/>
    <sheet name="Table 125" sheetId="128" r:id="rId126"/>
    <sheet name="Table 126" sheetId="129" r:id="rId127"/>
    <sheet name="Table 127" sheetId="130" r:id="rId128"/>
    <sheet name="Table 128" sheetId="131" r:id="rId129"/>
    <sheet name="Table 129" sheetId="132" r:id="rId130"/>
    <sheet name="Table 130" sheetId="133" r:id="rId131"/>
    <sheet name="Table 131" sheetId="134" r:id="rId132"/>
    <sheet name="Table 132" sheetId="135" r:id="rId133"/>
    <sheet name="Table 133" sheetId="136" r:id="rId134"/>
    <sheet name="Table 134" sheetId="137" r:id="rId135"/>
    <sheet name="Table 135" sheetId="138" r:id="rId136"/>
    <sheet name="Table 136" sheetId="139" r:id="rId137"/>
    <sheet name="Table 137" sheetId="140" r:id="rId138"/>
    <sheet name="Table 138" sheetId="141" r:id="rId139"/>
    <sheet name="Table 139" sheetId="142" r:id="rId140"/>
    <sheet name="Table 140" sheetId="143" r:id="rId141"/>
    <sheet name="Table 141" sheetId="144" r:id="rId142"/>
    <sheet name="Table 142" sheetId="145" r:id="rId143"/>
    <sheet name="Table 143" sheetId="146" r:id="rId144"/>
    <sheet name="Table 144" sheetId="147" r:id="rId145"/>
    <sheet name="Table 145" sheetId="148" r:id="rId146"/>
    <sheet name="Table 146" sheetId="149" r:id="rId147"/>
    <sheet name="Table 147" sheetId="150" r:id="rId148"/>
    <sheet name="Table 148" sheetId="151" r:id="rId149"/>
    <sheet name="Table 149" sheetId="152" r:id="rId150"/>
    <sheet name="Table 150" sheetId="153" r:id="rId151"/>
    <sheet name="Table 151" sheetId="154" r:id="rId152"/>
    <sheet name="Table 152" sheetId="155" r:id="rId153"/>
    <sheet name="Table 153" sheetId="156" r:id="rId154"/>
    <sheet name="Table 154" sheetId="157" r:id="rId155"/>
    <sheet name="Table 155" sheetId="158" r:id="rId156"/>
    <sheet name="Table 156" sheetId="159" r:id="rId157"/>
    <sheet name="Table 157" sheetId="160" r:id="rId158"/>
    <sheet name="Table 158" sheetId="161" r:id="rId159"/>
    <sheet name="Table 159" sheetId="162" r:id="rId160"/>
    <sheet name="Table 160" sheetId="163" r:id="rId161"/>
    <sheet name="Table 161" sheetId="164" r:id="rId162"/>
    <sheet name="Table 162" sheetId="165" r:id="rId163"/>
    <sheet name="Table 163" sheetId="166" r:id="rId164"/>
    <sheet name="Table 164" sheetId="167" r:id="rId165"/>
    <sheet name="Table 165" sheetId="168" r:id="rId1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2" l="1"/>
  <c r="B16" i="167"/>
  <c r="B16" i="166"/>
  <c r="B16" i="165"/>
  <c r="B16" i="164"/>
  <c r="B16" i="163"/>
  <c r="B16" i="162"/>
  <c r="B16" i="161"/>
  <c r="B16" i="160"/>
  <c r="B16" i="159"/>
  <c r="B21" i="158"/>
  <c r="B21" i="157"/>
  <c r="B20" i="156"/>
  <c r="B24" i="155"/>
  <c r="B19" i="154"/>
  <c r="B16" i="153"/>
  <c r="B20" i="152"/>
  <c r="B23" i="151"/>
  <c r="B19" i="150"/>
  <c r="B16" i="149"/>
  <c r="B21" i="148"/>
  <c r="B19" i="147"/>
  <c r="B19" i="146"/>
  <c r="B19" i="145"/>
  <c r="B18" i="144"/>
  <c r="B18" i="143"/>
  <c r="B18" i="142"/>
  <c r="B18" i="141"/>
  <c r="B18" i="140"/>
  <c r="B18" i="139"/>
  <c r="B18" i="138"/>
  <c r="B18" i="137"/>
  <c r="B18" i="136"/>
  <c r="B17" i="135"/>
  <c r="B16" i="134"/>
  <c r="B17" i="133"/>
  <c r="B18" i="132"/>
  <c r="B19" i="131"/>
  <c r="B19" i="130"/>
  <c r="B19" i="129"/>
  <c r="B19" i="128"/>
  <c r="B19" i="127"/>
  <c r="B19" i="126"/>
  <c r="B23" i="125"/>
  <c r="B22" i="124"/>
  <c r="B22" i="123"/>
  <c r="B22" i="122"/>
  <c r="B22" i="121"/>
  <c r="B22" i="120"/>
  <c r="B22" i="119"/>
  <c r="B22" i="118"/>
  <c r="B17" i="117"/>
  <c r="B17" i="116"/>
  <c r="B17" i="115"/>
  <c r="B17" i="114"/>
  <c r="B17" i="113"/>
  <c r="B17" i="112"/>
  <c r="B17" i="111"/>
  <c r="B17" i="110"/>
  <c r="B21" i="109"/>
  <c r="B16" i="108"/>
  <c r="B16" i="107"/>
  <c r="B16" i="106"/>
  <c r="B16" i="105"/>
  <c r="B16" i="104"/>
  <c r="B16" i="103"/>
  <c r="B16" i="102"/>
  <c r="B16" i="101"/>
  <c r="B16" i="100"/>
  <c r="B16" i="99"/>
  <c r="B16" i="98"/>
  <c r="B16" i="97"/>
  <c r="B16" i="96"/>
  <c r="B16" i="95"/>
  <c r="B16" i="94"/>
  <c r="B16" i="93"/>
  <c r="B16" i="92"/>
  <c r="B16" i="91"/>
  <c r="B16" i="90"/>
  <c r="B16" i="89"/>
  <c r="B16" i="88"/>
  <c r="B16" i="87"/>
  <c r="B16" i="86"/>
  <c r="B16" i="85"/>
  <c r="B22" i="84"/>
  <c r="B22" i="83"/>
  <c r="B22" i="82"/>
  <c r="B22" i="81"/>
  <c r="B22" i="80"/>
  <c r="B22" i="79"/>
  <c r="B22" i="78"/>
  <c r="B22" i="77"/>
  <c r="B22" i="76"/>
  <c r="B22" i="75"/>
  <c r="B22" i="74"/>
  <c r="B22" i="73"/>
  <c r="B22" i="72"/>
  <c r="B25" i="71"/>
  <c r="B19" i="70"/>
  <c r="B19" i="69"/>
  <c r="B19" i="68"/>
  <c r="B19" i="67"/>
  <c r="B19" i="66"/>
  <c r="B19" i="65"/>
  <c r="B19" i="64"/>
  <c r="B23" i="63"/>
  <c r="B23" i="62"/>
  <c r="B23" i="61"/>
  <c r="B23" i="60"/>
  <c r="B23" i="59"/>
  <c r="B23" i="58"/>
  <c r="B23" i="57"/>
  <c r="B22" i="56"/>
  <c r="B22" i="55"/>
  <c r="B22" i="54"/>
  <c r="B22" i="53"/>
  <c r="B22" i="52"/>
  <c r="B22" i="51"/>
  <c r="B22" i="50"/>
  <c r="B22" i="49"/>
  <c r="B22" i="48"/>
  <c r="B22" i="47"/>
  <c r="B22" i="46"/>
  <c r="B22" i="45"/>
  <c r="B17" i="43"/>
  <c r="B17" i="42"/>
  <c r="B17" i="41"/>
  <c r="B17" i="40"/>
  <c r="B17" i="39"/>
  <c r="B17" i="38"/>
  <c r="B17" i="37"/>
  <c r="B17" i="36"/>
  <c r="B17" i="35"/>
  <c r="B17" i="34"/>
  <c r="B22" i="33"/>
  <c r="B19" i="32"/>
  <c r="B17" i="31"/>
  <c r="B17" i="30"/>
  <c r="B17" i="29"/>
  <c r="B17" i="28"/>
  <c r="B17" i="27"/>
  <c r="B17" i="26"/>
  <c r="B17" i="25"/>
  <c r="B17" i="24"/>
  <c r="B16" i="23"/>
  <c r="B23" i="22"/>
  <c r="B23" i="21"/>
  <c r="B23" i="20"/>
  <c r="B23" i="19"/>
  <c r="B23" i="18"/>
  <c r="B23" i="17"/>
  <c r="B23" i="16"/>
  <c r="B23" i="14"/>
  <c r="B23" i="13"/>
  <c r="B23" i="12"/>
  <c r="B23" i="11"/>
  <c r="B23" i="10"/>
  <c r="B27" i="9"/>
  <c r="B33" i="8"/>
  <c r="B21" i="7"/>
  <c r="B21" i="6"/>
  <c r="B21" i="5"/>
  <c r="B22" i="4"/>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E125" i="2"/>
  <c r="D125" i="2"/>
  <c r="E124" i="2"/>
  <c r="D124" i="2"/>
  <c r="E123" i="2"/>
  <c r="D123" i="2"/>
  <c r="E122" i="2"/>
  <c r="D122" i="2"/>
  <c r="D121" i="2"/>
  <c r="E120" i="2"/>
  <c r="D120" i="2"/>
  <c r="E119" i="2"/>
  <c r="D119" i="2"/>
  <c r="E118" i="2"/>
  <c r="D118" i="2"/>
  <c r="E117" i="2"/>
  <c r="D117" i="2"/>
  <c r="E116" i="2"/>
  <c r="D116" i="2"/>
  <c r="E115" i="2"/>
  <c r="D115" i="2"/>
  <c r="E114" i="2"/>
  <c r="D114"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E89" i="2"/>
  <c r="D89" i="2"/>
  <c r="D88" i="2"/>
  <c r="E87" i="2"/>
  <c r="D87" i="2"/>
  <c r="E86" i="2"/>
  <c r="D86" i="2"/>
  <c r="E85" i="2"/>
  <c r="D85" i="2"/>
  <c r="E84" i="2"/>
  <c r="D84" i="2"/>
  <c r="E83" i="2"/>
  <c r="D83" i="2"/>
  <c r="E82" i="2"/>
  <c r="D82" i="2"/>
  <c r="D81" i="2"/>
  <c r="E80" i="2"/>
  <c r="D80" i="2"/>
  <c r="E79" i="2"/>
  <c r="D79" i="2"/>
  <c r="E78" i="2"/>
  <c r="D78" i="2"/>
  <c r="E77" i="2"/>
  <c r="D77" i="2"/>
  <c r="E76" i="2"/>
  <c r="D76" i="2"/>
  <c r="D75" i="2"/>
  <c r="E74" i="2"/>
  <c r="D74" i="2"/>
  <c r="E73" i="2"/>
  <c r="D73" i="2"/>
  <c r="E72" i="2"/>
  <c r="D72" i="2"/>
  <c r="E71" i="2"/>
  <c r="D71" i="2"/>
  <c r="E70" i="2"/>
  <c r="D70" i="2"/>
  <c r="E69" i="2"/>
  <c r="D69" i="2"/>
  <c r="E68" i="2"/>
  <c r="D68"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D15" i="2"/>
  <c r="E14" i="2"/>
  <c r="D14" i="2"/>
  <c r="E13" i="2"/>
  <c r="D13" i="2"/>
  <c r="E12" i="2"/>
  <c r="D12" i="2"/>
  <c r="E11" i="2"/>
  <c r="D11" i="2"/>
  <c r="E10" i="2"/>
  <c r="D10" i="2"/>
  <c r="D9" i="2"/>
  <c r="D6" i="2"/>
  <c r="F20" i="1"/>
</calcChain>
</file>

<file path=xl/sharedStrings.xml><?xml version="1.0" encoding="utf-8"?>
<sst xmlns="http://schemas.openxmlformats.org/spreadsheetml/2006/main" count="9237" uniqueCount="564">
  <si>
    <t>Public First Poll for Uber APAC India</t>
  </si>
  <si>
    <t>Fieldwork:</t>
  </si>
  <si>
    <t>15th May - 13th Jun 2024</t>
  </si>
  <si>
    <t xml:space="preserve">Interview Method: </t>
  </si>
  <si>
    <t>Online Survey</t>
  </si>
  <si>
    <t>Population represented:</t>
  </si>
  <si>
    <t>India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</si>
  <si>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</si>
  <si>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</si>
  <si>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</si>
  <si>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</si>
  <si>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</si>
  <si>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</si>
  <si>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</si>
  <si>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</si>
  <si>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</si>
  <si>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</si>
  <si>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</si>
  <si>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</si>
  <si>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</si>
  <si>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</si>
  <si>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</si>
  <si>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</si>
  <si>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</si>
  <si>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</si>
  <si>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</si>
  <si>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</si>
  <si>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Central Zonal Council</t>
  </si>
  <si>
    <t>Eastern Zonal Council</t>
  </si>
  <si>
    <t>Northern Zonal Council</t>
  </si>
  <si>
    <t>Southern Zonal Council</t>
  </si>
  <si>
    <t>Western Zonal Council</t>
  </si>
  <si>
    <t>Primary or secondary education</t>
  </si>
  <si>
    <t>Some university, or college</t>
  </si>
  <si>
    <t>University or college graduate</t>
  </si>
  <si>
    <t>Masters/Doctorate/Professional Education</t>
  </si>
  <si>
    <t>INR 20,00,000</t>
  </si>
  <si>
    <t>INR 20,00,000 - INR 40,00,000</t>
  </si>
  <si>
    <t>INR 40,00,000 - INR 80,00,000</t>
  </si>
  <si>
    <t>INR 80,00,000 +</t>
  </si>
  <si>
    <t>Centre of a large city or urban area</t>
  </si>
  <si>
    <t>Suburb of a large city or urban area</t>
  </si>
  <si>
    <t>Small town</t>
  </si>
  <si>
    <t>Rural area</t>
  </si>
  <si>
    <t>Bangalore</t>
  </si>
  <si>
    <t>Delhi</t>
  </si>
  <si>
    <t>Hyderabad</t>
  </si>
  <si>
    <t>Kolkata</t>
  </si>
  <si>
    <t>Mumbai</t>
  </si>
  <si>
    <t>Gender</t>
  </si>
  <si>
    <t>How Old</t>
  </si>
  <si>
    <t>Region</t>
  </si>
  <si>
    <t>Education</t>
  </si>
  <si>
    <t>Income</t>
  </si>
  <si>
    <t>Area</t>
  </si>
  <si>
    <t>City</t>
  </si>
  <si>
    <t xml:space="preserve"> Ola cabs</t>
  </si>
  <si>
    <t xml:space="preserve"> Uber</t>
  </si>
  <si>
    <t xml:space="preserve"> Amazon</t>
  </si>
  <si>
    <t>Very unfavourable</t>
  </si>
  <si>
    <t>Somewhat unfavourable</t>
  </si>
  <si>
    <t>Neither favourable nor unfavourable</t>
  </si>
  <si>
    <t>Somewhat favourable</t>
  </si>
  <si>
    <t>Very favourable</t>
  </si>
  <si>
    <t>Don’t know</t>
  </si>
  <si>
    <t>Total Unfavourable:</t>
  </si>
  <si>
    <t>Total Favourable:</t>
  </si>
  <si>
    <t>Net:</t>
  </si>
  <si>
    <t>Grid Summary: Do you have a favourable or unfavourable opinion of the following companies?</t>
  </si>
  <si>
    <t>Fieldwork:  15th May - 13th Jun 2024</t>
  </si>
  <si>
    <t>Data weighted by interlocking age &amp; gender, region and social grade to Nationally Representative Proportions</t>
  </si>
  <si>
    <t>BASE: All Respondents</t>
  </si>
  <si>
    <t>Do you have a favourable or unfavourable opinion of the following companies?: Uber</t>
  </si>
  <si>
    <t>Do you have a favourable or unfavourable opinion of the following companies?: Ola cabs</t>
  </si>
  <si>
    <t>Do you have a favourable or unfavourable opinion of the following companies?: Amazon</t>
  </si>
  <si>
    <t>Good earnings</t>
  </si>
  <si>
    <t>Job security</t>
  </si>
  <si>
    <t>Allows work / life balance</t>
  </si>
  <si>
    <t>Ability to learn new skills on the job</t>
  </si>
  <si>
    <t>Pleasant working environment</t>
  </si>
  <si>
    <t>Flexibility of hours</t>
  </si>
  <si>
    <t>Interesting work</t>
  </si>
  <si>
    <t>Personal and family benefits such as healthcare, sick time, and holiday leave</t>
  </si>
  <si>
    <t>A sense of pride in your job</t>
  </si>
  <si>
    <t>The respect and dignity of providing for myself/others</t>
  </si>
  <si>
    <t>Ability to build further business opportunities and/or career advancement</t>
  </si>
  <si>
    <t>Low levels of stress</t>
  </si>
  <si>
    <t>Independence and autonomy</t>
  </si>
  <si>
    <t>Ability to choose where you work</t>
  </si>
  <si>
    <t>Ability to interact with work colleagues</t>
  </si>
  <si>
    <t>Guaranteed hours</t>
  </si>
  <si>
    <t>Ability to interact with members of the public</t>
  </si>
  <si>
    <t>Low levels of physical exertion</t>
  </si>
  <si>
    <t>None of the above</t>
  </si>
  <si>
    <t>When looking for work, which of the following aspects are most important to you?Please select up to five.  </t>
  </si>
  <si>
    <t>Bus</t>
  </si>
  <si>
    <t>Motorbike</t>
  </si>
  <si>
    <t>Personal car</t>
  </si>
  <si>
    <t>Ridesharing  (e.g. Uber, Ola, Meru, Rapido)</t>
  </si>
  <si>
    <t>Taxi</t>
  </si>
  <si>
    <t>Rickshaw/tuk-tuk</t>
  </si>
  <si>
    <t>Commuter Train</t>
  </si>
  <si>
    <t>Bicycle</t>
  </si>
  <si>
    <t>Car sharing (e.g. Zoomcar, Revv)</t>
  </si>
  <si>
    <t>Electric scooter</t>
  </si>
  <si>
    <t>Ferry</t>
  </si>
  <si>
    <t>Electric bicycle</t>
  </si>
  <si>
    <t>Thinking back over the last year (2023-2024), did you use any of the following methods of transport?Please select all that apply.</t>
  </si>
  <si>
    <t xml:space="preserve"> Personal car</t>
  </si>
  <si>
    <t xml:space="preserve"> Taxi</t>
  </si>
  <si>
    <t xml:space="preserve"> Ridesharing (e.g. Uber, Ola, Meru, Rapido)</t>
  </si>
  <si>
    <t xml:space="preserve"> Car sharing (e.g. Zoomcar, Revv)</t>
  </si>
  <si>
    <t xml:space="preserve"> Commuter Train</t>
  </si>
  <si>
    <t xml:space="preserve"> Rickshaw/tuk-tuk</t>
  </si>
  <si>
    <t xml:space="preserve"> Bus</t>
  </si>
  <si>
    <t xml:space="preserve"> Bicycle</t>
  </si>
  <si>
    <t xml:space="preserve"> Motorbike</t>
  </si>
  <si>
    <t xml:space="preserve"> Electric scooter</t>
  </si>
  <si>
    <t xml:space="preserve"> Electric bicycle</t>
  </si>
  <si>
    <t xml:space="preserve"> Ferry</t>
  </si>
  <si>
    <t>Multiple times a day</t>
  </si>
  <si>
    <t>Daily</t>
  </si>
  <si>
    <t>Multiple times a week</t>
  </si>
  <si>
    <t>Weekly</t>
  </si>
  <si>
    <t>Multiple times a month</t>
  </si>
  <si>
    <t>Monthly</t>
  </si>
  <si>
    <t>Multiple times a year</t>
  </si>
  <si>
    <t>Once a year</t>
  </si>
  <si>
    <t>Less often</t>
  </si>
  <si>
    <t>Grid Summary: Thinking back over the last year (2023-2024), how often would you say you used those same methods of transport?</t>
  </si>
  <si>
    <t>BASE: Respondents who had used one of the methods of transport listed in the previous question.</t>
  </si>
  <si>
    <t>Thinking back over the last year (2023-2024), how often would you say you used those same methods of transport?: Personal car</t>
  </si>
  <si>
    <t>Thinking back over the last year (2023-2024), how often would you say you used those same methods of transport?: Taxi</t>
  </si>
  <si>
    <t>Thinking back over the last year (2023-2024), how often would you say you used those same methods of transport?: Ridesharing (e.g. Uber, Ola, Meru, Rapido)</t>
  </si>
  <si>
    <t>Thinking back over the last year (2023-2024), how often would you say you used those same methods of transport?: Car sharing (e.g. Zoomcar, Revv)</t>
  </si>
  <si>
    <t>0</t>
  </si>
  <si>
    <t>*</t>
  </si>
  <si>
    <t>Thinking back over the last year (2023-2024), how often would you say you used those same methods of transport?: Rickshaw/tuk-tuk</t>
  </si>
  <si>
    <t>Thinking back over the last year (2023-2024), how often would you say you used those same methods of transport?: Bus</t>
  </si>
  <si>
    <t>Thinking back over the last year (2023-2024), how often would you say you used those same methods of transport?: Bicycle</t>
  </si>
  <si>
    <t>Thinking back over the last year (2023-2024), how often would you say you used those same methods of transport?: Motorbike</t>
  </si>
  <si>
    <t>Thinking back over the last year (2023-2024), how often would you say you used those same methods of transport?: Electric scooter</t>
  </si>
  <si>
    <t>Thinking back over the last year (2023-2024), how often would you say you used those same methods of transport?: Electric bicycle</t>
  </si>
  <si>
    <t>Thinking back over the last year (2023-2024), how often would you say you used those same methods of transport?: Ferry</t>
  </si>
  <si>
    <t>Yes</t>
  </si>
  <si>
    <t>No</t>
  </si>
  <si>
    <t xml:space="preserve"> Do you own or have access to a car?</t>
  </si>
  <si>
    <t xml:space="preserve"> If the pickup time is shorted</t>
  </si>
  <si>
    <t xml:space="preserve"> If I get a confirmed ride</t>
  </si>
  <si>
    <t xml:space="preserve"> If I can use an app</t>
  </si>
  <si>
    <t xml:space="preserve"> If the ride is air conditioned and comfortable</t>
  </si>
  <si>
    <t xml:space="preserve"> If I get upfront pricing ahead of the ride</t>
  </si>
  <si>
    <t xml:space="preserve"> If I can choose how I pay</t>
  </si>
  <si>
    <t xml:space="preserve"> If I get to choose a trusted rideshare brand</t>
  </si>
  <si>
    <t>“I would be willing to pay a lot more money for this service”</t>
  </si>
  <si>
    <t>“I would be willing to pay a little more money for this service”</t>
  </si>
  <si>
    <t>“I would not be willing to pay more money for this service”</t>
  </si>
  <si>
    <t>Grid Summary: If choosing between rideshare or taxi options, would you be willing to pay money above the average rate for the following services?</t>
  </si>
  <si>
    <t>BASE: Question randomly assigned to respondents</t>
  </si>
  <si>
    <t>If choosing between rideshare or taxi options, would you be willing to pay money above the average rate for the following services?: If the pickup time is shorted</t>
  </si>
  <si>
    <t>If choosing between rideshare or taxi options, would you be willing to pay money above the average rate for the following services?: If I get a confirmed ride</t>
  </si>
  <si>
    <t>If choosing between rideshare or taxi options, would you be willing to pay money above the average rate for the following services?: If I can use an app</t>
  </si>
  <si>
    <t>If choosing between rideshare or taxi options, would you be willing to pay money above the average rate for the following services?: If the ride is air conditioned and comfortable</t>
  </si>
  <si>
    <t>If choosing between rideshare or taxi options, would you be willing to pay money above the average rate for the following services?: If I get upfront pricing ahead of the ride</t>
  </si>
  <si>
    <t>If choosing between rideshare or taxi options, would you be willing to pay money above the average rate for the following services?: If I can choose how I pay</t>
  </si>
  <si>
    <t>If choosing between rideshare or taxi options, would you be willing to pay money above the average rate for the following services?: If I get to choose a trusted rideshare brand</t>
  </si>
  <si>
    <t>Uber</t>
  </si>
  <si>
    <t>Ola</t>
  </si>
  <si>
    <t>Rapido</t>
  </si>
  <si>
    <t>Meru</t>
  </si>
  <si>
    <t>Don't know</t>
  </si>
  <si>
    <t>In the last year, have you ever used any of the following rideshare services for transport?Please select all that apply.</t>
  </si>
  <si>
    <t>Go on a road trip</t>
  </si>
  <si>
    <t>Have a city holiday</t>
  </si>
  <si>
    <t>Book a flight abroad</t>
  </si>
  <si>
    <t>Go on holiday on a boat</t>
  </si>
  <si>
    <t>Travel to Europe</t>
  </si>
  <si>
    <t>Take your first rickshaw trip</t>
  </si>
  <si>
    <t>Take your first Uber trip</t>
  </si>
  <si>
    <t>Which of the following experiences do you expect to have over the next year?</t>
  </si>
  <si>
    <t xml:space="preserve"> Uber Go or Uber X (the standard Uber service)</t>
  </si>
  <si>
    <t xml:space="preserve"> Uber Premier</t>
  </si>
  <si>
    <t xml:space="preserve"> UberXL</t>
  </si>
  <si>
    <t xml:space="preserve"> Uber Auto</t>
  </si>
  <si>
    <t xml:space="preserve"> Uber Moto (motorbike or scooter)</t>
  </si>
  <si>
    <t xml:space="preserve"> Uber Intercity</t>
  </si>
  <si>
    <t xml:space="preserve"> Uber Shuttle</t>
  </si>
  <si>
    <t xml:space="preserve"> Uber Connect</t>
  </si>
  <si>
    <t xml:space="preserve"> Uber Green</t>
  </si>
  <si>
    <t xml:space="preserve"> Uber Boat</t>
  </si>
  <si>
    <t>Yes - I have heard of this and I have used it</t>
  </si>
  <si>
    <t>Yes - I have heard of this but I haven’t used it</t>
  </si>
  <si>
    <t>No - I haven’t heard of this</t>
  </si>
  <si>
    <t>Grid Summary: Have you heard of or used any of the following services?</t>
  </si>
  <si>
    <t>Have you heard of or used any of the following services?: Uber Go or Uber X (the standard Uber service)</t>
  </si>
  <si>
    <t>Have you heard of or used any of the following services?: Uber Premier</t>
  </si>
  <si>
    <t>Have you heard of or used any of the following services?: UberXL</t>
  </si>
  <si>
    <t>Have you heard of or used any of the following services?: Uber Auto</t>
  </si>
  <si>
    <t>Have you heard of or used any of the following services?: Uber Moto (motorbike or scooter)</t>
  </si>
  <si>
    <t>Have you heard of or used any of the following services?: Uber Intercity</t>
  </si>
  <si>
    <t>Have you heard of or used any of the following services?: Uber Shuttle</t>
  </si>
  <si>
    <t>Have you heard of or used any of the following services?: Uber Connect</t>
  </si>
  <si>
    <t>Have you heard of or used any of the following services?: Uber Green</t>
  </si>
  <si>
    <t xml:space="preserve"> Reliability</t>
  </si>
  <si>
    <t xml:space="preserve"> Safety</t>
  </si>
  <si>
    <t xml:space="preserve"> Time saved</t>
  </si>
  <si>
    <t xml:space="preserve"> Comfort</t>
  </si>
  <si>
    <t xml:space="preserve"> Convenience</t>
  </si>
  <si>
    <t xml:space="preserve"> Privacy</t>
  </si>
  <si>
    <t xml:space="preserve"> Cost</t>
  </si>
  <si>
    <t xml:space="preserve"> Upfront pricing</t>
  </si>
  <si>
    <t xml:space="preserve"> Lack of public transportation options</t>
  </si>
  <si>
    <t xml:space="preserve"> To avoid regional and/or national language barriers</t>
  </si>
  <si>
    <t xml:space="preserve"> Ability to pay with cash</t>
  </si>
  <si>
    <t>Very important</t>
  </si>
  <si>
    <t>Somewhat important</t>
  </si>
  <si>
    <t>Neither important nor unimportant</t>
  </si>
  <si>
    <t>Somewhat unimportant</t>
  </si>
  <si>
    <t>Very unimportant</t>
  </si>
  <si>
    <t>Total Important:</t>
  </si>
  <si>
    <t>Total Unimportant:</t>
  </si>
  <si>
    <t>Grid Summary: Which factors tend to be important or unimportant in why you choose to use the Uber app? </t>
  </si>
  <si>
    <t>BASE: Respondents who have used Uber in the last year.</t>
  </si>
  <si>
    <t>Which factors tend to be important or unimportant in why you choose to use the Uber app? : Cost</t>
  </si>
  <si>
    <t>Which factors tend to be important or unimportant in why you choose to use the Uber app? : Convenience</t>
  </si>
  <si>
    <t>Which factors tend to be important or unimportant in why you choose to use the Uber app? : Safety</t>
  </si>
  <si>
    <t>Which factors tend to be important or unimportant in why you choose to use the Uber app? : Time saved</t>
  </si>
  <si>
    <t>Which factors tend to be important or unimportant in why you choose to use the Uber app? : Comfort</t>
  </si>
  <si>
    <t>Which factors tend to be important or unimportant in why you choose to use the Uber app? : Privacy</t>
  </si>
  <si>
    <t>Which factors tend to be important or unimportant in why you choose to use the Uber app? : Reliability</t>
  </si>
  <si>
    <t>Which factors tend to be important or unimportant in why you choose to use the Uber app? : Ability to pay with cash</t>
  </si>
  <si>
    <t>Which factors tend to be important or unimportant in why you choose to use the Uber app? : Upfront pricing</t>
  </si>
  <si>
    <t>Which factors tend to be important or unimportant in why you choose to use the Uber app? : Lack of public transportation options</t>
  </si>
  <si>
    <t>Which factors tend to be important or unimportant in why you choose to use the Uber app? : To avoid regional and/or national language barriers</t>
  </si>
  <si>
    <t xml:space="preserve"> Visit family and friends</t>
  </si>
  <si>
    <t xml:space="preserve"> Go shopping</t>
  </si>
  <si>
    <t xml:space="preserve"> Commute to or from work</t>
  </si>
  <si>
    <t xml:space="preserve"> Going to the airport</t>
  </si>
  <si>
    <t xml:space="preserve"> Going clubbing, a bar or other nighttime social gathering</t>
  </si>
  <si>
    <t xml:space="preserve"> Going to a restaurant</t>
  </si>
  <si>
    <t>Never</t>
  </si>
  <si>
    <t>Grid Summary: How often do you use the Uber app for the following activities, if at all?</t>
  </si>
  <si>
    <t>How often do you use the Uber app for the following activities, if at all?: Visit family and friends</t>
  </si>
  <si>
    <t>How often do you use the Uber app for the following activities, if at all?: Go shopping</t>
  </si>
  <si>
    <t>How often do you use the Uber app for the following activities, if at all?: Commute to or from work</t>
  </si>
  <si>
    <t>How often do you use the Uber app for the following activities, if at all?: Going to the airport</t>
  </si>
  <si>
    <t>How often do you use the Uber app for the following activities, if at all?: Going clubbing, a bar or other nighttime social gathering</t>
  </si>
  <si>
    <t>How often do you use the Uber app for the following activities, if at all?: Going to a restaurant</t>
  </si>
  <si>
    <t xml:space="preserve"> Going to a restaurant </t>
  </si>
  <si>
    <t>Significantly more</t>
  </si>
  <si>
    <t>Slightly more</t>
  </si>
  <si>
    <t>The same</t>
  </si>
  <si>
    <t>Slightly less</t>
  </si>
  <si>
    <t>Significantly less</t>
  </si>
  <si>
    <t>Grid Summary: If Uber and other ride sharing services did not exist, how do you think this would affect the number of trips or journeys you would make for the following purposes?   </t>
  </si>
  <si>
    <t>If Uber and other ride sharing services did not exist, how do you think this would affect the number of trips or journeys you would make for the following purposes?   : Visit family and friends</t>
  </si>
  <si>
    <t>If Uber and other ride sharing services did not exist, how do you think this would affect the number of trips or journeys you would make for the following purposes?   : Go shopping</t>
  </si>
  <si>
    <t>If Uber and other ride sharing services did not exist, how do you think this would affect the number of trips or journeys you would make for the following purposes?   : Commute to or from work</t>
  </si>
  <si>
    <t>If Uber and other ride sharing services did not exist, how do you think this would affect the number of trips or journeys you would make for the following purposes?   : Going to the airport</t>
  </si>
  <si>
    <t>If Uber and other ride sharing services did not exist, how do you think this would affect the number of trips or journeys you would make for the following purposes?   : Going clubbing, a bar or other nighttime social gathering</t>
  </si>
  <si>
    <t xml:space="preserve">If Uber and other ride sharing services did not exist, how do you think this would affect the number of trips or journeys you would make for the following purposes?   : Going to a restaurant </t>
  </si>
  <si>
    <t>Safety</t>
  </si>
  <si>
    <t>Comfort</t>
  </si>
  <si>
    <t>Convenience</t>
  </si>
  <si>
    <t>Time saved</t>
  </si>
  <si>
    <t>Reliability</t>
  </si>
  <si>
    <t>Privacy</t>
  </si>
  <si>
    <t>Cost</t>
  </si>
  <si>
    <t>Needing to be on time</t>
  </si>
  <si>
    <t>Upfront pricing</t>
  </si>
  <si>
    <t>Lack of public transportation options</t>
  </si>
  <si>
    <t>Being able to be easily reimbursed/charge the trip to your company</t>
  </si>
  <si>
    <t>Other (please specify)</t>
  </si>
  <si>
    <t>You said that you have used the Uber app for work-related travel at least once a year.  Which of the following reasons led you to choose Uber for this journey, if any?Select all that are relevant  </t>
  </si>
  <si>
    <t>BASE: Respondents who use Uber to commute to or from work.</t>
  </si>
  <si>
    <t xml:space="preserve"> “The Uber app makes it easier to visit small or independent shops or restaurants”</t>
  </si>
  <si>
    <t xml:space="preserve"> “Being able to use the Uber app for my commute is helpful in planning out how to access work”</t>
  </si>
  <si>
    <t xml:space="preserve"> “Using the Uber app is often the safest way for me to travel home.”</t>
  </si>
  <si>
    <t xml:space="preserve"> “the Uber app has helped me when there were no other transport options”</t>
  </si>
  <si>
    <t xml:space="preserve"> “Booking with the Uber app was often much easier than finding a taxi.”</t>
  </si>
  <si>
    <t>Strongly disagree</t>
  </si>
  <si>
    <t>Somewhat disagree</t>
  </si>
  <si>
    <t>Neither agree nor disagree</t>
  </si>
  <si>
    <t>Somewhat agree</t>
  </si>
  <si>
    <t>Strongly agree</t>
  </si>
  <si>
    <t>Total Disagree:</t>
  </si>
  <si>
    <t>Total Agree:</t>
  </si>
  <si>
    <t>Grid Summary: And now thinking about your experience using the Uber app in general, to what extent would you agree with the following statements?  </t>
  </si>
  <si>
    <t>And now thinking about your experience using the Uber app in general, to what extent would you agree with the following statements?  : “Using the Uber app is often the safest way for me to travel home.”</t>
  </si>
  <si>
    <t>And now thinking about your experience using the Uber app in general, to what extent would you agree with the following statements?  : “Booking with the Uber app was often much easier than finding a taxi.”</t>
  </si>
  <si>
    <t>And now thinking about your experience using the Uber app in general, to what extent would you agree with the following statements?  : “Being able to use the Uber app for my commute is helpful in planning out how to access work”</t>
  </si>
  <si>
    <t>And now thinking about your experience using the Uber app in general, to what extent would you agree with the following statements?  : “The Uber app makes it easier to visit small or independent shops or restaurants”</t>
  </si>
  <si>
    <t>And now thinking about your experience using the Uber app in general, to what extent would you agree with the following statements?  : “the Uber app has helped me when there were no other transport options”</t>
  </si>
  <si>
    <t xml:space="preserve"> “The Uber app has helped me to travel internationally”</t>
  </si>
  <si>
    <t xml:space="preserve"> “The Uber app has made it easier for me to try new bars and restaurants further away from my house”</t>
  </si>
  <si>
    <t xml:space="preserve"> “The Uber app helps me to avoid pollution and/or inhaling smog”</t>
  </si>
  <si>
    <t xml:space="preserve"> “The Uber app has helped me to travel despite regional and/or national language barriers”</t>
  </si>
  <si>
    <t xml:space="preserve"> “The Uber app has made it easier to continue working while in transit”</t>
  </si>
  <si>
    <t xml:space="preserve"> “Having options like the Uber app available make me more confident in staying out late”</t>
  </si>
  <si>
    <t>And now thinking about your experience using the Uber app in general, to what extent would you agree with the following statements?  : “The Uber app has made it easier for me to try new bars and restaurants further away from my house”</t>
  </si>
  <si>
    <t>And now thinking about your experience using the Uber app in general, to what extent would you agree with the following statements?  : “The Uber app has made it easier to continue working while in transit”</t>
  </si>
  <si>
    <t>And now thinking about your experience using the Uber app in general, to what extent would you agree with the following statements?  : “Having options like the Uber app available make me more confident in staying out late”</t>
  </si>
  <si>
    <t>And now thinking about your experience using the Uber app in general, to what extent would you agree with the following statements?  : “The Uber app has helped me to travel despite regional and/or national language barriers”</t>
  </si>
  <si>
    <t>And now thinking about your experience using the Uber app in general, to what extent would you agree with the following statements?  : “The Uber app has helped me to travel internationally”</t>
  </si>
  <si>
    <t>And now thinking about your experience using the Uber app in general, to what extent would you agree with the following statements?  : “The Uber app helps me to avoid pollution and/or inhaling smog”</t>
  </si>
  <si>
    <t xml:space="preserve"> Used the Uber app to get somewhere in an emergency</t>
  </si>
  <si>
    <t xml:space="preserve"> Used the Uber app to get somewhere in extreme weather (hot/cold/wet)</t>
  </si>
  <si>
    <t xml:space="preserve"> Used the Uber app to travel to or from a doctor or hospital</t>
  </si>
  <si>
    <t xml:space="preserve"> Used the Uber app to go to a place of worship</t>
  </si>
  <si>
    <t xml:space="preserve"> Used the Uber app after consuming alcoholic beverages</t>
  </si>
  <si>
    <t xml:space="preserve"> Used the Uber app to get somewhere where other forms of transport do not reach</t>
  </si>
  <si>
    <t xml:space="preserve"> Used the Uber app for friends and family who struggle with mobility</t>
  </si>
  <si>
    <t xml:space="preserve"> The Uber app was the safest way to get home late at night</t>
  </si>
  <si>
    <t>Yes, I experienced this</t>
  </si>
  <si>
    <t>No, I did not experience this</t>
  </si>
  <si>
    <t>Grid Summary: Thinking back to your experience using the Uber app over the last year (2023-2024), did you experience the following?</t>
  </si>
  <si>
    <t>Thinking back to your experience using the Uber app over the last year (2023-2024), did you experience the following?: Used the Uber app to get somewhere in an emergency</t>
  </si>
  <si>
    <t>Thinking back to your experience using the Uber app over the last year (2023-2024), did you experience the following?: Used the Uber app to get somewhere in extreme weather (hot/cold/wet)</t>
  </si>
  <si>
    <t>Thinking back to your experience using the Uber app over the last year (2023-2024), did you experience the following?: Used the Uber app to travel to or from a doctor or hospital</t>
  </si>
  <si>
    <t>Thinking back to your experience using the Uber app over the last year (2023-2024), did you experience the following?: Used the Uber app to go to a place of worship</t>
  </si>
  <si>
    <t>Thinking back to your experience using the Uber app over the last year (2023-2024), did you experience the following?: Used the Uber app after consuming alcoholic beverages</t>
  </si>
  <si>
    <t>Thinking back to your experience using the Uber app over the last year (2023-2024), did you experience the following?: Used the Uber app to get somewhere where other forms of transport do not reach</t>
  </si>
  <si>
    <t>Thinking back to your experience using the Uber app over the last year (2023-2024), did you experience the following?: Used the Uber app for friends and family who struggle with mobility</t>
  </si>
  <si>
    <t>Thinking back to your experience using the Uber app over the last year (2023-2024), did you experience the following?: The Uber app was the safest way to get home late at night</t>
  </si>
  <si>
    <t xml:space="preserve"> Used the Uber app when visiting a restaurant or bar</t>
  </si>
  <si>
    <t xml:space="preserve"> Used the Uber app when visiting a cultural or historic site</t>
  </si>
  <si>
    <t xml:space="preserve"> Used the Uber app to get to a film, show, performance, or sporting event in my local region</t>
  </si>
  <si>
    <t xml:space="preserve"> Used the Uber app to connect with public transit</t>
  </si>
  <si>
    <t xml:space="preserve"> Used the Uber app to get to an airport</t>
  </si>
  <si>
    <t xml:space="preserve"> Used the Uber app to get to a railway station</t>
  </si>
  <si>
    <t xml:space="preserve"> Used the Uber app while on holiday</t>
  </si>
  <si>
    <t xml:space="preserve"> Used the Uber app to travel between cities</t>
  </si>
  <si>
    <t xml:space="preserve"> Used the Uber app when visiting an independent or small business</t>
  </si>
  <si>
    <t>Thinking back to your experience using the Uber app over the last year (2023-2024), did you experience the following?: Used the Uber app when visiting a restaurant or bar</t>
  </si>
  <si>
    <t>Thinking back to your experience using the Uber app over the last year (2023-2024), did you experience the following?: Used the Uber app when visiting a cultural or historic site</t>
  </si>
  <si>
    <t>Thinking back to your experience using the Uber app over the last year (2023-2024), did you experience the following?: Used the Uber app to get to a film, show, performance, or sporting event in my local region</t>
  </si>
  <si>
    <t>Thinking back to your experience using the Uber app over the last year (2023-2024), did you experience the following?: Used the Uber app to connect with public transit</t>
  </si>
  <si>
    <t>Thinking back to your experience using the Uber app over the last year (2023-2024), did you experience the following?: Used the Uber app to get to an airport</t>
  </si>
  <si>
    <t>Thinking back to your experience using the Uber app over the last year (2023-2024), did you experience the following?: Used the Uber app to get to a railway station</t>
  </si>
  <si>
    <t>Thinking back to your experience using the Uber app over the last year (2023-2024), did you experience the following?: Used the Uber app while on holiday</t>
  </si>
  <si>
    <t>Thinking back to your experience using the Uber app over the last year (2023-2024), did you experience the following?: Used the Uber app to travel between cities</t>
  </si>
  <si>
    <t>Thinking back to your experience using the Uber app over the last year (2023-2024), did you experience the following?: Used the Uber app when visiting an independent or small business</t>
  </si>
  <si>
    <t xml:space="preserve"> Send an essential package to a loved one</t>
  </si>
  <si>
    <t xml:space="preserve"> Sent a package to someone unwell or sick</t>
  </si>
  <si>
    <t xml:space="preserve"> To send a gift to a friend and/or family member</t>
  </si>
  <si>
    <t xml:space="preserve"> Send documents or other work related items</t>
  </si>
  <si>
    <t>I have used it for this</t>
  </si>
  <si>
    <t>I have not used it for this</t>
  </si>
  <si>
    <t>Grid Summary: You said that you have used Uber Connect option on the Uber app before, did you use it for any of the following reasons?</t>
  </si>
  <si>
    <t>BASE: Respondents who have used Uber Connect.</t>
  </si>
  <si>
    <t>You said that you have used Uber Connect option on the Uber app before, did you use it for any of the following reasons?: Send an essential package to a loved one</t>
  </si>
  <si>
    <t>You said that you have used Uber Connect option on the Uber app before, did you use it for any of the following reasons?: Sent a package to someone unwell or sick</t>
  </si>
  <si>
    <t>You said that you have used Uber Connect option on the Uber app before, did you use it for any of the following reasons?: To send a gift to a friend and/or family member</t>
  </si>
  <si>
    <t>You said that you have used Uber Connect option on the Uber app before, did you use it for any of the following reasons?: Send documents or other work related items</t>
  </si>
  <si>
    <t>None of them</t>
  </si>
  <si>
    <t>0-5%</t>
  </si>
  <si>
    <t>5-10%</t>
  </si>
  <si>
    <t>10-20%</t>
  </si>
  <si>
    <t>20-30%</t>
  </si>
  <si>
    <t>30-50%</t>
  </si>
  <si>
    <t>Over 50%</t>
  </si>
  <si>
    <t xml:space="preserve"> Thinking back over the last year (2023), what proportion of your trips taken through the Uber app did you use that connected with another mode of transit (e.g. train, bus, etc.)?  </t>
  </si>
  <si>
    <t xml:space="preserve"> Cost of local transport</t>
  </si>
  <si>
    <t xml:space="preserve"> Quality of local transport</t>
  </si>
  <si>
    <t xml:space="preserve"> Ease of mobility</t>
  </si>
  <si>
    <t xml:space="preserve"> Time spent waiting for local transport</t>
  </si>
  <si>
    <t xml:space="preserve"> How quickly you can travel around</t>
  </si>
  <si>
    <t xml:space="preserve"> Range of transport options available</t>
  </si>
  <si>
    <t>The Uber app has improved this for my local area</t>
  </si>
  <si>
    <t>The Uber app has had no impact</t>
  </si>
  <si>
    <t>The Uber app has had a negative impact on this for my local area</t>
  </si>
  <si>
    <t>Grid Summary: In your opinion, what has been the impact of the introduction of the Uber app on the following aspects of transport in your local area?</t>
  </si>
  <si>
    <t>In your opinion, what has been the impact of the introduction of the Uber app on the following aspects of transport in your local area?: Safety</t>
  </si>
  <si>
    <t>In your opinion, what has been the impact of the introduction of the Uber app on the following aspects of transport in your local area?: Cost of local transport</t>
  </si>
  <si>
    <t>In your opinion, what has been the impact of the introduction of the Uber app on the following aspects of transport in your local area?: Quality of local transport</t>
  </si>
  <si>
    <t>In your opinion, what has been the impact of the introduction of the Uber app on the following aspects of transport in your local area?: Ease of mobility</t>
  </si>
  <si>
    <t>In your opinion, what has been the impact of the introduction of the Uber app on the following aspects of transport in your local area?: Time spent waiting for local transport</t>
  </si>
  <si>
    <t>In your opinion, what has been the impact of the introduction of the Uber app on the following aspects of transport in your local area?: How quickly you can travel around</t>
  </si>
  <si>
    <t>In your opinion, what has been the impact of the introduction of the Uber app on the following aspects of transport in your local area?: Range of transport options available</t>
  </si>
  <si>
    <t xml:space="preserve"> “The Uber app has improved the quality of transport services in India”</t>
  </si>
  <si>
    <t xml:space="preserve"> “The Uber app has made it easier to find transport in [question('value'), id='56']”</t>
  </si>
  <si>
    <t xml:space="preserve"> “The Uber app has changed the rideshare market in India”</t>
  </si>
  <si>
    <t xml:space="preserve"> “The Uber app has improved mobility in India”</t>
  </si>
  <si>
    <t xml:space="preserve"> “The Uber app has made transport more affordable”</t>
  </si>
  <si>
    <t xml:space="preserve"> “The Uber app has reduced instances of drunk driving in my area”</t>
  </si>
  <si>
    <t>Grid Summary: To what extent do you agree or disagree with the following statements concerning the impact of the Uber app?</t>
  </si>
  <si>
    <t>To what extent do you agree or disagree with the following statements concerning the impact of the Uber app?: “The Uber app has changed the rideshare market in India”</t>
  </si>
  <si>
    <t>To what extent do you agree or disagree with the following statements concerning the impact of the Uber app?: “The Uber app has improved mobility in India”</t>
  </si>
  <si>
    <t>To what extent do you agree or disagree with the following statements concerning the impact of the Uber app?: “The Uber app has improved the quality of transport services in India”</t>
  </si>
  <si>
    <t>To what extent do you agree or disagree with the following statements concerning the impact of the Uber app?: “The Uber app has made transport more affordable”</t>
  </si>
  <si>
    <t>To what extent do you agree or disagree with the following statements concerning the impact of the Uber app?: “The Uber app has reduced instances of drunk driving in my area”</t>
  </si>
  <si>
    <t>They are easier to access</t>
  </si>
  <si>
    <t>More options are available on the app</t>
  </si>
  <si>
    <t>More variation of different priced-options available on the app</t>
  </si>
  <si>
    <t>It makes it easier for drivers to find customers</t>
  </si>
  <si>
    <t>They have advantages over four-wheeled options</t>
  </si>
  <si>
    <t>Greater emphasis on safety</t>
  </si>
  <si>
    <t>They are more regulated</t>
  </si>
  <si>
    <t>Upfront pricing on these vehicles</t>
  </si>
  <si>
    <t>N/A - there are no advantages</t>
  </si>
  <si>
    <t>Uber now has two-wheeled and three-wheeled vehicle options included on the app. Which of the following do you think are the benefits of bringing these vehicles onto the Uber app, if any?Select all that apply.  </t>
  </si>
  <si>
    <t xml:space="preserve"> Public transport</t>
  </si>
  <si>
    <t xml:space="preserve"> Rideshare  (e.g. Uber, Uber, Ola)</t>
  </si>
  <si>
    <t xml:space="preserve"> Private car</t>
  </si>
  <si>
    <t>Very safe</t>
  </si>
  <si>
    <t>Somewhat safe</t>
  </si>
  <si>
    <t>Neither safe or unsafe</t>
  </si>
  <si>
    <t>Somewhat unsafe</t>
  </si>
  <si>
    <t>Very unsafe</t>
  </si>
  <si>
    <t>Grid Summary: In general, how safe would you currently feel in the following methods of transport?  </t>
  </si>
  <si>
    <t>In general, how safe would you currently feel in the following methods of transport?  : Public transport</t>
  </si>
  <si>
    <t>In general, how safe would you currently feel in the following methods of transport?  : Rideshare  (e.g. Uber, Uber, Ola)</t>
  </si>
  <si>
    <t>In general, how safe would you currently feel in the following methods of transport?  : Private car</t>
  </si>
  <si>
    <t>In general, how safe would you currently feel in the following methods of transport?  : Taxi</t>
  </si>
  <si>
    <t xml:space="preserve"> If you are not driving yourself home, how safe do you feel travelling home on your own at night?</t>
  </si>
  <si>
    <t>Very difficult</t>
  </si>
  <si>
    <t>Somewhat difficult</t>
  </si>
  <si>
    <t>Not that difficult</t>
  </si>
  <si>
    <t>Not at all difficult</t>
  </si>
  <si>
    <t xml:space="preserve"> If ridesharing services like the Uber app didn’t exist, how difficult do you think it would be to find a safe way to travel at night?  </t>
  </si>
  <si>
    <t>I feel safer requesting a ride using the Uber app than street hailing a ride</t>
  </si>
  <si>
    <t>I feel equally safe street hailing a taxi as requesting a ride using the Uber app</t>
  </si>
  <si>
    <t>I feel safer street hailing a taxi than requesting a ride using the Uber app</t>
  </si>
  <si>
    <t xml:space="preserve"> Which of the following statements comes closest to your view?</t>
  </si>
  <si>
    <t xml:space="preserve"> Uber provides trip insurance if you book a ride with them. Were you aware of this benefit of riding with the Uber app?</t>
  </si>
  <si>
    <t>Uber trip insurance make me feel more comfortable in booking a ride</t>
  </si>
  <si>
    <t>Uber trip insurance has no effect on how comfortable in booking a ride</t>
  </si>
  <si>
    <t>Uber trip insurance makes me feel less comfortable in booking a ride</t>
  </si>
  <si>
    <t xml:space="preserve"> GPS tracking</t>
  </si>
  <si>
    <t xml:space="preserve"> 2-way ratings</t>
  </si>
  <si>
    <t xml:space="preserve"> “Share my ride” where friends and family can follow your route</t>
  </si>
  <si>
    <t xml:space="preserve"> Emergency assistance button</t>
  </si>
  <si>
    <t xml:space="preserve"> Ridecheck that flags irregularities in your trip</t>
  </si>
  <si>
    <t xml:space="preserve"> PIN verification</t>
  </si>
  <si>
    <t xml:space="preserve"> Driver background checks</t>
  </si>
  <si>
    <t>I knew about this and these features have made me feel safer</t>
  </si>
  <si>
    <t>I knew about this but it has not impacted how safe I feel</t>
  </si>
  <si>
    <t>I did not know about this, but it would make me feel safer</t>
  </si>
  <si>
    <t>I did not know about this, but it would not impact how safe I feel</t>
  </si>
  <si>
    <t>Grid Summary: Which of the following safety features available on the Uber app have you heard about and how have they impacted your rider experience?</t>
  </si>
  <si>
    <t>Which of the following safety features available on the Uber app have you heard about and how have they impacted your rider experience?: GPS tracking</t>
  </si>
  <si>
    <t>Which of the following safety features available on the Uber app have you heard about and how have they impacted your rider experience?: 2-way ratings</t>
  </si>
  <si>
    <t>Which of the following safety features available on the Uber app have you heard about and how have they impacted your rider experience?: “Share my ride” where friends and family can follow your route</t>
  </si>
  <si>
    <t>Which of the following safety features available on the Uber app have you heard about and how have they impacted your rider experience?: Emergency assistance button</t>
  </si>
  <si>
    <t>Which of the following safety features available on the Uber app have you heard about and how have they impacted your rider experience?: Ridecheck that flags irregularities in your trip</t>
  </si>
  <si>
    <t>Which of the following safety features available on the Uber app have you heard about and how have they impacted your rider experience?: PIN verification</t>
  </si>
  <si>
    <t>Which of the following safety features available on the Uber app have you heard about and how have they impacted your rider experience?: Driver background checks</t>
  </si>
  <si>
    <t xml:space="preserve"> Uber has introduced gender-sensitization sessions for its drivers in India on issues such as gender-based violence and how to modify their professional behaviour to make women feel safer. Have you heard about this training initiative and how has it impacted your rider experience?</t>
  </si>
  <si>
    <t>Essential - I only ride in electric vehicles</t>
  </si>
  <si>
    <t>Not very important</t>
  </si>
  <si>
    <t>Not at all important</t>
  </si>
  <si>
    <t xml:space="preserve"> How important or unimportant is it to you that you are riding in an electric vehicle when you use a ridesharing app?</t>
  </si>
  <si>
    <t>Much more likely</t>
  </si>
  <si>
    <t>Somewhat more likely</t>
  </si>
  <si>
    <t>Neither more nor less likely</t>
  </si>
  <si>
    <t>Somewhat less likely</t>
  </si>
  <si>
    <t>Much less likely</t>
  </si>
  <si>
    <t xml:space="preserve"> How much more or less likely would you be to request a ride using the Uber app if you knew that you would be riding in an electric vehicle?</t>
  </si>
  <si>
    <t>I would use an electric vehicle even if it was much more expensive than a normal vehicle</t>
  </si>
  <si>
    <t>I would use an electric vehicle even if it was slightly more expensive than a normal vehicle</t>
  </si>
  <si>
    <t>I would use an electric vehicle if it cost the same amount as a normal vehicle</t>
  </si>
  <si>
    <t>I would use an electric vehicle only if it was slightly cheaper than a normal vehicle</t>
  </si>
  <si>
    <t>I would use an electric vehicle only if it was much cheaper than a normal vehicle</t>
  </si>
  <si>
    <t>Don’t Know</t>
  </si>
  <si>
    <t xml:space="preserve"> When requesting a trip on the Uber app, which of the following comes closest to your view?</t>
  </si>
  <si>
    <t>It was quicker</t>
  </si>
  <si>
    <t>It was more convenient</t>
  </si>
  <si>
    <t>To avoid traffic</t>
  </si>
  <si>
    <t>It was cheaper</t>
  </si>
  <si>
    <t>There was more availability</t>
  </si>
  <si>
    <t>I prefer to travel that way</t>
  </si>
  <si>
    <t>You said that you have ordered/requested an Uber Moto service before, why did you choose this mode of transport rather than others offered by the Uber app?  </t>
  </si>
  <si>
    <t>BASE: Respondents who have used Uber Moto.</t>
  </si>
  <si>
    <t xml:space="preserve"> Before ordering on the Uber app, had you ever paid to get a lift on a motorbike?</t>
  </si>
  <si>
    <t>I am much more likely to order a motorbike ride</t>
  </si>
  <si>
    <t>I am somewhat more likely to order a motorbike ride</t>
  </si>
  <si>
    <t>I am just as likely as before to order a motorbike ride</t>
  </si>
  <si>
    <t>I am somewhat less likely to order a motorbike ride</t>
  </si>
  <si>
    <t>I am far less likely to order a motorbike ride</t>
  </si>
  <si>
    <t xml:space="preserve"> Now that two-wheeled (motobikes or scooters) vehicles are available on the Uber app, are you more likely to get a lift with a motorbike or scooter than before this option was added?</t>
  </si>
  <si>
    <t>They are better for short distances</t>
  </si>
  <si>
    <t>They can beat traffic</t>
  </si>
  <si>
    <t>They are cheaper than other ridesharing options</t>
  </si>
  <si>
    <t>They are cheaper than public transportation</t>
  </si>
  <si>
    <t>They are more available than other ridesharing options</t>
  </si>
  <si>
    <t>It is more enjoyable to travel with them</t>
  </si>
  <si>
    <t>They have a lower environmental impact than other vehicles</t>
  </si>
  <si>
    <t>None of the above, there are no advantages to two-wheeler rides</t>
  </si>
  <si>
    <t>Which of the following do you view as advantages of booking a two-wheeler ride with the Uber app? Select all that apply.  </t>
  </si>
  <si>
    <t>You said that you have ordered/requested an UberAuto before. Why did you choose this mode of transport rather than others offered by the Uber app?Select all that are relevant.</t>
  </si>
  <si>
    <t>BASE: Respondents who have used Uber Auto.</t>
  </si>
  <si>
    <t xml:space="preserve"> Before ordering a rickshaw ride on the Uber app, had you ever paid to get a lift in a rickshaw/tuk-tuk?</t>
  </si>
  <si>
    <t>I am much more likely to order a rickshaw ride</t>
  </si>
  <si>
    <t>I am somewhat more likely to order a rickshaw ride</t>
  </si>
  <si>
    <t>I am just as likely as before to order a rickshaw ride</t>
  </si>
  <si>
    <t>I am somewhat less likely to order a rickshaw ride</t>
  </si>
  <si>
    <t>I am far less likely to order a rickshaw ride</t>
  </si>
  <si>
    <t xml:space="preserve"> Now that rickshaws are available on the Uber app, are you more likely to get a lift in a rickshaw than before this option was added?</t>
  </si>
  <si>
    <t>None of the above, there are no advantages to three-wheeler rides</t>
  </si>
  <si>
    <t>Which of the following do you view as advantages of booking a three-wheeler ride with the Uber app?Select all that apply.</t>
  </si>
  <si>
    <t>Commuting to or from work</t>
  </si>
  <si>
    <t>Visiting or returning from visiting friends or family</t>
  </si>
  <si>
    <t>Going or returning from shopping</t>
  </si>
  <si>
    <t>Visiting or returning from a restaurant or bar</t>
  </si>
  <si>
    <t>Seeing or returning from a film, show or performance</t>
  </si>
  <si>
    <t xml:space="preserve"> Think back to the last trip you made riding with Uber. What was the purpose of the trip? </t>
  </si>
  <si>
    <t>Under 10 minutes</t>
  </si>
  <si>
    <t>10 to 20 minutes</t>
  </si>
  <si>
    <t>20 to 30 minutes</t>
  </si>
  <si>
    <t>30 to 45 minutes</t>
  </si>
  <si>
    <t>45 minutes to 1 hour</t>
  </si>
  <si>
    <t>1 hour to 75 minutes</t>
  </si>
  <si>
    <t>Over 75 minutes</t>
  </si>
  <si>
    <t xml:space="preserve"> How long did the trip last?</t>
  </si>
  <si>
    <t xml:space="preserve"> Now imagine that you were not able to use Uber, and had to use your next best alternative method of transport. How long roughly do you think this next best alternative method of transport would have taken?  </t>
  </si>
  <si>
    <t>I would give up access to Uber and get paid ₹25</t>
  </si>
  <si>
    <t>I would keep access to Uber</t>
  </si>
  <si>
    <t xml:space="preserve"> Now imagine you had to choose between the following options. Would you prefer to keep access to Uber for ridesharing or go without access to Uber for one month and get paid ₹25?</t>
  </si>
  <si>
    <t>I would give up access to Uber and get paid ₹45</t>
  </si>
  <si>
    <t xml:space="preserve"> Now imagine you had to choose between the following options. Would you prefer to keep access to Uber for ridesharing or go without access to Uber for one month and get paid ₹45?</t>
  </si>
  <si>
    <t>I would give up access to Uber and get paid ₹90</t>
  </si>
  <si>
    <t xml:space="preserve"> Now imagine you had to choose between the following options. Would you prefer to keep access to Uber for ridesharing or go without access to Uber for one month and get paid ₹90?</t>
  </si>
  <si>
    <t>I would give up access to Uber and get paid ₹180</t>
  </si>
  <si>
    <t xml:space="preserve"> Now imagine you had to choose between the following options. Would you prefer to keep access to Uber for ridesharing or go without access to Uber for one month and get paid ₹180?</t>
  </si>
  <si>
    <t>I would give up access to Uber and get paid ₹360</t>
  </si>
  <si>
    <t xml:space="preserve"> Now imagine you had to choose between the following options. Would you prefer to keep access to Uber for ridesharing or go without access to Uber for one month and get paid ₹360?</t>
  </si>
  <si>
    <t>I would give up access to Uber and get paid ₹910</t>
  </si>
  <si>
    <t xml:space="preserve"> Now imagine you had to choose between the following options. Would you prefer to keep access to Uber for ridesharing or go without access to Uber for one month and get paid ₹910?</t>
  </si>
  <si>
    <t>I would give up access to Uber and get paid ₹1820</t>
  </si>
  <si>
    <t xml:space="preserve"> Now imagine you had to choose between the following options. Would you prefer to keep access to Uber for ridesharing or go without access to Uber for one month and get paid ₹1820?</t>
  </si>
  <si>
    <t>I would give up access to Uber and get paid ₹3650</t>
  </si>
  <si>
    <t xml:space="preserve"> Now imagine you had to choose between the following options. Would you prefer to keep access to Uber for ridesharing or go without access to Uber for one month and get paid ₹3650?</t>
  </si>
  <si>
    <t>I would give up access to Uber and get paid ₹9100</t>
  </si>
  <si>
    <t xml:space="preserve"> Now imagine you had to choose between the following options. Would you prefer to keep access to Uber for ridesharing or go without access to Uber for one month and get paid ₹9100?</t>
  </si>
  <si>
    <t>Full Results</t>
  </si>
  <si>
    <t>Redbus</t>
  </si>
  <si>
    <t>Cabs</t>
  </si>
  <si>
    <t>Uberola</t>
  </si>
  <si>
    <t>Use</t>
  </si>
  <si>
    <t>Red</t>
  </si>
  <si>
    <t>Irctc</t>
  </si>
  <si>
    <t>App</t>
  </si>
  <si>
    <t>Maps</t>
  </si>
  <si>
    <t>Transport</t>
  </si>
  <si>
    <t>Apps</t>
  </si>
  <si>
    <t>Google</t>
  </si>
  <si>
    <t>Yatri</t>
  </si>
  <si>
    <t>Indrive</t>
  </si>
  <si>
    <t>None</t>
  </si>
  <si>
    <t>Ixigo</t>
  </si>
  <si>
    <t>Moovit</t>
  </si>
  <si>
    <t>Train</t>
  </si>
  <si>
    <t>Jugnoo</t>
  </si>
  <si>
    <t>Car</t>
  </si>
  <si>
    <t>Phone</t>
  </si>
  <si>
    <t>Olauber</t>
  </si>
  <si>
    <t>Trip</t>
  </si>
  <si>
    <t>Dont</t>
  </si>
  <si>
    <t>Nothing</t>
  </si>
  <si>
    <t>Cab</t>
  </si>
  <si>
    <t>To what extent do you agree or disagree with the following statements concerning the impact of the Uber app?: “The Uber app has made it easier to find transport in [the city they live in']”</t>
  </si>
  <si>
    <t>BASE: Respondents who live in a large city in India</t>
  </si>
  <si>
    <t>BASE: Respondents who live in a city</t>
  </si>
  <si>
    <t>To what extent do you agree or disagree with the following statements concerning the impact of the Uber app?: “The Uber app has made it easier to find transport in [the city they live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</si>
</sst>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2" fillId="0" borderId="0" xfId="1"/>
    <xf numFmtId="0" fontId="8"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4" workbookViewId="0"/>
  </sheetViews>
  <sheetFormatPr defaultColWidth="11.453125" defaultRowHeight="14.5" x14ac:dyDescent="0.35"/>
  <sheetData>
    <row r="7" spans="6:12" ht="40" customHeight="1" x14ac:dyDescent="0.35">
      <c r="F7" s="27" t="s">
        <v>0</v>
      </c>
      <c r="G7" s="28"/>
      <c r="H7" s="28"/>
      <c r="I7" s="28"/>
      <c r="J7" s="28"/>
      <c r="K7" s="28"/>
      <c r="L7" s="28"/>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1137</v>
      </c>
    </row>
    <row r="14" spans="6:12" ht="18.5" x14ac:dyDescent="0.45">
      <c r="F14" s="2"/>
    </row>
    <row r="15" spans="6:12" ht="18.5" x14ac:dyDescent="0.45">
      <c r="F15" s="2"/>
    </row>
    <row r="16" spans="6:12" ht="18.5" x14ac:dyDescent="0.45">
      <c r="F16" s="2" t="s">
        <v>8</v>
      </c>
    </row>
    <row r="17" spans="6:13" ht="50.15"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0"/>
  <sheetViews>
    <sheetView showGridLines="0" workbookViewId="0"/>
  </sheetViews>
  <sheetFormatPr defaultColWidth="11.453125" defaultRowHeight="14.5" x14ac:dyDescent="0.35"/>
  <cols>
    <col min="4" max="4" width="148.81640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"Grid Summary: Do you have a favourable or unfavourable opinion of the following companies?")</f>
        <v>Grid Summary: Do you have a favourable or unfavourable opinion of the following companies?</v>
      </c>
      <c r="E9" s="7"/>
      <c r="F9" t="s">
        <v>71</v>
      </c>
    </row>
    <row r="10" spans="3:6" x14ac:dyDescent="0.35">
      <c r="C10">
        <v>2</v>
      </c>
      <c r="D10" s="8" t="str">
        <f>HYPERLINK("#'Table 2'!A1", "Do you have a favourable or unfavourable opinion of the following companies?: Uber")</f>
        <v>Do you have a favourable or unfavourable opinion of the following companies?: Uber</v>
      </c>
      <c r="E10" s="21" t="str">
        <f>HYPERLINK("#'Full Results'!A11", "11")</f>
        <v>11</v>
      </c>
      <c r="F10" t="s">
        <v>71</v>
      </c>
    </row>
    <row r="11" spans="3:6" x14ac:dyDescent="0.35">
      <c r="C11">
        <v>3</v>
      </c>
      <c r="D11" s="8" t="str">
        <f>HYPERLINK("#'Table 3'!A1", "Do you have a favourable or unfavourable opinion of the following companies?: Ola cabs")</f>
        <v>Do you have a favourable or unfavourable opinion of the following companies?: Ola cabs</v>
      </c>
      <c r="E11" s="21" t="str">
        <f>HYPERLINK("#'Full Results'!A23", "23")</f>
        <v>23</v>
      </c>
      <c r="F11" t="s">
        <v>71</v>
      </c>
    </row>
    <row r="12" spans="3:6" x14ac:dyDescent="0.35">
      <c r="C12">
        <v>4</v>
      </c>
      <c r="D12" s="8" t="str">
        <f>HYPERLINK("#'Table 4'!A1", "Do you have a favourable or unfavourable opinion of the following companies?: Amazon")</f>
        <v>Do you have a favourable or unfavourable opinion of the following companies?: Amazon</v>
      </c>
      <c r="E12" s="21" t="str">
        <f>HYPERLINK("#'Full Results'!A35", "35")</f>
        <v>35</v>
      </c>
      <c r="F12" t="s">
        <v>71</v>
      </c>
    </row>
    <row r="13" spans="3:6" x14ac:dyDescent="0.35">
      <c r="C13">
        <v>5</v>
      </c>
      <c r="D13" s="8" t="str">
        <f>HYPERLINK("#'Table 5'!A1", "When looking for work, which of the following aspects are most important to you?Please select up to five.  ")</f>
        <v>When looking for work, which of the following aspects are most important to you?Please select up to five.  </v>
      </c>
      <c r="E13" s="21" t="str">
        <f>HYPERLINK("#'Full Results'!A47", "47")</f>
        <v>47</v>
      </c>
      <c r="F13" t="s">
        <v>71</v>
      </c>
    </row>
    <row r="14" spans="3:6" x14ac:dyDescent="0.35">
      <c r="C14">
        <v>6</v>
      </c>
      <c r="D14" s="8" t="str">
        <f>HYPERLINK("#'Table 6'!A1", "Thinking back over the last year (2023-2024), did you use any of the following methods of transport?Please select all that apply.")</f>
        <v>Thinking back over the last year (2023-2024), did you use any of the following methods of transport?Please select all that apply.</v>
      </c>
      <c r="E14" s="21" t="str">
        <f>HYPERLINK("#'Full Results'!A70", "70")</f>
        <v>70</v>
      </c>
      <c r="F14" t="s">
        <v>71</v>
      </c>
    </row>
    <row r="15" spans="3:6" x14ac:dyDescent="0.35">
      <c r="C15">
        <v>7</v>
      </c>
      <c r="D15" s="8" t="str">
        <f>HYPERLINK("#'Table 7'!A1", "Grid Summary: Thinking back over the last year (2023-2024), how often would you say you used those same methods of transport?")</f>
        <v>Grid Summary: Thinking back over the last year (2023-2024), how often would you say you used those same methods of transport?</v>
      </c>
      <c r="E15" s="7"/>
      <c r="F15" t="s">
        <v>130</v>
      </c>
    </row>
    <row r="16" spans="3:6" x14ac:dyDescent="0.35">
      <c r="C16">
        <v>8</v>
      </c>
      <c r="D16" s="8" t="str">
        <f>HYPERLINK("#'Table 8'!A1", "Thinking back over the last year (2023-2024), how often would you say you used those same methods of transport?: Personal car")</f>
        <v>Thinking back over the last year (2023-2024), how often would you say you used those same methods of transport?: Personal car</v>
      </c>
      <c r="E16" s="21" t="str">
        <f>HYPERLINK("#'Full Results'!A87", "87")</f>
        <v>87</v>
      </c>
      <c r="F16" t="s">
        <v>130</v>
      </c>
    </row>
    <row r="17" spans="3:6" x14ac:dyDescent="0.35">
      <c r="C17">
        <v>9</v>
      </c>
      <c r="D17" s="8" t="str">
        <f>HYPERLINK("#'Table 9'!A1", "Thinking back over the last year (2023-2024), how often would you say you used those same methods of transport?: Taxi")</f>
        <v>Thinking back over the last year (2023-2024), how often would you say you used those same methods of transport?: Taxi</v>
      </c>
      <c r="E17" s="21" t="str">
        <f>HYPERLINK("#'Full Results'!A100", "100")</f>
        <v>100</v>
      </c>
      <c r="F17" t="s">
        <v>130</v>
      </c>
    </row>
    <row r="18" spans="3:6" x14ac:dyDescent="0.35">
      <c r="C18">
        <v>10</v>
      </c>
      <c r="D18" s="8" t="str">
        <f>HYPERLINK("#'Table 10'!A1", "Thinking back over the last year (2023-2024), how often would you say you used those same methods of transport?: Ridesharing (e.g. Uber, Ola, Meru, Rapido)")</f>
        <v>Thinking back over the last year (2023-2024), how often would you say you used those same methods of transport?: Ridesharing (e.g. Uber, Ola, Meru, Rapido)</v>
      </c>
      <c r="E18" s="21" t="str">
        <f>HYPERLINK("#'Full Results'!A113", "113")</f>
        <v>113</v>
      </c>
      <c r="F18" t="s">
        <v>130</v>
      </c>
    </row>
    <row r="19" spans="3:6" x14ac:dyDescent="0.35">
      <c r="C19">
        <v>11</v>
      </c>
      <c r="D19" s="8" t="str">
        <f>HYPERLINK("#'Table 11'!A1", "Thinking back over the last year (2023-2024), how often would you say you used those same methods of transport?: Car sharing (e.g. Zoomcar, Revv)")</f>
        <v>Thinking back over the last year (2023-2024), how often would you say you used those same methods of transport?: Car sharing (e.g. Zoomcar, Revv)</v>
      </c>
      <c r="E19" s="21" t="str">
        <f>HYPERLINK("#'Full Results'!A126", "126")</f>
        <v>126</v>
      </c>
      <c r="F19" t="s">
        <v>130</v>
      </c>
    </row>
    <row r="20" spans="3:6" x14ac:dyDescent="0.35">
      <c r="C20">
        <v>13</v>
      </c>
      <c r="D20" s="8" t="str">
        <f>HYPERLINK("#'Table 13'!A1", "Thinking back over the last year (2023-2024), how often would you say you used those same methods of transport?: Rickshaw/tuk-tuk")</f>
        <v>Thinking back over the last year (2023-2024), how often would you say you used those same methods of transport?: Rickshaw/tuk-tuk</v>
      </c>
      <c r="E20" s="21" t="str">
        <f>HYPERLINK("#'Full Results'!A152", "152")</f>
        <v>152</v>
      </c>
      <c r="F20" t="s">
        <v>130</v>
      </c>
    </row>
    <row r="21" spans="3:6" x14ac:dyDescent="0.35">
      <c r="C21">
        <v>14</v>
      </c>
      <c r="D21" s="8" t="str">
        <f>HYPERLINK("#'Table 14'!A1", "Thinking back over the last year (2023-2024), how often would you say you used those same methods of transport?: Bus")</f>
        <v>Thinking back over the last year (2023-2024), how often would you say you used those same methods of transport?: Bus</v>
      </c>
      <c r="E21" s="21" t="str">
        <f>HYPERLINK("#'Full Results'!A165", "165")</f>
        <v>165</v>
      </c>
      <c r="F21" t="s">
        <v>130</v>
      </c>
    </row>
    <row r="22" spans="3:6" x14ac:dyDescent="0.35">
      <c r="C22">
        <v>15</v>
      </c>
      <c r="D22" s="8" t="str">
        <f>HYPERLINK("#'Table 15'!A1", "Thinking back over the last year (2023-2024), how often would you say you used those same methods of transport?: Bicycle")</f>
        <v>Thinking back over the last year (2023-2024), how often would you say you used those same methods of transport?: Bicycle</v>
      </c>
      <c r="E22" s="21" t="str">
        <f>HYPERLINK("#'Full Results'!A178", "178")</f>
        <v>178</v>
      </c>
      <c r="F22" t="s">
        <v>130</v>
      </c>
    </row>
    <row r="23" spans="3:6" x14ac:dyDescent="0.35">
      <c r="C23">
        <v>16</v>
      </c>
      <c r="D23" s="8" t="str">
        <f>HYPERLINK("#'Table 16'!A1", "Thinking back over the last year (2023-2024), how often would you say you used those same methods of transport?: Motorbike")</f>
        <v>Thinking back over the last year (2023-2024), how often would you say you used those same methods of transport?: Motorbike</v>
      </c>
      <c r="E23" s="21" t="str">
        <f>HYPERLINK("#'Full Results'!A191", "191")</f>
        <v>191</v>
      </c>
      <c r="F23" t="s">
        <v>130</v>
      </c>
    </row>
    <row r="24" spans="3:6" x14ac:dyDescent="0.35">
      <c r="C24">
        <v>17</v>
      </c>
      <c r="D24" s="8" t="str">
        <f>HYPERLINK("#'Table 17'!A1", "Thinking back over the last year (2023-2024), how often would you say you used those same methods of transport?: Electric scooter")</f>
        <v>Thinking back over the last year (2023-2024), how often would you say you used those same methods of transport?: Electric scooter</v>
      </c>
      <c r="E24" s="21" t="str">
        <f>HYPERLINK("#'Full Results'!A204", "204")</f>
        <v>204</v>
      </c>
      <c r="F24" t="s">
        <v>130</v>
      </c>
    </row>
    <row r="25" spans="3:6" x14ac:dyDescent="0.35">
      <c r="C25">
        <v>18</v>
      </c>
      <c r="D25" s="8" t="str">
        <f>HYPERLINK("#'Table 18'!A1", "Thinking back over the last year (2023-2024), how often would you say you used those same methods of transport?: Electric bicycle")</f>
        <v>Thinking back over the last year (2023-2024), how often would you say you used those same methods of transport?: Electric bicycle</v>
      </c>
      <c r="E25" s="21" t="str">
        <f>HYPERLINK("#'Full Results'!A217", "217")</f>
        <v>217</v>
      </c>
      <c r="F25" t="s">
        <v>130</v>
      </c>
    </row>
    <row r="26" spans="3:6" x14ac:dyDescent="0.35">
      <c r="C26">
        <v>19</v>
      </c>
      <c r="D26" s="8" t="str">
        <f>HYPERLINK("#'Table 19'!A1", "Thinking back over the last year (2023-2024), how often would you say you used those same methods of transport?: Ferry")</f>
        <v>Thinking back over the last year (2023-2024), how often would you say you used those same methods of transport?: Ferry</v>
      </c>
      <c r="E26" s="21" t="str">
        <f>HYPERLINK("#'Full Results'!A230", "230")</f>
        <v>230</v>
      </c>
      <c r="F26" t="s">
        <v>130</v>
      </c>
    </row>
    <row r="27" spans="3:6" x14ac:dyDescent="0.35">
      <c r="C27">
        <v>20</v>
      </c>
      <c r="D27" s="8" t="str">
        <f>HYPERLINK("#'Table 20'!A1", " Do you own or have access to a car?")</f>
        <v xml:space="preserve"> Do you own or have access to a car?</v>
      </c>
      <c r="E27" s="21" t="str">
        <f>HYPERLINK("#'Full Results'!A243", "243")</f>
        <v>243</v>
      </c>
      <c r="F27" t="s">
        <v>71</v>
      </c>
    </row>
    <row r="28" spans="3:6" x14ac:dyDescent="0.35">
      <c r="C28">
        <v>21</v>
      </c>
      <c r="D28" s="8" t="str">
        <f>HYPERLINK("#'Table 21'!A1", "Grid Summary: If choosing between rideshare or taxi options, would you be willing to pay money above the average rate for the following services?")</f>
        <v>Grid Summary: If choosing between rideshare or taxi options, would you be willing to pay money above the average rate for the following services?</v>
      </c>
      <c r="E28" s="7"/>
      <c r="F28" t="s">
        <v>158</v>
      </c>
    </row>
    <row r="29" spans="3:6" x14ac:dyDescent="0.35">
      <c r="C29">
        <v>22</v>
      </c>
      <c r="D29" s="8" t="str">
        <f>HYPERLINK("#'Table 22'!A1", "If choosing between rideshare or taxi options, would you be willing to pay money above the average rate for the following services?: If the pickup time is shorted")</f>
        <v>If choosing between rideshare or taxi options, would you be willing to pay money above the average rate for the following services?: If the pickup time is shorted</v>
      </c>
      <c r="E29" s="21" t="str">
        <f>HYPERLINK("#'Full Results'!A249", "249")</f>
        <v>249</v>
      </c>
      <c r="F29" t="s">
        <v>158</v>
      </c>
    </row>
    <row r="30" spans="3:6" x14ac:dyDescent="0.35">
      <c r="C30">
        <v>23</v>
      </c>
      <c r="D30" s="8" t="str">
        <f>HYPERLINK("#'Table 23'!A1", "If choosing between rideshare or taxi options, would you be willing to pay money above the average rate for the following services?: If I get a confirmed ride")</f>
        <v>If choosing between rideshare or taxi options, would you be willing to pay money above the average rate for the following services?: If I get a confirmed ride</v>
      </c>
      <c r="E30" s="21" t="str">
        <f>HYPERLINK("#'Full Results'!A256", "256")</f>
        <v>256</v>
      </c>
      <c r="F30" t="s">
        <v>158</v>
      </c>
    </row>
    <row r="31" spans="3:6" x14ac:dyDescent="0.35">
      <c r="C31">
        <v>24</v>
      </c>
      <c r="D31" s="8" t="str">
        <f>HYPERLINK("#'Table 24'!A1", "If choosing between rideshare or taxi options, would you be willing to pay money above the average rate for the following services?: If I can use an app")</f>
        <v>If choosing between rideshare or taxi options, would you be willing to pay money above the average rate for the following services?: If I can use an app</v>
      </c>
      <c r="E31" s="21" t="str">
        <f>HYPERLINK("#'Full Results'!A263", "263")</f>
        <v>263</v>
      </c>
      <c r="F31" t="s">
        <v>158</v>
      </c>
    </row>
    <row r="32" spans="3:6" x14ac:dyDescent="0.35">
      <c r="C32">
        <v>25</v>
      </c>
      <c r="D32" s="8" t="str">
        <f>HYPERLINK("#'Table 25'!A1", "If choosing between rideshare or taxi options, would you be willing to pay money above the average rate for the following services?: If the ride is air conditioned and comfortable")</f>
        <v>If choosing between rideshare or taxi options, would you be willing to pay money above the average rate for the following services?: If the ride is air conditioned and comfortable</v>
      </c>
      <c r="E32" s="21" t="str">
        <f>HYPERLINK("#'Full Results'!A270", "270")</f>
        <v>270</v>
      </c>
      <c r="F32" t="s">
        <v>158</v>
      </c>
    </row>
    <row r="33" spans="3:6" x14ac:dyDescent="0.35">
      <c r="C33">
        <v>26</v>
      </c>
      <c r="D33" s="8" t="str">
        <f>HYPERLINK("#'Table 26'!A1", "If choosing between rideshare or taxi options, would you be willing to pay money above the average rate for the following services?: If I get upfront pricing ahead of the ride")</f>
        <v>If choosing between rideshare or taxi options, would you be willing to pay money above the average rate for the following services?: If I get upfront pricing ahead of the ride</v>
      </c>
      <c r="E33" s="21" t="str">
        <f>HYPERLINK("#'Full Results'!A277", "277")</f>
        <v>277</v>
      </c>
      <c r="F33" t="s">
        <v>158</v>
      </c>
    </row>
    <row r="34" spans="3:6" x14ac:dyDescent="0.35">
      <c r="C34">
        <v>27</v>
      </c>
      <c r="D34" s="8" t="str">
        <f>HYPERLINK("#'Table 27'!A1", "If choosing between rideshare or taxi options, would you be willing to pay money above the average rate for the following services?: If I can choose how I pay")</f>
        <v>If choosing between rideshare or taxi options, would you be willing to pay money above the average rate for the following services?: If I can choose how I pay</v>
      </c>
      <c r="E34" s="21" t="str">
        <f>HYPERLINK("#'Full Results'!A284", "284")</f>
        <v>284</v>
      </c>
      <c r="F34" t="s">
        <v>158</v>
      </c>
    </row>
    <row r="35" spans="3:6" x14ac:dyDescent="0.35">
      <c r="C35">
        <v>28</v>
      </c>
      <c r="D35" s="8" t="str">
        <f>HYPERLINK("#'Table 28'!A1", "If choosing between rideshare or taxi options, would you be willing to pay money above the average rate for the following services?: If I get to choose a trusted rideshare brand")</f>
        <v>If choosing between rideshare or taxi options, would you be willing to pay money above the average rate for the following services?: If I get to choose a trusted rideshare brand</v>
      </c>
      <c r="E35" s="21" t="str">
        <f>HYPERLINK("#'Full Results'!A291", "291")</f>
        <v>291</v>
      </c>
      <c r="F35" t="s">
        <v>158</v>
      </c>
    </row>
    <row r="36" spans="3:6" x14ac:dyDescent="0.35">
      <c r="C36">
        <v>29</v>
      </c>
      <c r="D36" s="8" t="str">
        <f>HYPERLINK("#'Table 29'!A1", "In the last year, have you ever used any of the following rideshare services for transport?Please select all that apply.")</f>
        <v>In the last year, have you ever used any of the following rideshare services for transport?Please select all that apply.</v>
      </c>
      <c r="E36" s="21" t="str">
        <f>HYPERLINK("#'Full Results'!A298", "298")</f>
        <v>298</v>
      </c>
      <c r="F36" t="s">
        <v>71</v>
      </c>
    </row>
    <row r="37" spans="3:6" x14ac:dyDescent="0.35">
      <c r="C37">
        <v>30</v>
      </c>
      <c r="D37" s="8" t="str">
        <f>HYPERLINK("#'Table 30'!A1", "Which of the following experiences do you expect to have over the next year?")</f>
        <v>Which of the following experiences do you expect to have over the next year?</v>
      </c>
      <c r="E37" s="21" t="str">
        <f>HYPERLINK("#'Full Results'!A307", "307")</f>
        <v>307</v>
      </c>
      <c r="F37" t="s">
        <v>71</v>
      </c>
    </row>
    <row r="38" spans="3:6" x14ac:dyDescent="0.35">
      <c r="C38">
        <v>31</v>
      </c>
      <c r="D38" s="8" t="str">
        <f>HYPERLINK("#'Table 31'!A1", "Grid Summary: Have you heard of or used any of the following services?")</f>
        <v>Grid Summary: Have you heard of or used any of the following services?</v>
      </c>
      <c r="E38" s="7"/>
      <c r="F38" t="s">
        <v>71</v>
      </c>
    </row>
    <row r="39" spans="3:6" x14ac:dyDescent="0.35">
      <c r="C39">
        <v>32</v>
      </c>
      <c r="D39" s="8" t="str">
        <f>HYPERLINK("#'Table 32'!A1", "Have you heard of or used any of the following services?: Uber Go or Uber X (the standard Uber service)")</f>
        <v>Have you heard of or used any of the following services?: Uber Go or Uber X (the standard Uber service)</v>
      </c>
      <c r="E39" s="21" t="str">
        <f>HYPERLINK("#'Full Results'!A319", "319")</f>
        <v>319</v>
      </c>
      <c r="F39" t="s">
        <v>71</v>
      </c>
    </row>
    <row r="40" spans="3:6" x14ac:dyDescent="0.35">
      <c r="C40">
        <v>33</v>
      </c>
      <c r="D40" s="8" t="str">
        <f>HYPERLINK("#'Table 33'!A1", "Have you heard of or used any of the following services?: Uber Premier")</f>
        <v>Have you heard of or used any of the following services?: Uber Premier</v>
      </c>
      <c r="E40" s="21" t="str">
        <f>HYPERLINK("#'Full Results'!A326", "326")</f>
        <v>326</v>
      </c>
      <c r="F40" t="s">
        <v>71</v>
      </c>
    </row>
    <row r="41" spans="3:6" x14ac:dyDescent="0.35">
      <c r="C41">
        <v>34</v>
      </c>
      <c r="D41" s="8" t="str">
        <f>HYPERLINK("#'Table 34'!A1", "Have you heard of or used any of the following services?: UberXL")</f>
        <v>Have you heard of or used any of the following services?: UberXL</v>
      </c>
      <c r="E41" s="21" t="str">
        <f>HYPERLINK("#'Full Results'!A333", "333")</f>
        <v>333</v>
      </c>
      <c r="F41" t="s">
        <v>71</v>
      </c>
    </row>
    <row r="42" spans="3:6" x14ac:dyDescent="0.35">
      <c r="C42">
        <v>35</v>
      </c>
      <c r="D42" s="8" t="str">
        <f>HYPERLINK("#'Table 35'!A1", "Have you heard of or used any of the following services?: Uber Auto")</f>
        <v>Have you heard of or used any of the following services?: Uber Auto</v>
      </c>
      <c r="E42" s="21" t="str">
        <f>HYPERLINK("#'Full Results'!A340", "340")</f>
        <v>340</v>
      </c>
      <c r="F42" t="s">
        <v>71</v>
      </c>
    </row>
    <row r="43" spans="3:6" x14ac:dyDescent="0.35">
      <c r="C43">
        <v>36</v>
      </c>
      <c r="D43" s="8" t="str">
        <f>HYPERLINK("#'Table 36'!A1", "Have you heard of or used any of the following services?: Uber Moto (motorbike or scooter)")</f>
        <v>Have you heard of or used any of the following services?: Uber Moto (motorbike or scooter)</v>
      </c>
      <c r="E43" s="21" t="str">
        <f>HYPERLINK("#'Full Results'!A347", "347")</f>
        <v>347</v>
      </c>
      <c r="F43" t="s">
        <v>71</v>
      </c>
    </row>
    <row r="44" spans="3:6" x14ac:dyDescent="0.35">
      <c r="C44">
        <v>37</v>
      </c>
      <c r="D44" s="8" t="str">
        <f>HYPERLINK("#'Table 37'!A1", "Have you heard of or used any of the following services?: Uber Intercity")</f>
        <v>Have you heard of or used any of the following services?: Uber Intercity</v>
      </c>
      <c r="E44" s="21" t="str">
        <f>HYPERLINK("#'Full Results'!A354", "354")</f>
        <v>354</v>
      </c>
      <c r="F44" t="s">
        <v>71</v>
      </c>
    </row>
    <row r="45" spans="3:6" x14ac:dyDescent="0.35">
      <c r="C45">
        <v>38</v>
      </c>
      <c r="D45" s="8" t="str">
        <f>HYPERLINK("#'Table 38'!A1", "Have you heard of or used any of the following services?: Uber Shuttle")</f>
        <v>Have you heard of or used any of the following services?: Uber Shuttle</v>
      </c>
      <c r="E45" s="21" t="str">
        <f>HYPERLINK("#'Full Results'!A361", "361")</f>
        <v>361</v>
      </c>
      <c r="F45" t="s">
        <v>71</v>
      </c>
    </row>
    <row r="46" spans="3:6" x14ac:dyDescent="0.35">
      <c r="C46">
        <v>39</v>
      </c>
      <c r="D46" s="8" t="str">
        <f>HYPERLINK("#'Table 39'!A1", "Have you heard of or used any of the following services?: Uber Connect")</f>
        <v>Have you heard of or used any of the following services?: Uber Connect</v>
      </c>
      <c r="E46" s="21" t="str">
        <f>HYPERLINK("#'Full Results'!A368", "368")</f>
        <v>368</v>
      </c>
      <c r="F46" t="s">
        <v>71</v>
      </c>
    </row>
    <row r="47" spans="3:6" x14ac:dyDescent="0.35">
      <c r="C47">
        <v>40</v>
      </c>
      <c r="D47" s="8" t="str">
        <f>HYPERLINK("#'Table 40'!A1", "Have you heard of or used any of the following services?: Uber Green")</f>
        <v>Have you heard of or used any of the following services?: Uber Green</v>
      </c>
      <c r="E47" s="21" t="str">
        <f>HYPERLINK("#'Full Results'!A375", "375")</f>
        <v>375</v>
      </c>
      <c r="F47" t="s">
        <v>71</v>
      </c>
    </row>
    <row r="48" spans="3:6" x14ac:dyDescent="0.35">
      <c r="C48">
        <v>42</v>
      </c>
      <c r="D48" s="8" t="str">
        <f>HYPERLINK("#'Table 42'!A1", "Grid Summary: Which factors tend to be important or unimportant in why you choose to use the Uber app? ")</f>
        <v>Grid Summary: Which factors tend to be important or unimportant in why you choose to use the Uber app? </v>
      </c>
      <c r="E48" s="7"/>
      <c r="F48" t="s">
        <v>222</v>
      </c>
    </row>
    <row r="49" spans="3:6" x14ac:dyDescent="0.35">
      <c r="C49">
        <v>43</v>
      </c>
      <c r="D49" s="8" t="str">
        <f>HYPERLINK("#'Table 43'!A1", "Which factors tend to be important or unimportant in why you choose to use the Uber app? : Cost")</f>
        <v>Which factors tend to be important or unimportant in why you choose to use the Uber app? : Cost</v>
      </c>
      <c r="E49" s="21" t="str">
        <f>HYPERLINK("#'Full Results'!A389", "389")</f>
        <v>389</v>
      </c>
      <c r="F49" t="s">
        <v>222</v>
      </c>
    </row>
    <row r="50" spans="3:6" x14ac:dyDescent="0.35">
      <c r="C50">
        <v>44</v>
      </c>
      <c r="D50" s="8" t="str">
        <f>HYPERLINK("#'Table 44'!A1", "Which factors tend to be important or unimportant in why you choose to use the Uber app? : Convenience")</f>
        <v>Which factors tend to be important or unimportant in why you choose to use the Uber app? : Convenience</v>
      </c>
      <c r="E50" s="21" t="str">
        <f>HYPERLINK("#'Full Results'!A401", "401")</f>
        <v>401</v>
      </c>
      <c r="F50" t="s">
        <v>222</v>
      </c>
    </row>
    <row r="51" spans="3:6" x14ac:dyDescent="0.35">
      <c r="C51">
        <v>45</v>
      </c>
      <c r="D51" s="8" t="str">
        <f>HYPERLINK("#'Table 45'!A1", "Which factors tend to be important or unimportant in why you choose to use the Uber app? : Safety")</f>
        <v>Which factors tend to be important or unimportant in why you choose to use the Uber app? : Safety</v>
      </c>
      <c r="E51" s="21" t="str">
        <f>HYPERLINK("#'Full Results'!A413", "413")</f>
        <v>413</v>
      </c>
      <c r="F51" t="s">
        <v>222</v>
      </c>
    </row>
    <row r="52" spans="3:6" x14ac:dyDescent="0.35">
      <c r="C52">
        <v>46</v>
      </c>
      <c r="D52" s="8" t="str">
        <f>HYPERLINK("#'Table 46'!A1", "Which factors tend to be important or unimportant in why you choose to use the Uber app? : Time saved")</f>
        <v>Which factors tend to be important or unimportant in why you choose to use the Uber app? : Time saved</v>
      </c>
      <c r="E52" s="21" t="str">
        <f>HYPERLINK("#'Full Results'!A425", "425")</f>
        <v>425</v>
      </c>
      <c r="F52" t="s">
        <v>222</v>
      </c>
    </row>
    <row r="53" spans="3:6" x14ac:dyDescent="0.35">
      <c r="C53">
        <v>47</v>
      </c>
      <c r="D53" s="8" t="str">
        <f>HYPERLINK("#'Table 47'!A1", "Which factors tend to be important or unimportant in why you choose to use the Uber app? : Comfort")</f>
        <v>Which factors tend to be important or unimportant in why you choose to use the Uber app? : Comfort</v>
      </c>
      <c r="E53" s="21" t="str">
        <f>HYPERLINK("#'Full Results'!A437", "437")</f>
        <v>437</v>
      </c>
      <c r="F53" t="s">
        <v>222</v>
      </c>
    </row>
    <row r="54" spans="3:6" x14ac:dyDescent="0.35">
      <c r="C54">
        <v>48</v>
      </c>
      <c r="D54" s="8" t="str">
        <f>HYPERLINK("#'Table 48'!A1", "Which factors tend to be important or unimportant in why you choose to use the Uber app? : Privacy")</f>
        <v>Which factors tend to be important or unimportant in why you choose to use the Uber app? : Privacy</v>
      </c>
      <c r="E54" s="21" t="str">
        <f>HYPERLINK("#'Full Results'!A449", "449")</f>
        <v>449</v>
      </c>
      <c r="F54" t="s">
        <v>222</v>
      </c>
    </row>
    <row r="55" spans="3:6" x14ac:dyDescent="0.35">
      <c r="C55">
        <v>49</v>
      </c>
      <c r="D55" s="8" t="str">
        <f>HYPERLINK("#'Table 49'!A1", "Which factors tend to be important or unimportant in why you choose to use the Uber app? : Reliability")</f>
        <v>Which factors tend to be important or unimportant in why you choose to use the Uber app? : Reliability</v>
      </c>
      <c r="E55" s="21" t="str">
        <f>HYPERLINK("#'Full Results'!A461", "461")</f>
        <v>461</v>
      </c>
      <c r="F55" t="s">
        <v>222</v>
      </c>
    </row>
    <row r="56" spans="3:6" x14ac:dyDescent="0.35">
      <c r="C56">
        <v>50</v>
      </c>
      <c r="D56" s="8" t="str">
        <f>HYPERLINK("#'Table 50'!A1", "Which factors tend to be important or unimportant in why you choose to use the Uber app? : Ability to pay with cash")</f>
        <v>Which factors tend to be important or unimportant in why you choose to use the Uber app? : Ability to pay with cash</v>
      </c>
      <c r="E56" s="21" t="str">
        <f>HYPERLINK("#'Full Results'!A473", "473")</f>
        <v>473</v>
      </c>
      <c r="F56" t="s">
        <v>222</v>
      </c>
    </row>
    <row r="57" spans="3:6" x14ac:dyDescent="0.35">
      <c r="C57">
        <v>51</v>
      </c>
      <c r="D57" s="8" t="str">
        <f>HYPERLINK("#'Table 51'!A1", "Which factors tend to be important or unimportant in why you choose to use the Uber app? : Upfront pricing")</f>
        <v>Which factors tend to be important or unimportant in why you choose to use the Uber app? : Upfront pricing</v>
      </c>
      <c r="E57" s="21" t="str">
        <f>HYPERLINK("#'Full Results'!A485", "485")</f>
        <v>485</v>
      </c>
      <c r="F57" t="s">
        <v>222</v>
      </c>
    </row>
    <row r="58" spans="3:6" x14ac:dyDescent="0.35">
      <c r="C58">
        <v>52</v>
      </c>
      <c r="D58" s="8" t="str">
        <f>HYPERLINK("#'Table 52'!A1", "Which factors tend to be important or unimportant in why you choose to use the Uber app? : Lack of public transportation options")</f>
        <v>Which factors tend to be important or unimportant in why you choose to use the Uber app? : Lack of public transportation options</v>
      </c>
      <c r="E58" s="21" t="str">
        <f>HYPERLINK("#'Full Results'!A497", "497")</f>
        <v>497</v>
      </c>
      <c r="F58" t="s">
        <v>222</v>
      </c>
    </row>
    <row r="59" spans="3:6" x14ac:dyDescent="0.35">
      <c r="C59">
        <v>53</v>
      </c>
      <c r="D59" s="8" t="str">
        <f>HYPERLINK("#'Table 53'!A1", "Which factors tend to be important or unimportant in why you choose to use the Uber app? : To avoid regional and/or national language barriers")</f>
        <v>Which factors tend to be important or unimportant in why you choose to use the Uber app? : To avoid regional and/or national language barriers</v>
      </c>
      <c r="E59" s="21" t="str">
        <f>HYPERLINK("#'Full Results'!A509", "509")</f>
        <v>509</v>
      </c>
      <c r="F59" t="s">
        <v>222</v>
      </c>
    </row>
    <row r="60" spans="3:6" x14ac:dyDescent="0.35">
      <c r="C60">
        <v>54</v>
      </c>
      <c r="D60" s="8" t="str">
        <f>HYPERLINK("#'Table 54'!A1", "Grid Summary: How often do you use the Uber app for the following activities, if at all?")</f>
        <v>Grid Summary: How often do you use the Uber app for the following activities, if at all?</v>
      </c>
      <c r="E60" s="7"/>
      <c r="F60" t="s">
        <v>222</v>
      </c>
    </row>
    <row r="61" spans="3:6" x14ac:dyDescent="0.35">
      <c r="C61">
        <v>55</v>
      </c>
      <c r="D61" s="8" t="str">
        <f>HYPERLINK("#'Table 55'!A1", "How often do you use the Uber app for the following activities, if at all?: Visit family and friends")</f>
        <v>How often do you use the Uber app for the following activities, if at all?: Visit family and friends</v>
      </c>
      <c r="E61" s="21" t="str">
        <f>HYPERLINK("#'Full Results'!A521", "521")</f>
        <v>521</v>
      </c>
      <c r="F61" t="s">
        <v>222</v>
      </c>
    </row>
    <row r="62" spans="3:6" x14ac:dyDescent="0.35">
      <c r="C62">
        <v>56</v>
      </c>
      <c r="D62" s="8" t="str">
        <f>HYPERLINK("#'Table 56'!A1", "How often do you use the Uber app for the following activities, if at all?: Go shopping")</f>
        <v>How often do you use the Uber app for the following activities, if at all?: Go shopping</v>
      </c>
      <c r="E62" s="21" t="str">
        <f>HYPERLINK("#'Full Results'!A534", "534")</f>
        <v>534</v>
      </c>
      <c r="F62" t="s">
        <v>222</v>
      </c>
    </row>
    <row r="63" spans="3:6" x14ac:dyDescent="0.35">
      <c r="C63">
        <v>57</v>
      </c>
      <c r="D63" s="8" t="str">
        <f>HYPERLINK("#'Table 57'!A1", "How often do you use the Uber app for the following activities, if at all?: Commute to or from work")</f>
        <v>How often do you use the Uber app for the following activities, if at all?: Commute to or from work</v>
      </c>
      <c r="E63" s="21" t="str">
        <f>HYPERLINK("#'Full Results'!A547", "547")</f>
        <v>547</v>
      </c>
      <c r="F63" t="s">
        <v>222</v>
      </c>
    </row>
    <row r="64" spans="3:6" x14ac:dyDescent="0.35">
      <c r="C64">
        <v>58</v>
      </c>
      <c r="D64" s="8" t="str">
        <f>HYPERLINK("#'Table 58'!A1", "How often do you use the Uber app for the following activities, if at all?: Going to the airport")</f>
        <v>How often do you use the Uber app for the following activities, if at all?: Going to the airport</v>
      </c>
      <c r="E64" s="21" t="str">
        <f>HYPERLINK("#'Full Results'!A560", "560")</f>
        <v>560</v>
      </c>
      <c r="F64" t="s">
        <v>222</v>
      </c>
    </row>
    <row r="65" spans="3:6" x14ac:dyDescent="0.35">
      <c r="C65">
        <v>59</v>
      </c>
      <c r="D65" s="8" t="str">
        <f>HYPERLINK("#'Table 59'!A1", "How often do you use the Uber app for the following activities, if at all?: Going clubbing, a bar or other nighttime social gathering")</f>
        <v>How often do you use the Uber app for the following activities, if at all?: Going clubbing, a bar or other nighttime social gathering</v>
      </c>
      <c r="E65" s="21" t="str">
        <f>HYPERLINK("#'Full Results'!A573", "573")</f>
        <v>573</v>
      </c>
      <c r="F65" t="s">
        <v>222</v>
      </c>
    </row>
    <row r="66" spans="3:6" x14ac:dyDescent="0.35">
      <c r="C66">
        <v>60</v>
      </c>
      <c r="D66" s="8" t="str">
        <f>HYPERLINK("#'Table 60'!A1", "How often do you use the Uber app for the following activities, if at all?: Going to a restaurant")</f>
        <v>How often do you use the Uber app for the following activities, if at all?: Going to a restaurant</v>
      </c>
      <c r="E66" s="21" t="str">
        <f>HYPERLINK("#'Full Results'!A586", "586")</f>
        <v>586</v>
      </c>
      <c r="F66" t="s">
        <v>222</v>
      </c>
    </row>
    <row r="67" spans="3:6" x14ac:dyDescent="0.35">
      <c r="C67">
        <v>61</v>
      </c>
      <c r="D67" s="8" t="str">
        <f>HYPERLINK("#'Table 61'!A1", "Grid Summary: If Uber and other ride sharing services did not exist, how do you think this would affect the number of trips or journeys you would make for the following purposes?   ")</f>
        <v>Grid Summary: If Uber and other ride sharing services did not exist, how do you think this would affect the number of trips or journeys you would make for the following purposes?   </v>
      </c>
      <c r="E67" s="7"/>
      <c r="F67" t="s">
        <v>222</v>
      </c>
    </row>
    <row r="68" spans="3:6" x14ac:dyDescent="0.35">
      <c r="C68">
        <v>62</v>
      </c>
      <c r="D68" s="8" t="str">
        <f>HYPERLINK("#'Table 62'!A1", "If Uber and other ride sharing services did not exist, how do you think this would affect the number of trips or journeys you would make for the following purposes?   : Visit family and friends")</f>
        <v>If Uber and other ride sharing services did not exist, how do you think this would affect the number of trips or journeys you would make for the following purposes?   : Visit family and friends</v>
      </c>
      <c r="E68" s="21" t="str">
        <f>HYPERLINK("#'Full Results'!A599", "599")</f>
        <v>599</v>
      </c>
      <c r="F68" t="s">
        <v>222</v>
      </c>
    </row>
    <row r="69" spans="3:6" x14ac:dyDescent="0.35">
      <c r="C69">
        <v>63</v>
      </c>
      <c r="D69" s="8" t="str">
        <f>HYPERLINK("#'Table 63'!A1", "If Uber and other ride sharing services did not exist, how do you think this would affect the number of trips or journeys you would make for the following purposes?   : Go shopping")</f>
        <v>If Uber and other ride sharing services did not exist, how do you think this would affect the number of trips or journeys you would make for the following purposes?   : Go shopping</v>
      </c>
      <c r="E69" s="21" t="str">
        <f>HYPERLINK("#'Full Results'!A608", "608")</f>
        <v>608</v>
      </c>
      <c r="F69" t="s">
        <v>222</v>
      </c>
    </row>
    <row r="70" spans="3:6" x14ac:dyDescent="0.35">
      <c r="C70">
        <v>64</v>
      </c>
      <c r="D70" s="8" t="str">
        <f>HYPERLINK("#'Table 64'!A1", "If Uber and other ride sharing services did not exist, how do you think this would affect the number of trips or journeys you would make for the following purposes?   : Commute to or from work")</f>
        <v>If Uber and other ride sharing services did not exist, how do you think this would affect the number of trips or journeys you would make for the following purposes?   : Commute to or from work</v>
      </c>
      <c r="E70" s="21" t="str">
        <f>HYPERLINK("#'Full Results'!A617", "617")</f>
        <v>617</v>
      </c>
      <c r="F70" t="s">
        <v>222</v>
      </c>
    </row>
    <row r="71" spans="3:6" x14ac:dyDescent="0.35">
      <c r="C71">
        <v>65</v>
      </c>
      <c r="D71" s="8" t="str">
        <f>HYPERLINK("#'Table 65'!A1", "If Uber and other ride sharing services did not exist, how do you think this would affect the number of trips or journeys you would make for the following purposes?   : Going to the airport")</f>
        <v>If Uber and other ride sharing services did not exist, how do you think this would affect the number of trips or journeys you would make for the following purposes?   : Going to the airport</v>
      </c>
      <c r="E71" s="21" t="str">
        <f>HYPERLINK("#'Full Results'!A626", "626")</f>
        <v>626</v>
      </c>
      <c r="F71" t="s">
        <v>222</v>
      </c>
    </row>
    <row r="72" spans="3:6" x14ac:dyDescent="0.35">
      <c r="C72">
        <v>66</v>
      </c>
      <c r="D72" s="8" t="str">
        <f>HYPERLINK("#'Table 66'!A1", "If Uber and other ride sharing services did not exist, how do you think this would affect the number of trips or journeys you would make for the following purposes?   : Going clubbing, a bar or other nighttime social gathering")</f>
        <v>If Uber and other ride sharing services did not exist, how do you think this would affect the number of trips or journeys you would make for the following purposes?   : Going clubbing, a bar or other nighttime social gathering</v>
      </c>
      <c r="E72" s="21" t="str">
        <f>HYPERLINK("#'Full Results'!A635", "635")</f>
        <v>635</v>
      </c>
      <c r="F72" t="s">
        <v>222</v>
      </c>
    </row>
    <row r="73" spans="3:6" x14ac:dyDescent="0.35">
      <c r="C73">
        <v>67</v>
      </c>
      <c r="D73" s="8" t="str">
        <f>HYPERLINK("#'Table 67'!A1", "If Uber and other ride sharing services did not exist, how do you think this would affect the number of trips or journeys you would make for the following purposes?   : Going to a restaurant ")</f>
        <v xml:space="preserve">If Uber and other ride sharing services did not exist, how do you think this would affect the number of trips or journeys you would make for the following purposes?   : Going to a restaurant </v>
      </c>
      <c r="E73" s="21" t="str">
        <f>HYPERLINK("#'Full Results'!A644", "644")</f>
        <v>644</v>
      </c>
      <c r="F73" t="s">
        <v>222</v>
      </c>
    </row>
    <row r="74" spans="3:6" x14ac:dyDescent="0.35">
      <c r="C74">
        <v>68</v>
      </c>
      <c r="D74" s="8" t="str">
        <f>HYPERLINK("#'Table 68'!A1", "You said that you have used the Uber app for work-related travel at least once a year.  Which of the following reasons led you to choose Uber for this journey, if any?Select all that are relevant  ")</f>
        <v>You said that you have used the Uber app for work-related travel at least once a year.  Which of the following reasons led you to choose Uber for this journey, if any?Select all that are relevant  </v>
      </c>
      <c r="E74" s="21" t="str">
        <f>HYPERLINK("#'Full Results'!A653", "653")</f>
        <v>653</v>
      </c>
      <c r="F74" t="s">
        <v>274</v>
      </c>
    </row>
    <row r="75" spans="3:6" x14ac:dyDescent="0.35">
      <c r="C75">
        <v>69</v>
      </c>
      <c r="D75" s="8" t="str">
        <f>HYPERLINK("#'Table 69'!A1", "Grid Summary: And now thinking about your experience using the Uber app in general, to what extent would you agree with the following statements?  ")</f>
        <v>Grid Summary: And now thinking about your experience using the Uber app in general, to what extent would you agree with the following statements?  </v>
      </c>
      <c r="E75" s="7"/>
      <c r="F75" t="s">
        <v>222</v>
      </c>
    </row>
    <row r="76" spans="3:6" x14ac:dyDescent="0.35">
      <c r="C76">
        <v>70</v>
      </c>
      <c r="D76" s="8" t="str">
        <f>HYPERLINK("#'Table 70'!A1", "And now thinking about your experience using the Uber app in general, to what extent would you agree with the following statements?  : “Using the Uber app is often the safest way for me to travel home.”")</f>
        <v>And now thinking about your experience using the Uber app in general, to what extent would you agree with the following statements?  : “Using the Uber app is often the safest way for me to travel home.”</v>
      </c>
      <c r="E76" s="21" t="str">
        <f>HYPERLINK("#'Full Results'!A668", "668")</f>
        <v>668</v>
      </c>
      <c r="F76" t="s">
        <v>222</v>
      </c>
    </row>
    <row r="77" spans="3:6" x14ac:dyDescent="0.35">
      <c r="C77">
        <v>71</v>
      </c>
      <c r="D77" s="8" t="str">
        <f>HYPERLINK("#'Table 71'!A1", "And now thinking about your experience using the Uber app in general, to what extent would you agree with the following statements?  : “Booking with the Uber app was often much easier than finding a taxi.”")</f>
        <v>And now thinking about your experience using the Uber app in general, to what extent would you agree with the following statements?  : “Booking with the Uber app was often much easier than finding a taxi.”</v>
      </c>
      <c r="E77" s="21" t="str">
        <f>HYPERLINK("#'Full Results'!A680", "680")</f>
        <v>680</v>
      </c>
      <c r="F77" t="s">
        <v>222</v>
      </c>
    </row>
    <row r="78" spans="3:6" x14ac:dyDescent="0.35">
      <c r="C78">
        <v>72</v>
      </c>
      <c r="D78" s="8" t="str">
        <f>HYPERLINK("#'Table 72'!A1", "And now thinking about your experience using the Uber app in general, to what extent would you agree with the following statements?  : “Being able to use the Uber app for my commute is helpful in planning out how to access work”")</f>
        <v>And now thinking about your experience using the Uber app in general, to what extent would you agree with the following statements?  : “Being able to use the Uber app for my commute is helpful in planning out how to access work”</v>
      </c>
      <c r="E78" s="21" t="str">
        <f>HYPERLINK("#'Full Results'!A692", "692")</f>
        <v>692</v>
      </c>
      <c r="F78" t="s">
        <v>222</v>
      </c>
    </row>
    <row r="79" spans="3:6" x14ac:dyDescent="0.35">
      <c r="C79">
        <v>73</v>
      </c>
      <c r="D79" s="8" t="str">
        <f>HYPERLINK("#'Table 73'!A1", "And now thinking about your experience using the Uber app in general, to what extent would you agree with the following statements?  : “The Uber app makes it easier to visit small or independent shops or restaurants”")</f>
        <v>And now thinking about your experience using the Uber app in general, to what extent would you agree with the following statements?  : “The Uber app makes it easier to visit small or independent shops or restaurants”</v>
      </c>
      <c r="E79" s="21" t="str">
        <f>HYPERLINK("#'Full Results'!A704", "704")</f>
        <v>704</v>
      </c>
      <c r="F79" t="s">
        <v>222</v>
      </c>
    </row>
    <row r="80" spans="3:6" x14ac:dyDescent="0.35">
      <c r="C80">
        <v>74</v>
      </c>
      <c r="D80" s="8" t="str">
        <f>HYPERLINK("#'Table 74'!A1", "And now thinking about your experience using the Uber app in general, to what extent would you agree with the following statements?  : “the Uber app has helped me when there were no other transport options”")</f>
        <v>And now thinking about your experience using the Uber app in general, to what extent would you agree with the following statements?  : “the Uber app has helped me when there were no other transport options”</v>
      </c>
      <c r="E80" s="21" t="str">
        <f>HYPERLINK("#'Full Results'!A716", "716")</f>
        <v>716</v>
      </c>
      <c r="F80" t="s">
        <v>222</v>
      </c>
    </row>
    <row r="81" spans="3:6" x14ac:dyDescent="0.35">
      <c r="C81">
        <v>75</v>
      </c>
      <c r="D81" s="8" t="str">
        <f>HYPERLINK("#'Table 75'!A1", "Grid Summary: And now thinking about your experience using the Uber app in general, to what extent would you agree with the following statements?  ")</f>
        <v>Grid Summary: And now thinking about your experience using the Uber app in general, to what extent would you agree with the following statements?  </v>
      </c>
      <c r="E81" s="7"/>
      <c r="F81" t="s">
        <v>222</v>
      </c>
    </row>
    <row r="82" spans="3:6" x14ac:dyDescent="0.35">
      <c r="C82">
        <v>76</v>
      </c>
      <c r="D82" s="8" t="str">
        <f>HYPERLINK("#'Table 76'!A1", "And now thinking about your experience using the Uber app in general, to what extent would you agree with the following statements?  : “The Uber app has made it easier for me to try new bars and restaurants further away from my house”")</f>
        <v>And now thinking about your experience using the Uber app in general, to what extent would you agree with the following statements?  : “The Uber app has made it easier for me to try new bars and restaurants further away from my house”</v>
      </c>
      <c r="E82" s="21" t="str">
        <f>HYPERLINK("#'Full Results'!A728", "728")</f>
        <v>728</v>
      </c>
      <c r="F82" t="s">
        <v>222</v>
      </c>
    </row>
    <row r="83" spans="3:6" x14ac:dyDescent="0.35">
      <c r="C83">
        <v>77</v>
      </c>
      <c r="D83" s="8" t="str">
        <f>HYPERLINK("#'Table 77'!A1", "And now thinking about your experience using the Uber app in general, to what extent would you agree with the following statements?  : “The Uber app has made it easier to continue working while in transit”")</f>
        <v>And now thinking about your experience using the Uber app in general, to what extent would you agree with the following statements?  : “The Uber app has made it easier to continue working while in transit”</v>
      </c>
      <c r="E83" s="21" t="str">
        <f>HYPERLINK("#'Full Results'!A740", "740")</f>
        <v>740</v>
      </c>
      <c r="F83" t="s">
        <v>222</v>
      </c>
    </row>
    <row r="84" spans="3:6" x14ac:dyDescent="0.35">
      <c r="C84">
        <v>78</v>
      </c>
      <c r="D84" s="8" t="str">
        <f>HYPERLINK("#'Table 78'!A1", "And now thinking about your experience using the Uber app in general, to what extent would you agree with the following statements?  : “Having options like the Uber app available make me more confident in staying out late”")</f>
        <v>And now thinking about your experience using the Uber app in general, to what extent would you agree with the following statements?  : “Having options like the Uber app available make me more confident in staying out late”</v>
      </c>
      <c r="E84" s="21" t="str">
        <f>HYPERLINK("#'Full Results'!A752", "752")</f>
        <v>752</v>
      </c>
      <c r="F84" t="s">
        <v>222</v>
      </c>
    </row>
    <row r="85" spans="3:6" x14ac:dyDescent="0.35">
      <c r="C85">
        <v>79</v>
      </c>
      <c r="D85" s="8" t="str">
        <f>HYPERLINK("#'Table 79'!A1", "And now thinking about your experience using the Uber app in general, to what extent would you agree with the following statements?  : “The Uber app has helped me to travel despite regional and/or national language barriers”")</f>
        <v>And now thinking about your experience using the Uber app in general, to what extent would you agree with the following statements?  : “The Uber app has helped me to travel despite regional and/or national language barriers”</v>
      </c>
      <c r="E85" s="21" t="str">
        <f>HYPERLINK("#'Full Results'!A764", "764")</f>
        <v>764</v>
      </c>
      <c r="F85" t="s">
        <v>222</v>
      </c>
    </row>
    <row r="86" spans="3:6" x14ac:dyDescent="0.35">
      <c r="C86">
        <v>80</v>
      </c>
      <c r="D86" s="8" t="str">
        <f>HYPERLINK("#'Table 80'!A1", "And now thinking about your experience using the Uber app in general, to what extent would you agree with the following statements?  : “The Uber app has helped me to travel internationally”")</f>
        <v>And now thinking about your experience using the Uber app in general, to what extent would you agree with the following statements?  : “The Uber app has helped me to travel internationally”</v>
      </c>
      <c r="E86" s="21" t="str">
        <f>HYPERLINK("#'Full Results'!A776", "776")</f>
        <v>776</v>
      </c>
      <c r="F86" t="s">
        <v>222</v>
      </c>
    </row>
    <row r="87" spans="3:6" x14ac:dyDescent="0.35">
      <c r="C87">
        <v>81</v>
      </c>
      <c r="D87" s="8" t="str">
        <f>HYPERLINK("#'Table 81'!A1", "And now thinking about your experience using the Uber app in general, to what extent would you agree with the following statements?  : “The Uber app helps me to avoid pollution and/or inhaling smog”")</f>
        <v>And now thinking about your experience using the Uber app in general, to what extent would you agree with the following statements?  : “The Uber app helps me to avoid pollution and/or inhaling smog”</v>
      </c>
      <c r="E87" s="21" t="str">
        <f>HYPERLINK("#'Full Results'!A788", "788")</f>
        <v>788</v>
      </c>
      <c r="F87" t="s">
        <v>222</v>
      </c>
    </row>
    <row r="88" spans="3:6" x14ac:dyDescent="0.35">
      <c r="C88">
        <v>82</v>
      </c>
      <c r="D88" s="8" t="str">
        <f>HYPERLINK("#'Table 82'!A1", "Grid Summary: Thinking back to your experience using the Uber app over the last year (2023-2024), did you experience the following?")</f>
        <v>Grid Summary: Thinking back to your experience using the Uber app over the last year (2023-2024), did you experience the following?</v>
      </c>
      <c r="E88" s="7"/>
      <c r="F88" t="s">
        <v>222</v>
      </c>
    </row>
    <row r="89" spans="3:6" x14ac:dyDescent="0.35">
      <c r="C89">
        <v>83</v>
      </c>
      <c r="D89" s="8" t="str">
        <f>HYPERLINK("#'Table 83'!A1", "Thinking back to your experience using the Uber app over the last year (2023-2024), did you experience the following?: Used the Uber app to get somewhere in an emergency")</f>
        <v>Thinking back to your experience using the Uber app over the last year (2023-2024), did you experience the following?: Used the Uber app to get somewhere in an emergency</v>
      </c>
      <c r="E89" s="21" t="str">
        <f>HYPERLINK("#'Full Results'!A800", "800")</f>
        <v>800</v>
      </c>
      <c r="F89" t="s">
        <v>222</v>
      </c>
    </row>
    <row r="90" spans="3:6" x14ac:dyDescent="0.35">
      <c r="C90">
        <v>84</v>
      </c>
      <c r="D90" s="8" t="str">
        <f>HYPERLINK("#'Table 84'!A1", "Thinking back to your experience using the Uber app over the last year (2023-2024), did you experience the following?: Used the Uber app to get somewhere in extreme weather (hot/cold/wet)")</f>
        <v>Thinking back to your experience using the Uber app over the last year (2023-2024), did you experience the following?: Used the Uber app to get somewhere in extreme weather (hot/cold/wet)</v>
      </c>
      <c r="E90" s="21" t="str">
        <f>HYPERLINK("#'Full Results'!A806", "806")</f>
        <v>806</v>
      </c>
      <c r="F90" t="s">
        <v>222</v>
      </c>
    </row>
    <row r="91" spans="3:6" x14ac:dyDescent="0.35">
      <c r="C91">
        <v>85</v>
      </c>
      <c r="D91" s="8" t="str">
        <f>HYPERLINK("#'Table 85'!A1", "Thinking back to your experience using the Uber app over the last year (2023-2024), did you experience the following?: Used the Uber app to travel to or from a doctor or hospital")</f>
        <v>Thinking back to your experience using the Uber app over the last year (2023-2024), did you experience the following?: Used the Uber app to travel to or from a doctor or hospital</v>
      </c>
      <c r="E91" s="21" t="str">
        <f>HYPERLINK("#'Full Results'!A812", "812")</f>
        <v>812</v>
      </c>
      <c r="F91" t="s">
        <v>222</v>
      </c>
    </row>
    <row r="92" spans="3:6" x14ac:dyDescent="0.35">
      <c r="C92">
        <v>86</v>
      </c>
      <c r="D92" s="8" t="str">
        <f>HYPERLINK("#'Table 86'!A1", "Thinking back to your experience using the Uber app over the last year (2023-2024), did you experience the following?: Used the Uber app to go to a place of worship")</f>
        <v>Thinking back to your experience using the Uber app over the last year (2023-2024), did you experience the following?: Used the Uber app to go to a place of worship</v>
      </c>
      <c r="E92" s="21" t="str">
        <f>HYPERLINK("#'Full Results'!A818", "818")</f>
        <v>818</v>
      </c>
      <c r="F92" t="s">
        <v>222</v>
      </c>
    </row>
    <row r="93" spans="3:6" x14ac:dyDescent="0.35">
      <c r="C93">
        <v>87</v>
      </c>
      <c r="D93" s="8" t="str">
        <f>HYPERLINK("#'Table 87'!A1", "Thinking back to your experience using the Uber app over the last year (2023-2024), did you experience the following?: Used the Uber app after consuming alcoholic beverages")</f>
        <v>Thinking back to your experience using the Uber app over the last year (2023-2024), did you experience the following?: Used the Uber app after consuming alcoholic beverages</v>
      </c>
      <c r="E93" s="21" t="str">
        <f>HYPERLINK("#'Full Results'!A824", "824")</f>
        <v>824</v>
      </c>
      <c r="F93" t="s">
        <v>222</v>
      </c>
    </row>
    <row r="94" spans="3:6" x14ac:dyDescent="0.35">
      <c r="C94">
        <v>88</v>
      </c>
      <c r="D94" s="8" t="str">
        <f>HYPERLINK("#'Table 88'!A1", "Thinking back to your experience using the Uber app over the last year (2023-2024), did you experience the following?: Used the Uber app to get somewhere where other forms of transport do not reach")</f>
        <v>Thinking back to your experience using the Uber app over the last year (2023-2024), did you experience the following?: Used the Uber app to get somewhere where other forms of transport do not reach</v>
      </c>
      <c r="E94" s="21" t="str">
        <f>HYPERLINK("#'Full Results'!A830", "830")</f>
        <v>830</v>
      </c>
      <c r="F94" t="s">
        <v>222</v>
      </c>
    </row>
    <row r="95" spans="3:6" x14ac:dyDescent="0.35">
      <c r="C95">
        <v>89</v>
      </c>
      <c r="D95" s="8" t="str">
        <f>HYPERLINK("#'Table 89'!A1", "Thinking back to your experience using the Uber app over the last year (2023-2024), did you experience the following?: Used the Uber app for friends and family who struggle with mobility")</f>
        <v>Thinking back to your experience using the Uber app over the last year (2023-2024), did you experience the following?: Used the Uber app for friends and family who struggle with mobility</v>
      </c>
      <c r="E95" s="21" t="str">
        <f>HYPERLINK("#'Full Results'!A836", "836")</f>
        <v>836</v>
      </c>
      <c r="F95" t="s">
        <v>222</v>
      </c>
    </row>
    <row r="96" spans="3:6" x14ac:dyDescent="0.35">
      <c r="C96">
        <v>90</v>
      </c>
      <c r="D96" s="8" t="str">
        <f>HYPERLINK("#'Table 90'!A1", "Thinking back to your experience using the Uber app over the last year (2023-2024), did you experience the following?: The Uber app was the safest way to get home late at night")</f>
        <v>Thinking back to your experience using the Uber app over the last year (2023-2024), did you experience the following?: The Uber app was the safest way to get home late at night</v>
      </c>
      <c r="E96" s="21" t="str">
        <f>HYPERLINK("#'Full Results'!A842", "842")</f>
        <v>842</v>
      </c>
      <c r="F96" t="s">
        <v>222</v>
      </c>
    </row>
    <row r="97" spans="3:6" x14ac:dyDescent="0.35">
      <c r="C97">
        <v>91</v>
      </c>
      <c r="D97" s="8" t="str">
        <f>HYPERLINK("#'Table 91'!A1", "Grid Summary: Thinking back to your experience using the Uber app over the last year (2023-2024), did you experience the following?")</f>
        <v>Grid Summary: Thinking back to your experience using the Uber app over the last year (2023-2024), did you experience the following?</v>
      </c>
      <c r="E97" s="7"/>
      <c r="F97" t="s">
        <v>222</v>
      </c>
    </row>
    <row r="98" spans="3:6" x14ac:dyDescent="0.35">
      <c r="C98">
        <v>92</v>
      </c>
      <c r="D98" s="8" t="str">
        <f>HYPERLINK("#'Table 92'!A1", "Thinking back to your experience using the Uber app over the last year (2023-2024), did you experience the following?: Used the Uber app when visiting a restaurant or bar")</f>
        <v>Thinking back to your experience using the Uber app over the last year (2023-2024), did you experience the following?: Used the Uber app when visiting a restaurant or bar</v>
      </c>
      <c r="E98" s="21" t="str">
        <f>HYPERLINK("#'Full Results'!A848", "848")</f>
        <v>848</v>
      </c>
      <c r="F98" t="s">
        <v>222</v>
      </c>
    </row>
    <row r="99" spans="3:6" x14ac:dyDescent="0.35">
      <c r="C99">
        <v>93</v>
      </c>
      <c r="D99" s="8" t="str">
        <f>HYPERLINK("#'Table 93'!A1", "Thinking back to your experience using the Uber app over the last year (2023-2024), did you experience the following?: Used the Uber app when visiting a cultural or historic site")</f>
        <v>Thinking back to your experience using the Uber app over the last year (2023-2024), did you experience the following?: Used the Uber app when visiting a cultural or historic site</v>
      </c>
      <c r="E99" s="21" t="str">
        <f>HYPERLINK("#'Full Results'!A854", "854")</f>
        <v>854</v>
      </c>
      <c r="F99" t="s">
        <v>222</v>
      </c>
    </row>
    <row r="100" spans="3:6" x14ac:dyDescent="0.35">
      <c r="C100">
        <v>94</v>
      </c>
      <c r="D100" s="8" t="str">
        <f>HYPERLINK("#'Table 94'!A1", "Thinking back to your experience using the Uber app over the last year (2023-2024), did you experience the following?: Used the Uber app to get to a film, show, performance, or sporting event in my local region")</f>
        <v>Thinking back to your experience using the Uber app over the last year (2023-2024), did you experience the following?: Used the Uber app to get to a film, show, performance, or sporting event in my local region</v>
      </c>
      <c r="E100" s="21" t="str">
        <f>HYPERLINK("#'Full Results'!A860", "860")</f>
        <v>860</v>
      </c>
      <c r="F100" t="s">
        <v>222</v>
      </c>
    </row>
    <row r="101" spans="3:6" x14ac:dyDescent="0.35">
      <c r="C101">
        <v>95</v>
      </c>
      <c r="D101" s="8" t="str">
        <f>HYPERLINK("#'Table 95'!A1", "Thinking back to your experience using the Uber app over the last year (2023-2024), did you experience the following?: Used the Uber app to connect with public transit")</f>
        <v>Thinking back to your experience using the Uber app over the last year (2023-2024), did you experience the following?: Used the Uber app to connect with public transit</v>
      </c>
      <c r="E101" s="21" t="str">
        <f>HYPERLINK("#'Full Results'!A866", "866")</f>
        <v>866</v>
      </c>
      <c r="F101" t="s">
        <v>222</v>
      </c>
    </row>
    <row r="102" spans="3:6" x14ac:dyDescent="0.35">
      <c r="C102">
        <v>96</v>
      </c>
      <c r="D102" s="8" t="str">
        <f>HYPERLINK("#'Table 96'!A1", "Thinking back to your experience using the Uber app over the last year (2023-2024), did you experience the following?: Used the Uber app to get to an airport")</f>
        <v>Thinking back to your experience using the Uber app over the last year (2023-2024), did you experience the following?: Used the Uber app to get to an airport</v>
      </c>
      <c r="E102" s="21" t="str">
        <f>HYPERLINK("#'Full Results'!A872", "872")</f>
        <v>872</v>
      </c>
      <c r="F102" t="s">
        <v>222</v>
      </c>
    </row>
    <row r="103" spans="3:6" x14ac:dyDescent="0.35">
      <c r="C103">
        <v>97</v>
      </c>
      <c r="D103" s="8" t="str">
        <f>HYPERLINK("#'Table 97'!A1", "Thinking back to your experience using the Uber app over the last year (2023-2024), did you experience the following?: Used the Uber app to get to a railway station")</f>
        <v>Thinking back to your experience using the Uber app over the last year (2023-2024), did you experience the following?: Used the Uber app to get to a railway station</v>
      </c>
      <c r="E103" s="21" t="str">
        <f>HYPERLINK("#'Full Results'!A878", "878")</f>
        <v>878</v>
      </c>
      <c r="F103" t="s">
        <v>222</v>
      </c>
    </row>
    <row r="104" spans="3:6" x14ac:dyDescent="0.35">
      <c r="C104">
        <v>98</v>
      </c>
      <c r="D104" s="8" t="str">
        <f>HYPERLINK("#'Table 98'!A1", "Thinking back to your experience using the Uber app over the last year (2023-2024), did you experience the following?: Used the Uber app while on holiday")</f>
        <v>Thinking back to your experience using the Uber app over the last year (2023-2024), did you experience the following?: Used the Uber app while on holiday</v>
      </c>
      <c r="E104" s="21" t="str">
        <f>HYPERLINK("#'Full Results'!A884", "884")</f>
        <v>884</v>
      </c>
      <c r="F104" t="s">
        <v>222</v>
      </c>
    </row>
    <row r="105" spans="3:6" x14ac:dyDescent="0.35">
      <c r="C105">
        <v>99</v>
      </c>
      <c r="D105" s="8" t="str">
        <f>HYPERLINK("#'Table 99'!A1", "Thinking back to your experience using the Uber app over the last year (2023-2024), did you experience the following?: Used the Uber app to travel between cities")</f>
        <v>Thinking back to your experience using the Uber app over the last year (2023-2024), did you experience the following?: Used the Uber app to travel between cities</v>
      </c>
      <c r="E105" s="21" t="str">
        <f>HYPERLINK("#'Full Results'!A890", "890")</f>
        <v>890</v>
      </c>
      <c r="F105" t="s">
        <v>222</v>
      </c>
    </row>
    <row r="106" spans="3:6" x14ac:dyDescent="0.35">
      <c r="C106">
        <v>100</v>
      </c>
      <c r="D106" s="8" t="str">
        <f>HYPERLINK("#'Table 100'!A1", "Thinking back to your experience using the Uber app over the last year (2023-2024), did you experience the following?: Used the Uber app when visiting an independent or small business")</f>
        <v>Thinking back to your experience using the Uber app over the last year (2023-2024), did you experience the following?: Used the Uber app when visiting an independent or small business</v>
      </c>
      <c r="E106" s="21" t="str">
        <f>HYPERLINK("#'Full Results'!A896", "896")</f>
        <v>896</v>
      </c>
      <c r="F106" t="s">
        <v>222</v>
      </c>
    </row>
    <row r="107" spans="3:6" x14ac:dyDescent="0.35">
      <c r="C107">
        <v>101</v>
      </c>
      <c r="D107" s="8" t="str">
        <f>HYPERLINK("#'Table 101'!A1", "Grid Summary: You said that you have used Uber Connect option on the Uber app before, did you use it for any of the following reasons?")</f>
        <v>Grid Summary: You said that you have used Uber Connect option on the Uber app before, did you use it for any of the following reasons?</v>
      </c>
      <c r="E107" s="7"/>
      <c r="F107" t="s">
        <v>349</v>
      </c>
    </row>
    <row r="108" spans="3:6" x14ac:dyDescent="0.35">
      <c r="C108">
        <v>102</v>
      </c>
      <c r="D108" s="8" t="str">
        <f>HYPERLINK("#'Table 102'!A1", "You said that you have used Uber Connect option on the Uber app before, did you use it for any of the following reasons?: Send an essential package to a loved one")</f>
        <v>You said that you have used Uber Connect option on the Uber app before, did you use it for any of the following reasons?: Send an essential package to a loved one</v>
      </c>
      <c r="E108" s="21" t="str">
        <f>HYPERLINK("#'Full Results'!A902", "902")</f>
        <v>902</v>
      </c>
      <c r="F108" t="s">
        <v>349</v>
      </c>
    </row>
    <row r="109" spans="3:6" x14ac:dyDescent="0.35">
      <c r="C109">
        <v>103</v>
      </c>
      <c r="D109" s="8" t="str">
        <f>HYPERLINK("#'Table 103'!A1", "You said that you have used Uber Connect option on the Uber app before, did you use it for any of the following reasons?: Sent a package to someone unwell or sick")</f>
        <v>You said that you have used Uber Connect option on the Uber app before, did you use it for any of the following reasons?: Sent a package to someone unwell or sick</v>
      </c>
      <c r="E109" s="21" t="str">
        <f>HYPERLINK("#'Full Results'!A908", "908")</f>
        <v>908</v>
      </c>
      <c r="F109" t="s">
        <v>349</v>
      </c>
    </row>
    <row r="110" spans="3:6" x14ac:dyDescent="0.35">
      <c r="C110">
        <v>104</v>
      </c>
      <c r="D110" s="8" t="str">
        <f>HYPERLINK("#'Table 104'!A1", "You said that you have used Uber Connect option on the Uber app before, did you use it for any of the following reasons?: To send a gift to a friend and/or family member")</f>
        <v>You said that you have used Uber Connect option on the Uber app before, did you use it for any of the following reasons?: To send a gift to a friend and/or family member</v>
      </c>
      <c r="E110" s="21" t="str">
        <f>HYPERLINK("#'Full Results'!A914", "914")</f>
        <v>914</v>
      </c>
      <c r="F110" t="s">
        <v>349</v>
      </c>
    </row>
    <row r="111" spans="3:6" x14ac:dyDescent="0.35">
      <c r="C111">
        <v>105</v>
      </c>
      <c r="D111" s="8" t="str">
        <f>HYPERLINK("#'Table 105'!A1", "You said that you have used Uber Connect option on the Uber app before, did you use it for any of the following reasons?: Send documents or other work related items")</f>
        <v>You said that you have used Uber Connect option on the Uber app before, did you use it for any of the following reasons?: Send documents or other work related items</v>
      </c>
      <c r="E111" s="21" t="str">
        <f>HYPERLINK("#'Full Results'!A920", "920")</f>
        <v>920</v>
      </c>
      <c r="F111" t="s">
        <v>349</v>
      </c>
    </row>
    <row r="112" spans="3:6" x14ac:dyDescent="0.35">
      <c r="C112">
        <v>106</v>
      </c>
      <c r="D112" s="8" t="str">
        <f>HYPERLINK("#'Table 106'!A1", " Thinking back over the last year (2023), what proportion of your trips taken through the Uber app did you use that connected with another mode of transit (e.g. train, bus, etc.)?  ")</f>
        <v xml:space="preserve"> Thinking back over the last year (2023), what proportion of your trips taken through the Uber app did you use that connected with another mode of transit (e.g. train, bus, etc.)?  </v>
      </c>
      <c r="E112" s="21" t="str">
        <f>HYPERLINK("#'Full Results'!A926", "926")</f>
        <v>926</v>
      </c>
      <c r="F112" t="s">
        <v>222</v>
      </c>
    </row>
    <row r="113" spans="3:6" x14ac:dyDescent="0.35">
      <c r="C113">
        <v>107</v>
      </c>
      <c r="D113" s="8" t="str">
        <f>HYPERLINK("#'Table 107'!A1", "Grid Summary: In your opinion, what has been the impact of the introduction of the Uber app on the following aspects of transport in your local area?")</f>
        <v>Grid Summary: In your opinion, what has been the impact of the introduction of the Uber app on the following aspects of transport in your local area?</v>
      </c>
      <c r="E113" s="7"/>
      <c r="F113" t="s">
        <v>71</v>
      </c>
    </row>
    <row r="114" spans="3:6" x14ac:dyDescent="0.35">
      <c r="C114">
        <v>108</v>
      </c>
      <c r="D114" s="8" t="str">
        <f>HYPERLINK("#'Table 108'!A1", "In your opinion, what has been the impact of the introduction of the Uber app on the following aspects of transport in your local area?: Safety")</f>
        <v>In your opinion, what has been the impact of the introduction of the Uber app on the following aspects of transport in your local area?: Safety</v>
      </c>
      <c r="E114" s="21" t="str">
        <f>HYPERLINK("#'Full Results'!A937", "937")</f>
        <v>937</v>
      </c>
      <c r="F114" t="s">
        <v>71</v>
      </c>
    </row>
    <row r="115" spans="3:6" x14ac:dyDescent="0.35">
      <c r="C115">
        <v>109</v>
      </c>
      <c r="D115" s="8" t="str">
        <f>HYPERLINK("#'Table 109'!A1", "In your opinion, what has been the impact of the introduction of the Uber app on the following aspects of transport in your local area?: Cost of local transport")</f>
        <v>In your opinion, what has been the impact of the introduction of the Uber app on the following aspects of transport in your local area?: Cost of local transport</v>
      </c>
      <c r="E115" s="21" t="str">
        <f>HYPERLINK("#'Full Results'!A944", "944")</f>
        <v>944</v>
      </c>
      <c r="F115" t="s">
        <v>71</v>
      </c>
    </row>
    <row r="116" spans="3:6" x14ac:dyDescent="0.35">
      <c r="C116">
        <v>110</v>
      </c>
      <c r="D116" s="8" t="str">
        <f>HYPERLINK("#'Table 110'!A1", "In your opinion, what has been the impact of the introduction of the Uber app on the following aspects of transport in your local area?: Quality of local transport")</f>
        <v>In your opinion, what has been the impact of the introduction of the Uber app on the following aspects of transport in your local area?: Quality of local transport</v>
      </c>
      <c r="E116" s="21" t="str">
        <f>HYPERLINK("#'Full Results'!A951", "951")</f>
        <v>951</v>
      </c>
      <c r="F116" t="s">
        <v>71</v>
      </c>
    </row>
    <row r="117" spans="3:6" x14ac:dyDescent="0.35">
      <c r="C117">
        <v>111</v>
      </c>
      <c r="D117" s="8" t="str">
        <f>HYPERLINK("#'Table 111'!A1", "In your opinion, what has been the impact of the introduction of the Uber app on the following aspects of transport in your local area?: Ease of mobility")</f>
        <v>In your opinion, what has been the impact of the introduction of the Uber app on the following aspects of transport in your local area?: Ease of mobility</v>
      </c>
      <c r="E117" s="21" t="str">
        <f>HYPERLINK("#'Full Results'!A958", "958")</f>
        <v>958</v>
      </c>
      <c r="F117" t="s">
        <v>71</v>
      </c>
    </row>
    <row r="118" spans="3:6" x14ac:dyDescent="0.35">
      <c r="C118">
        <v>112</v>
      </c>
      <c r="D118" s="8" t="str">
        <f>HYPERLINK("#'Table 112'!A1", "In your opinion, what has been the impact of the introduction of the Uber app on the following aspects of transport in your local area?: Time spent waiting for local transport")</f>
        <v>In your opinion, what has been the impact of the introduction of the Uber app on the following aspects of transport in your local area?: Time spent waiting for local transport</v>
      </c>
      <c r="E118" s="21" t="str">
        <f>HYPERLINK("#'Full Results'!A965", "965")</f>
        <v>965</v>
      </c>
      <c r="F118" t="s">
        <v>71</v>
      </c>
    </row>
    <row r="119" spans="3:6" x14ac:dyDescent="0.35">
      <c r="C119">
        <v>113</v>
      </c>
      <c r="D119" s="8" t="str">
        <f>HYPERLINK("#'Table 113'!A1", "In your opinion, what has been the impact of the introduction of the Uber app on the following aspects of transport in your local area?: How quickly you can travel around")</f>
        <v>In your opinion, what has been the impact of the introduction of the Uber app on the following aspects of transport in your local area?: How quickly you can travel around</v>
      </c>
      <c r="E119" s="21" t="str">
        <f>HYPERLINK("#'Full Results'!A972", "972")</f>
        <v>972</v>
      </c>
      <c r="F119" t="s">
        <v>71</v>
      </c>
    </row>
    <row r="120" spans="3:6" x14ac:dyDescent="0.35">
      <c r="C120">
        <v>114</v>
      </c>
      <c r="D120" s="8" t="str">
        <f>HYPERLINK("#'Table 114'!A1", "In your opinion, what has been the impact of the introduction of the Uber app on the following aspects of transport in your local area?: Range of transport options available")</f>
        <v>In your opinion, what has been the impact of the introduction of the Uber app on the following aspects of transport in your local area?: Range of transport options available</v>
      </c>
      <c r="E120" s="21" t="str">
        <f>HYPERLINK("#'Full Results'!A979", "979")</f>
        <v>979</v>
      </c>
      <c r="F120" t="s">
        <v>71</v>
      </c>
    </row>
    <row r="121" spans="3:6" x14ac:dyDescent="0.35">
      <c r="C121">
        <v>115</v>
      </c>
      <c r="D121" s="8" t="str">
        <f>HYPERLINK("#'Table 115'!A1", "Grid Summary: To what extent do you agree or disagree with the following statements concerning the impact of the Uber app?")</f>
        <v>Grid Summary: To what extent do you agree or disagree with the following statements concerning the impact of the Uber app?</v>
      </c>
      <c r="E121" s="7"/>
      <c r="F121" t="s">
        <v>71</v>
      </c>
    </row>
    <row r="122" spans="3:6" x14ac:dyDescent="0.35">
      <c r="C122">
        <v>116</v>
      </c>
      <c r="D122" s="8" t="str">
        <f>HYPERLINK("#'Table 116'!A1", "To what extent do you agree or disagree with the following statements concerning the impact of the Uber app?: “The Uber app has changed the rideshare market in India”")</f>
        <v>To what extent do you agree or disagree with the following statements concerning the impact of the Uber app?: “The Uber app has changed the rideshare market in India”</v>
      </c>
      <c r="E122" s="21" t="str">
        <f>HYPERLINK("#'Full Results'!A986", "986")</f>
        <v>986</v>
      </c>
      <c r="F122" t="s">
        <v>71</v>
      </c>
    </row>
    <row r="123" spans="3:6" x14ac:dyDescent="0.35">
      <c r="C123">
        <v>117</v>
      </c>
      <c r="D123" s="8" t="str">
        <f>HYPERLINK("#'Table 117'!A1", "To what extent do you agree or disagree with the following statements concerning the impact of the Uber app?: “The Uber app has improved mobility in India”")</f>
        <v>To what extent do you agree or disagree with the following statements concerning the impact of the Uber app?: “The Uber app has improved mobility in India”</v>
      </c>
      <c r="E123" s="21" t="str">
        <f>HYPERLINK("#'Full Results'!A998", "998")</f>
        <v>998</v>
      </c>
      <c r="F123" t="s">
        <v>71</v>
      </c>
    </row>
    <row r="124" spans="3:6" x14ac:dyDescent="0.35">
      <c r="C124">
        <v>118</v>
      </c>
      <c r="D124" s="8" t="str">
        <f>HYPERLINK("#'Table 118'!A1", "To what extent do you agree or disagree with the following statements concerning the impact of the Uber app?: “The Uber app has improved the quality of transport services in India”")</f>
        <v>To what extent do you agree or disagree with the following statements concerning the impact of the Uber app?: “The Uber app has improved the quality of transport services in India”</v>
      </c>
      <c r="E124" s="21" t="str">
        <f>HYPERLINK("#'Full Results'!A1010", "1010")</f>
        <v>1010</v>
      </c>
      <c r="F124" t="s">
        <v>71</v>
      </c>
    </row>
    <row r="125" spans="3:6" x14ac:dyDescent="0.35">
      <c r="C125">
        <v>119</v>
      </c>
      <c r="D125" s="8" t="str">
        <f>HYPERLINK("#'Table 119'!A1", "To what extent do you agree or disagree with the following statements concerning the impact of the Uber app?: “The Uber app has made transport more affordable”")</f>
        <v>To what extent do you agree or disagree with the following statements concerning the impact of the Uber app?: “The Uber app has made transport more affordable”</v>
      </c>
      <c r="E125" s="21" t="str">
        <f>HYPERLINK("#'Full Results'!A1022", "1022")</f>
        <v>1022</v>
      </c>
      <c r="F125" t="s">
        <v>71</v>
      </c>
    </row>
    <row r="126" spans="3:6" x14ac:dyDescent="0.35">
      <c r="C126">
        <v>120</v>
      </c>
      <c r="D126" s="25" t="str">
        <f>HYPERLINK("#'Table 120'!A1", "To what extent do you agree or disagree with the following statements concerning the impact of the Uber app?: “The Uber app has made it easier to find transport in [question('value'), id='56']”")</f>
        <v>To what extent do you agree or disagree with the following statements concerning the impact of the Uber app?: “The Uber app has made it easier to find transport in [question('value'), id='56']”</v>
      </c>
      <c r="E126" s="21" t="str">
        <f>HYPERLINK("#'Full Results'!A1034", "1034")</f>
        <v>1034</v>
      </c>
      <c r="F126" s="26" t="s">
        <v>561</v>
      </c>
    </row>
    <row r="127" spans="3:6" x14ac:dyDescent="0.35">
      <c r="C127">
        <v>121</v>
      </c>
      <c r="D127" s="8" t="str">
        <f>HYPERLINK("#'Table 121'!A1", "To what extent do you agree or disagree with the following statements concerning the impact of the Uber app?: “The Uber app has reduced instances of drunk driving in my area”")</f>
        <v>To what extent do you agree or disagree with the following statements concerning the impact of the Uber app?: “The Uber app has reduced instances of drunk driving in my area”</v>
      </c>
      <c r="E127" s="21" t="str">
        <f>HYPERLINK("#'Full Results'!A1046", "1046")</f>
        <v>1046</v>
      </c>
      <c r="F127" t="s">
        <v>71</v>
      </c>
    </row>
    <row r="128" spans="3:6" x14ac:dyDescent="0.35">
      <c r="C128">
        <v>122</v>
      </c>
      <c r="D128" s="8" t="str">
        <f>HYPERLINK("#'Table 122'!A1", "Uber now has two-wheeled and three-wheeled vehicle options included on the app. Which of the following do you think are the benefits of bringing these vehicles onto the Uber app, if any?Select all that apply.  ")</f>
        <v>Uber now has two-wheeled and three-wheeled vehicle options included on the app. Which of the following do you think are the benefits of bringing these vehicles onto the Uber app, if any?Select all that apply.  </v>
      </c>
      <c r="E128" s="21" t="str">
        <f>HYPERLINK("#'Full Results'!A1058", "1058")</f>
        <v>1058</v>
      </c>
      <c r="F128" t="s">
        <v>71</v>
      </c>
    </row>
    <row r="129" spans="3:6" x14ac:dyDescent="0.35">
      <c r="C129">
        <v>123</v>
      </c>
      <c r="D129" s="8" t="str">
        <f>HYPERLINK("#'Table 123'!A1", "Grid Summary: In general, how safe would you currently feel in the following methods of transport?  ")</f>
        <v>Grid Summary: In general, how safe would you currently feel in the following methods of transport?  </v>
      </c>
      <c r="E129" s="7"/>
      <c r="F129" t="s">
        <v>71</v>
      </c>
    </row>
    <row r="130" spans="3:6" x14ac:dyDescent="0.35">
      <c r="C130">
        <v>124</v>
      </c>
      <c r="D130" s="8" t="str">
        <f>HYPERLINK("#'Table 124'!A1", "In general, how safe would you currently feel in the following methods of transport?  : Public transport")</f>
        <v>In general, how safe would you currently feel in the following methods of transport?  : Public transport</v>
      </c>
      <c r="E130" s="21" t="str">
        <f>HYPERLINK("#'Full Results'!A1071", "1071")</f>
        <v>1071</v>
      </c>
      <c r="F130" t="s">
        <v>71</v>
      </c>
    </row>
    <row r="131" spans="3:6" x14ac:dyDescent="0.35">
      <c r="C131">
        <v>125</v>
      </c>
      <c r="D131" s="8" t="str">
        <f>HYPERLINK("#'Table 125'!A1", "In general, how safe would you currently feel in the following methods of transport?  : Rideshare  (e.g. Uber, Uber, Ola)")</f>
        <v>In general, how safe would you currently feel in the following methods of transport?  : Rideshare  (e.g. Uber, Uber, Ola)</v>
      </c>
      <c r="E131" s="21" t="str">
        <f>HYPERLINK("#'Full Results'!A1080", "1080")</f>
        <v>1080</v>
      </c>
      <c r="F131" t="s">
        <v>71</v>
      </c>
    </row>
    <row r="132" spans="3:6" x14ac:dyDescent="0.35">
      <c r="C132">
        <v>126</v>
      </c>
      <c r="D132" s="8" t="str">
        <f>HYPERLINK("#'Table 126'!A1", "In general, how safe would you currently feel in the following methods of transport?  : Private car")</f>
        <v>In general, how safe would you currently feel in the following methods of transport?  : Private car</v>
      </c>
      <c r="E132" s="21" t="str">
        <f>HYPERLINK("#'Full Results'!A1089", "1089")</f>
        <v>1089</v>
      </c>
      <c r="F132" t="s">
        <v>71</v>
      </c>
    </row>
    <row r="133" spans="3:6" x14ac:dyDescent="0.35">
      <c r="C133">
        <v>127</v>
      </c>
      <c r="D133" s="8" t="str">
        <f>HYPERLINK("#'Table 127'!A1", "In general, how safe would you currently feel in the following methods of transport?  : Taxi")</f>
        <v>In general, how safe would you currently feel in the following methods of transport?  : Taxi</v>
      </c>
      <c r="E133" s="21" t="str">
        <f>HYPERLINK("#'Full Results'!A1098", "1098")</f>
        <v>1098</v>
      </c>
      <c r="F133" t="s">
        <v>71</v>
      </c>
    </row>
    <row r="134" spans="3:6" x14ac:dyDescent="0.35">
      <c r="C134">
        <v>128</v>
      </c>
      <c r="D134" s="8" t="str">
        <f>HYPERLINK("#'Table 128'!A1", " If you are not driving yourself home, how safe do you feel travelling home on your own at night?")</f>
        <v xml:space="preserve"> If you are not driving yourself home, how safe do you feel travelling home on your own at night?</v>
      </c>
      <c r="E134" s="21" t="str">
        <f>HYPERLINK("#'Full Results'!A1107", "1107")</f>
        <v>1107</v>
      </c>
      <c r="F134" t="s">
        <v>71</v>
      </c>
    </row>
    <row r="135" spans="3:6" x14ac:dyDescent="0.35">
      <c r="C135">
        <v>129</v>
      </c>
      <c r="D135" s="8" t="str">
        <f>HYPERLINK("#'Table 129'!A1", " If ridesharing services like the Uber app didn’t exist, how difficult do you think it would be to find a safe way to travel at night?  ")</f>
        <v xml:space="preserve"> If ridesharing services like the Uber app didn’t exist, how difficult do you think it would be to find a safe way to travel at night?  </v>
      </c>
      <c r="E135" s="21" t="str">
        <f>HYPERLINK("#'Full Results'!A1116", "1116")</f>
        <v>1116</v>
      </c>
      <c r="F135" t="s">
        <v>71</v>
      </c>
    </row>
    <row r="136" spans="3:6" x14ac:dyDescent="0.35">
      <c r="C136">
        <v>130</v>
      </c>
      <c r="D136" s="8" t="str">
        <f>HYPERLINK("#'Table 130'!A1", " Which of the following statements comes closest to your view?")</f>
        <v xml:space="preserve"> Which of the following statements comes closest to your view?</v>
      </c>
      <c r="E136" s="21" t="str">
        <f>HYPERLINK("#'Full Results'!A1124", "1124")</f>
        <v>1124</v>
      </c>
      <c r="F136" t="s">
        <v>222</v>
      </c>
    </row>
    <row r="137" spans="3:6" x14ac:dyDescent="0.35">
      <c r="C137">
        <v>131</v>
      </c>
      <c r="D137" s="8" t="str">
        <f>HYPERLINK("#'Table 131'!A1", " Uber provides trip insurance if you book a ride with them. Were you aware of this benefit of riding with the Uber app?")</f>
        <v xml:space="preserve"> Uber provides trip insurance if you book a ride with them. Were you aware of this benefit of riding with the Uber app?</v>
      </c>
      <c r="E137" s="21" t="str">
        <f>HYPERLINK("#'Full Results'!A1131", "1131")</f>
        <v>1131</v>
      </c>
      <c r="F137" t="s">
        <v>222</v>
      </c>
    </row>
    <row r="138" spans="3:6" x14ac:dyDescent="0.35">
      <c r="C138">
        <v>132</v>
      </c>
      <c r="D138" s="8" t="str">
        <f>HYPERLINK("#'Table 132'!A1", " Which of the following statements comes closest to your view?")</f>
        <v xml:space="preserve"> Which of the following statements comes closest to your view?</v>
      </c>
      <c r="E138" s="21" t="str">
        <f>HYPERLINK("#'Full Results'!A1137", "1137")</f>
        <v>1137</v>
      </c>
      <c r="F138" t="s">
        <v>222</v>
      </c>
    </row>
    <row r="139" spans="3:6" x14ac:dyDescent="0.35">
      <c r="C139">
        <v>133</v>
      </c>
      <c r="D139" s="8" t="str">
        <f>HYPERLINK("#'Table 133'!A1", "Grid Summary: Which of the following safety features available on the Uber app have you heard about and how have they impacted your rider experience?")</f>
        <v>Grid Summary: Which of the following safety features available on the Uber app have you heard about and how have they impacted your rider experience?</v>
      </c>
      <c r="E139" s="7"/>
      <c r="F139" t="s">
        <v>222</v>
      </c>
    </row>
    <row r="140" spans="3:6" x14ac:dyDescent="0.35">
      <c r="C140">
        <v>134</v>
      </c>
      <c r="D140" s="8" t="str">
        <f>HYPERLINK("#'Table 134'!A1", "Which of the following safety features available on the Uber app have you heard about and how have they impacted your rider experience?: GPS tracking")</f>
        <v>Which of the following safety features available on the Uber app have you heard about and how have they impacted your rider experience?: GPS tracking</v>
      </c>
      <c r="E140" s="21" t="str">
        <f>HYPERLINK("#'Full Results'!A1144", "1144")</f>
        <v>1144</v>
      </c>
      <c r="F140" t="s">
        <v>222</v>
      </c>
    </row>
    <row r="141" spans="3:6" x14ac:dyDescent="0.35">
      <c r="C141">
        <v>135</v>
      </c>
      <c r="D141" s="8" t="str">
        <f>HYPERLINK("#'Table 135'!A1", "Which of the following safety features available on the Uber app have you heard about and how have they impacted your rider experience?: 2-way ratings")</f>
        <v>Which of the following safety features available on the Uber app have you heard about and how have they impacted your rider experience?: 2-way ratings</v>
      </c>
      <c r="E141" s="21" t="str">
        <f>HYPERLINK("#'Full Results'!A1152", "1152")</f>
        <v>1152</v>
      </c>
      <c r="F141" t="s">
        <v>222</v>
      </c>
    </row>
    <row r="142" spans="3:6" x14ac:dyDescent="0.35">
      <c r="C142">
        <v>136</v>
      </c>
      <c r="D142" s="8" t="str">
        <f>HYPERLINK("#'Table 136'!A1", "Which of the following safety features available on the Uber app have you heard about and how have they impacted your rider experience?: “Share my ride” where friends and family can follow your route")</f>
        <v>Which of the following safety features available on the Uber app have you heard about and how have they impacted your rider experience?: “Share my ride” where friends and family can follow your route</v>
      </c>
      <c r="E142" s="21" t="str">
        <f>HYPERLINK("#'Full Results'!A1160", "1160")</f>
        <v>1160</v>
      </c>
      <c r="F142" t="s">
        <v>222</v>
      </c>
    </row>
    <row r="143" spans="3:6" x14ac:dyDescent="0.35">
      <c r="C143">
        <v>137</v>
      </c>
      <c r="D143" s="8" t="str">
        <f>HYPERLINK("#'Table 137'!A1", "Which of the following safety features available on the Uber app have you heard about and how have they impacted your rider experience?: Emergency assistance button")</f>
        <v>Which of the following safety features available on the Uber app have you heard about and how have they impacted your rider experience?: Emergency assistance button</v>
      </c>
      <c r="E143" s="21" t="str">
        <f>HYPERLINK("#'Full Results'!A1168", "1168")</f>
        <v>1168</v>
      </c>
      <c r="F143" t="s">
        <v>222</v>
      </c>
    </row>
    <row r="144" spans="3:6" x14ac:dyDescent="0.35">
      <c r="C144">
        <v>138</v>
      </c>
      <c r="D144" s="8" t="str">
        <f>HYPERLINK("#'Table 138'!A1", "Which of the following safety features available on the Uber app have you heard about and how have they impacted your rider experience?: Ridecheck that flags irregularities in your trip")</f>
        <v>Which of the following safety features available on the Uber app have you heard about and how have they impacted your rider experience?: Ridecheck that flags irregularities in your trip</v>
      </c>
      <c r="E144" s="21" t="str">
        <f>HYPERLINK("#'Full Results'!A1176", "1176")</f>
        <v>1176</v>
      </c>
      <c r="F144" t="s">
        <v>222</v>
      </c>
    </row>
    <row r="145" spans="3:6" x14ac:dyDescent="0.35">
      <c r="C145">
        <v>139</v>
      </c>
      <c r="D145" s="8" t="str">
        <f>HYPERLINK("#'Table 139'!A1", "Which of the following safety features available on the Uber app have you heard about and how have they impacted your rider experience?: PIN verification")</f>
        <v>Which of the following safety features available on the Uber app have you heard about and how have they impacted your rider experience?: PIN verification</v>
      </c>
      <c r="E145" s="21" t="str">
        <f>HYPERLINK("#'Full Results'!A1184", "1184")</f>
        <v>1184</v>
      </c>
      <c r="F145" t="s">
        <v>222</v>
      </c>
    </row>
    <row r="146" spans="3:6" x14ac:dyDescent="0.35">
      <c r="C146">
        <v>140</v>
      </c>
      <c r="D146" s="8" t="str">
        <f>HYPERLINK("#'Table 140'!A1", "Which of the following safety features available on the Uber app have you heard about and how have they impacted your rider experience?: Driver background checks")</f>
        <v>Which of the following safety features available on the Uber app have you heard about and how have they impacted your rider experience?: Driver background checks</v>
      </c>
      <c r="E146" s="21" t="str">
        <f>HYPERLINK("#'Full Results'!A1192", "1192")</f>
        <v>1192</v>
      </c>
      <c r="F146" t="s">
        <v>222</v>
      </c>
    </row>
    <row r="147" spans="3:6" x14ac:dyDescent="0.35">
      <c r="C147">
        <v>141</v>
      </c>
      <c r="D147" s="8" t="str">
        <f>HYPERLINK("#'Table 141'!A1", " Uber has introduced gender-sensitization sessions for its drivers in India on issues such as gender-based violence and how to modify their professional behaviour to make women feel safer. Have you heard about this training initiative and how has...")</f>
        <v xml:space="preserve"> Uber has introduced gender-sensitization sessions for its drivers in India on issues such as gender-based violence and how to modify their professional behaviour to make women feel safer. Have you heard about this training initiative and how has...</v>
      </c>
      <c r="E147" s="21" t="str">
        <f>HYPERLINK("#'Full Results'!A1200", "1200")</f>
        <v>1200</v>
      </c>
      <c r="F147" t="s">
        <v>222</v>
      </c>
    </row>
    <row r="148" spans="3:6" x14ac:dyDescent="0.35">
      <c r="C148">
        <v>142</v>
      </c>
      <c r="D148" s="8" t="str">
        <f>HYPERLINK("#'Table 142'!A1", " How important or unimportant is it to you that you are riding in an electric vehicle when you use a ridesharing app?")</f>
        <v xml:space="preserve"> How important or unimportant is it to you that you are riding in an electric vehicle when you use a ridesharing app?</v>
      </c>
      <c r="E148" s="21" t="str">
        <f>HYPERLINK("#'Full Results'!A1208", "1208")</f>
        <v>1208</v>
      </c>
      <c r="F148" t="s">
        <v>71</v>
      </c>
    </row>
    <row r="149" spans="3:6" x14ac:dyDescent="0.35">
      <c r="C149">
        <v>143</v>
      </c>
      <c r="D149" s="8" t="str">
        <f>HYPERLINK("#'Table 143'!A1", " How much more or less likely would you be to request a ride using the Uber app if you knew that you would be riding in an electric vehicle?")</f>
        <v xml:space="preserve"> How much more or less likely would you be to request a ride using the Uber app if you knew that you would be riding in an electric vehicle?</v>
      </c>
      <c r="E149" s="21" t="str">
        <f>HYPERLINK("#'Full Results'!A1217", "1217")</f>
        <v>1217</v>
      </c>
      <c r="F149" t="s">
        <v>222</v>
      </c>
    </row>
    <row r="150" spans="3:6" x14ac:dyDescent="0.35">
      <c r="C150">
        <v>144</v>
      </c>
      <c r="D150" s="8" t="str">
        <f>HYPERLINK("#'Table 144'!A1", " When requesting a trip on the Uber app, which of the following comes closest to your view?")</f>
        <v xml:space="preserve"> When requesting a trip on the Uber app, which of the following comes closest to your view?</v>
      </c>
      <c r="E150" s="21" t="str">
        <f>HYPERLINK("#'Full Results'!A1226", "1226")</f>
        <v>1226</v>
      </c>
      <c r="F150" t="s">
        <v>222</v>
      </c>
    </row>
    <row r="151" spans="3:6" x14ac:dyDescent="0.35">
      <c r="C151">
        <v>145</v>
      </c>
      <c r="D151" s="8" t="str">
        <f>HYPERLINK("#'Table 145'!A1", "You said that you have ordered/requested an Uber Moto service before, why did you choose this mode of transport rather than others offered by the Uber app?  ")</f>
        <v>You said that you have ordered/requested an Uber Moto service before, why did you choose this mode of transport rather than others offered by the Uber app?  </v>
      </c>
      <c r="E151" s="21" t="str">
        <f>HYPERLINK("#'Full Results'!A1235", "1235")</f>
        <v>1235</v>
      </c>
      <c r="F151" t="s">
        <v>472</v>
      </c>
    </row>
    <row r="152" spans="3:6" x14ac:dyDescent="0.35">
      <c r="C152">
        <v>146</v>
      </c>
      <c r="D152" s="8" t="str">
        <f>HYPERLINK("#'Table 146'!A1", " Before ordering on the Uber app, had you ever paid to get a lift on a motorbike?")</f>
        <v xml:space="preserve"> Before ordering on the Uber app, had you ever paid to get a lift on a motorbike?</v>
      </c>
      <c r="E152" s="21" t="str">
        <f>HYPERLINK("#'Full Results'!A1246", "1246")</f>
        <v>1246</v>
      </c>
      <c r="F152" t="s">
        <v>472</v>
      </c>
    </row>
    <row r="153" spans="3:6" x14ac:dyDescent="0.35">
      <c r="C153">
        <v>147</v>
      </c>
      <c r="D153" s="8" t="str">
        <f>HYPERLINK("#'Table 147'!A1", " Now that two-wheeled (motobikes or scooters) vehicles are available on the Uber app, are you more likely to get a lift with a motorbike or scooter than before this option was added?")</f>
        <v xml:space="preserve"> Now that two-wheeled (motobikes or scooters) vehicles are available on the Uber app, are you more likely to get a lift with a motorbike or scooter than before this option was added?</v>
      </c>
      <c r="E153" s="21" t="str">
        <f>HYPERLINK("#'Full Results'!A1252", "1252")</f>
        <v>1252</v>
      </c>
      <c r="F153" t="s">
        <v>71</v>
      </c>
    </row>
    <row r="154" spans="3:6" x14ac:dyDescent="0.35">
      <c r="C154">
        <v>148</v>
      </c>
      <c r="D154" s="8" t="str">
        <f>HYPERLINK("#'Table 148'!A1", "Which of the following do you view as advantages of booking a two-wheeler ride with the Uber app? Select all that apply.  ")</f>
        <v>Which of the following do you view as advantages of booking a two-wheeler ride with the Uber app? Select all that apply.  </v>
      </c>
      <c r="E154" s="21" t="str">
        <f>HYPERLINK("#'Full Results'!A1261", "1261")</f>
        <v>1261</v>
      </c>
      <c r="F154" t="s">
        <v>472</v>
      </c>
    </row>
    <row r="155" spans="3:6" x14ac:dyDescent="0.35">
      <c r="C155">
        <v>149</v>
      </c>
      <c r="D155" s="8" t="str">
        <f>HYPERLINK("#'Table 149'!A1", "You said that you have ordered/requested an UberAuto before. Why did you choose this mode of transport rather than others offered by the Uber app?Select all that are relevant.")</f>
        <v>You said that you have ordered/requested an UberAuto before. Why did you choose this mode of transport rather than others offered by the Uber app?Select all that are relevant.</v>
      </c>
      <c r="E155" s="21" t="str">
        <f>HYPERLINK("#'Full Results'!A1274", "1274")</f>
        <v>1274</v>
      </c>
      <c r="F155" t="s">
        <v>490</v>
      </c>
    </row>
    <row r="156" spans="3:6" x14ac:dyDescent="0.35">
      <c r="C156">
        <v>150</v>
      </c>
      <c r="D156" s="8" t="str">
        <f>HYPERLINK("#'Table 150'!A1", " Before ordering a rickshaw ride on the Uber app, had you ever paid to get a lift in a rickshaw/tuk-tuk?")</f>
        <v xml:space="preserve"> Before ordering a rickshaw ride on the Uber app, had you ever paid to get a lift in a rickshaw/tuk-tuk?</v>
      </c>
      <c r="E156" s="21" t="str">
        <f>HYPERLINK("#'Full Results'!A1284", "1284")</f>
        <v>1284</v>
      </c>
      <c r="F156" t="s">
        <v>490</v>
      </c>
    </row>
    <row r="157" spans="3:6" x14ac:dyDescent="0.35">
      <c r="C157">
        <v>151</v>
      </c>
      <c r="D157" s="8" t="str">
        <f>HYPERLINK("#'Table 151'!A1", " Now that rickshaws are available on the Uber app, are you more likely to get a lift in a rickshaw than before this option was added?")</f>
        <v xml:space="preserve"> Now that rickshaws are available on the Uber app, are you more likely to get a lift in a rickshaw than before this option was added?</v>
      </c>
      <c r="E157" s="21" t="str">
        <f>HYPERLINK("#'Full Results'!A1290", "1290")</f>
        <v>1290</v>
      </c>
      <c r="F157" t="s">
        <v>71</v>
      </c>
    </row>
    <row r="158" spans="3:6" x14ac:dyDescent="0.35">
      <c r="C158">
        <v>152</v>
      </c>
      <c r="D158" s="8" t="str">
        <f>HYPERLINK("#'Table 152'!A1", "Which of the following do you view as advantages of booking a three-wheeler ride with the Uber app?Select all that apply.")</f>
        <v>Which of the following do you view as advantages of booking a three-wheeler ride with the Uber app?Select all that apply.</v>
      </c>
      <c r="E158" s="21" t="str">
        <f>HYPERLINK("#'Full Results'!A1299", "1299")</f>
        <v>1299</v>
      </c>
      <c r="F158" t="s">
        <v>490</v>
      </c>
    </row>
    <row r="159" spans="3:6" x14ac:dyDescent="0.35">
      <c r="C159">
        <v>153</v>
      </c>
      <c r="D159" s="8" t="str">
        <f>HYPERLINK("#'Table 153'!A1", " Think back to the last trip you made riding with Uber. What was the purpose of the trip? ")</f>
        <v xml:space="preserve"> Think back to the last trip you made riding with Uber. What was the purpose of the trip? </v>
      </c>
      <c r="E159" s="21" t="str">
        <f>HYPERLINK("#'Full Results'!A1313", "1313")</f>
        <v>1313</v>
      </c>
      <c r="F159" t="s">
        <v>222</v>
      </c>
    </row>
    <row r="160" spans="3:6" x14ac:dyDescent="0.35">
      <c r="C160">
        <v>154</v>
      </c>
      <c r="D160" s="8" t="str">
        <f>HYPERLINK("#'Table 154'!A1", " How long did the trip last?")</f>
        <v xml:space="preserve"> How long did the trip last?</v>
      </c>
      <c r="E160" s="21" t="str">
        <f>HYPERLINK("#'Full Results'!A1323", "1323")</f>
        <v>1323</v>
      </c>
      <c r="F160" t="s">
        <v>222</v>
      </c>
    </row>
    <row r="161" spans="3:6" x14ac:dyDescent="0.35">
      <c r="C161">
        <v>155</v>
      </c>
      <c r="D161" s="8" t="str">
        <f>HYPERLINK("#'Table 155'!A1", " Now imagine that you were not able to use Uber, and had to use your next best alternative method of transport. How long roughly do you think this next best alternative method of transport would have taken?  ")</f>
        <v xml:space="preserve"> Now imagine that you were not able to use Uber, and had to use your next best alternative method of transport. How long roughly do you think this next best alternative method of transport would have taken?  </v>
      </c>
      <c r="E161" s="21" t="str">
        <f>HYPERLINK("#'Full Results'!A1334", "1334")</f>
        <v>1334</v>
      </c>
      <c r="F161" t="s">
        <v>222</v>
      </c>
    </row>
    <row r="162" spans="3:6" x14ac:dyDescent="0.35">
      <c r="C162">
        <v>156</v>
      </c>
      <c r="D162" s="8" t="str">
        <f>HYPERLINK("#'Table 156'!A1", " Now imagine you had to choose between the following options. Would you prefer to keep access to Uber for ridesharing or go without access to Uber for one month and get paid ₹25?")</f>
        <v xml:space="preserve"> Now imagine you had to choose between the following options. Would you prefer to keep access to Uber for ridesharing or go without access to Uber for one month and get paid ₹25?</v>
      </c>
      <c r="E162" s="21" t="str">
        <f>HYPERLINK("#'Full Results'!A1345", "1345")</f>
        <v>1345</v>
      </c>
      <c r="F162" t="s">
        <v>222</v>
      </c>
    </row>
    <row r="163" spans="3:6" x14ac:dyDescent="0.35">
      <c r="C163">
        <v>157</v>
      </c>
      <c r="D163" s="8" t="str">
        <f>HYPERLINK("#'Table 157'!A1", " Now imagine you had to choose between the following options. Would you prefer to keep access to Uber for ridesharing or go without access to Uber for one month and get paid ₹45?")</f>
        <v xml:space="preserve"> Now imagine you had to choose between the following options. Would you prefer to keep access to Uber for ridesharing or go without access to Uber for one month and get paid ₹45?</v>
      </c>
      <c r="E163" s="21" t="str">
        <f>HYPERLINK("#'Full Results'!A1351", "1351")</f>
        <v>1351</v>
      </c>
      <c r="F163" t="s">
        <v>222</v>
      </c>
    </row>
    <row r="164" spans="3:6" x14ac:dyDescent="0.35">
      <c r="C164">
        <v>158</v>
      </c>
      <c r="D164" s="8" t="str">
        <f>HYPERLINK("#'Table 158'!A1", " Now imagine you had to choose between the following options. Would you prefer to keep access to Uber for ridesharing or go without access to Uber for one month and get paid ₹90?")</f>
        <v xml:space="preserve"> Now imagine you had to choose between the following options. Would you prefer to keep access to Uber for ridesharing or go without access to Uber for one month and get paid ₹90?</v>
      </c>
      <c r="E164" s="21" t="str">
        <f>HYPERLINK("#'Full Results'!A1357", "1357")</f>
        <v>1357</v>
      </c>
      <c r="F164" t="s">
        <v>222</v>
      </c>
    </row>
    <row r="165" spans="3:6" x14ac:dyDescent="0.35">
      <c r="C165">
        <v>159</v>
      </c>
      <c r="D165" s="8" t="str">
        <f>HYPERLINK("#'Table 159'!A1", " Now imagine you had to choose between the following options. Would you prefer to keep access to Uber for ridesharing or go without access to Uber for one month and get paid ₹180?")</f>
        <v xml:space="preserve"> Now imagine you had to choose between the following options. Would you prefer to keep access to Uber for ridesharing or go without access to Uber for one month and get paid ₹180?</v>
      </c>
      <c r="E165" s="21" t="str">
        <f>HYPERLINK("#'Full Results'!A1363", "1363")</f>
        <v>1363</v>
      </c>
      <c r="F165" t="s">
        <v>222</v>
      </c>
    </row>
    <row r="166" spans="3:6" x14ac:dyDescent="0.35">
      <c r="C166">
        <v>160</v>
      </c>
      <c r="D166" s="8" t="str">
        <f>HYPERLINK("#'Table 160'!A1", " Now imagine you had to choose between the following options. Would you prefer to keep access to Uber for ridesharing or go without access to Uber for one month and get paid ₹360?")</f>
        <v xml:space="preserve"> Now imagine you had to choose between the following options. Would you prefer to keep access to Uber for ridesharing or go without access to Uber for one month and get paid ₹360?</v>
      </c>
      <c r="E166" s="21" t="str">
        <f>HYPERLINK("#'Full Results'!A1369", "1369")</f>
        <v>1369</v>
      </c>
      <c r="F166" t="s">
        <v>222</v>
      </c>
    </row>
    <row r="167" spans="3:6" x14ac:dyDescent="0.35">
      <c r="C167">
        <v>161</v>
      </c>
      <c r="D167" s="8" t="str">
        <f>HYPERLINK("#'Table 161'!A1", " Now imagine you had to choose between the following options. Would you prefer to keep access to Uber for ridesharing or go without access to Uber for one month and get paid ₹910?")</f>
        <v xml:space="preserve"> Now imagine you had to choose between the following options. Would you prefer to keep access to Uber for ridesharing or go without access to Uber for one month and get paid ₹910?</v>
      </c>
      <c r="E167" s="21" t="str">
        <f>HYPERLINK("#'Full Results'!A1375", "1375")</f>
        <v>1375</v>
      </c>
      <c r="F167" t="s">
        <v>222</v>
      </c>
    </row>
    <row r="168" spans="3:6" x14ac:dyDescent="0.35">
      <c r="C168">
        <v>162</v>
      </c>
      <c r="D168" s="8" t="str">
        <f>HYPERLINK("#'Table 162'!A1", " Now imagine you had to choose between the following options. Would you prefer to keep access to Uber for ridesharing or go without access to Uber for one month and get paid ₹1820?")</f>
        <v xml:space="preserve"> Now imagine you had to choose between the following options. Would you prefer to keep access to Uber for ridesharing or go without access to Uber for one month and get paid ₹1820?</v>
      </c>
      <c r="E168" s="21" t="str">
        <f>HYPERLINK("#'Full Results'!A1381", "1381")</f>
        <v>1381</v>
      </c>
      <c r="F168" t="s">
        <v>222</v>
      </c>
    </row>
    <row r="169" spans="3:6" x14ac:dyDescent="0.35">
      <c r="C169">
        <v>163</v>
      </c>
      <c r="D169" s="8" t="str">
        <f>HYPERLINK("#'Table 163'!A1", " Now imagine you had to choose between the following options. Would you prefer to keep access to Uber for ridesharing or go without access to Uber for one month and get paid ₹3650?")</f>
        <v xml:space="preserve"> Now imagine you had to choose between the following options. Would you prefer to keep access to Uber for ridesharing or go without access to Uber for one month and get paid ₹3650?</v>
      </c>
      <c r="E169" s="21" t="str">
        <f>HYPERLINK("#'Full Results'!A1387", "1387")</f>
        <v>1387</v>
      </c>
      <c r="F169" t="s">
        <v>222</v>
      </c>
    </row>
    <row r="170" spans="3:6" x14ac:dyDescent="0.35">
      <c r="C170">
        <v>164</v>
      </c>
      <c r="D170" s="8" t="str">
        <f>HYPERLINK("#'Table 164'!A1", " Now imagine you had to choose between the following options. Would you prefer to keep access to Uber for ridesharing or go without access to Uber for one month and get paid ₹9100?")</f>
        <v xml:space="preserve"> Now imagine you had to choose between the following options. Would you prefer to keep access to Uber for ridesharing or go without access to Uber for one month and get paid ₹9100?</v>
      </c>
      <c r="E170" s="21" t="str">
        <f>HYPERLINK("#'Full Results'!A1393", "1393")</f>
        <v>1393</v>
      </c>
      <c r="F170" t="s">
        <v>222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M1376"/>
  <sheetViews>
    <sheetView showGridLines="0" workbookViewId="0">
      <pane xSplit="2" ySplit="8" topLeftCell="C139" activePane="bottomRight" state="frozen"/>
      <selection pane="topRight"/>
      <selection pane="bottomLeft"/>
      <selection pane="bottomRight" activeCell="L147" sqref="L147"/>
    </sheetView>
  </sheetViews>
  <sheetFormatPr defaultColWidth="11.453125" defaultRowHeight="14.5" x14ac:dyDescent="0.35"/>
  <cols>
    <col min="2" max="2" width="20.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27" t="s">
        <v>534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13"/>
      <c r="C5" s="13"/>
      <c r="D5" s="30" t="s">
        <v>49</v>
      </c>
      <c r="E5" s="30"/>
      <c r="F5" s="13"/>
      <c r="G5" s="30" t="s">
        <v>50</v>
      </c>
      <c r="H5" s="30"/>
      <c r="I5" s="30"/>
      <c r="J5" s="30"/>
      <c r="K5" s="30"/>
      <c r="L5" s="30"/>
      <c r="M5" s="13"/>
      <c r="N5" s="30" t="s">
        <v>51</v>
      </c>
      <c r="O5" s="30"/>
      <c r="P5" s="30"/>
      <c r="Q5" s="30"/>
      <c r="R5" s="30"/>
      <c r="S5" s="13"/>
      <c r="T5" s="30" t="s">
        <v>52</v>
      </c>
      <c r="U5" s="30"/>
      <c r="V5" s="30"/>
      <c r="W5" s="30"/>
      <c r="X5" s="13"/>
      <c r="Y5" s="30" t="s">
        <v>53</v>
      </c>
      <c r="Z5" s="30"/>
      <c r="AA5" s="30"/>
      <c r="AB5" s="30"/>
      <c r="AC5" s="13"/>
      <c r="AD5" s="30" t="s">
        <v>54</v>
      </c>
      <c r="AE5" s="30"/>
      <c r="AF5" s="30"/>
      <c r="AG5" s="30"/>
      <c r="AH5" s="13"/>
      <c r="AI5" s="30" t="s">
        <v>55</v>
      </c>
      <c r="AJ5" s="30"/>
      <c r="AK5" s="30"/>
      <c r="AL5" s="30"/>
      <c r="AM5" s="30"/>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20.149999999999999"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20.149999999999999"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11" spans="2:39" x14ac:dyDescent="0.35">
      <c r="B11" s="6" t="s">
        <v>72</v>
      </c>
    </row>
    <row r="12" spans="2:39" x14ac:dyDescent="0.35">
      <c r="B12" s="24" t="s">
        <v>71</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row>
    <row r="13" spans="2:39" x14ac:dyDescent="0.35">
      <c r="B13" t="s">
        <v>59</v>
      </c>
      <c r="C13" s="14">
        <v>4.3657227648132901E-2</v>
      </c>
      <c r="D13" s="14">
        <v>3.88678877591839E-2</v>
      </c>
      <c r="E13" s="14">
        <v>4.8837412442138503E-2</v>
      </c>
      <c r="F13" s="14"/>
      <c r="G13" s="14">
        <v>6.5853270220361901E-2</v>
      </c>
      <c r="H13" s="14">
        <v>5.60385772047464E-2</v>
      </c>
      <c r="I13" s="14">
        <v>2.7559808984735101E-2</v>
      </c>
      <c r="J13" s="14">
        <v>3.2309161285582103E-2</v>
      </c>
      <c r="K13" s="14">
        <v>3.91920491503134E-2</v>
      </c>
      <c r="L13" s="14">
        <v>3.1050208217900499E-2</v>
      </c>
      <c r="M13" s="14"/>
      <c r="N13" s="14">
        <v>7.2368523374236299E-2</v>
      </c>
      <c r="O13" s="14">
        <v>3.4627295435973503E-2</v>
      </c>
      <c r="P13" s="14">
        <v>7.9444922999324305E-2</v>
      </c>
      <c r="Q13" s="14">
        <v>2.2084583164147999E-2</v>
      </c>
      <c r="R13" s="14">
        <v>2.4605136130571199E-2</v>
      </c>
      <c r="S13" s="14"/>
      <c r="T13" s="14">
        <v>3.6827211838622698E-2</v>
      </c>
      <c r="U13" s="14">
        <v>8.9195901996841298E-2</v>
      </c>
      <c r="V13" s="14">
        <v>4.5088196002897499E-2</v>
      </c>
      <c r="W13" s="14">
        <v>3.5493866675719403E-2</v>
      </c>
      <c r="X13" s="14"/>
      <c r="Y13" s="14">
        <v>3.4089589655342097E-2</v>
      </c>
      <c r="Z13" s="14">
        <v>3.3325365256689901E-2</v>
      </c>
      <c r="AA13" s="14">
        <v>7.9547125601454799E-2</v>
      </c>
      <c r="AB13" s="14">
        <v>6.0787873061461502E-2</v>
      </c>
      <c r="AC13" s="14"/>
      <c r="AD13" s="14">
        <v>3.5058317110240302E-2</v>
      </c>
      <c r="AE13" s="14">
        <v>4.4824688472407698E-2</v>
      </c>
      <c r="AF13" s="14">
        <v>2.5758222838535599E-2</v>
      </c>
      <c r="AG13" s="14">
        <v>0.10200730026901</v>
      </c>
      <c r="AH13" s="14"/>
      <c r="AI13" s="14">
        <v>2.0575846856493399E-2</v>
      </c>
      <c r="AJ13" s="14">
        <v>7.1327314291477706E-2</v>
      </c>
      <c r="AK13" s="14">
        <v>5.64072743451886E-3</v>
      </c>
      <c r="AL13" s="14">
        <v>4.4805072048984401E-2</v>
      </c>
      <c r="AM13" s="14">
        <v>3.6764446920587897E-2</v>
      </c>
    </row>
    <row r="14" spans="2:39" x14ac:dyDescent="0.35">
      <c r="B14" t="s">
        <v>60</v>
      </c>
      <c r="C14" s="14">
        <v>5.2327074483947501E-2</v>
      </c>
      <c r="D14" s="14">
        <v>5.1117637118034798E-2</v>
      </c>
      <c r="E14" s="14">
        <v>5.3635210719310399E-2</v>
      </c>
      <c r="F14" s="14"/>
      <c r="G14" s="14">
        <v>9.0642096285218798E-2</v>
      </c>
      <c r="H14" s="14">
        <v>4.1158225899153501E-2</v>
      </c>
      <c r="I14" s="14">
        <v>6.18674801097292E-2</v>
      </c>
      <c r="J14" s="14">
        <v>3.4720189493857002E-2</v>
      </c>
      <c r="K14" s="14">
        <v>4.7835406370539103E-2</v>
      </c>
      <c r="L14" s="14">
        <v>2.3546845605577901E-2</v>
      </c>
      <c r="M14" s="14"/>
      <c r="N14" s="14">
        <v>5.0977647626819403E-2</v>
      </c>
      <c r="O14" s="14">
        <v>3.8697692823162697E-2</v>
      </c>
      <c r="P14" s="14">
        <v>5.6037510479274202E-2</v>
      </c>
      <c r="Q14" s="14">
        <v>4.8815839243415197E-2</v>
      </c>
      <c r="R14" s="14">
        <v>6.2034244539084002E-2</v>
      </c>
      <c r="S14" s="14"/>
      <c r="T14" s="14">
        <v>8.4625304121006398E-2</v>
      </c>
      <c r="U14" s="14">
        <v>6.8742864982814303E-2</v>
      </c>
      <c r="V14" s="14">
        <v>4.2781954210988703E-2</v>
      </c>
      <c r="W14" s="14">
        <v>5.1637307687176601E-2</v>
      </c>
      <c r="X14" s="14"/>
      <c r="Y14" s="14">
        <v>5.3735303042466397E-2</v>
      </c>
      <c r="Z14" s="14">
        <v>5.6558230307369499E-2</v>
      </c>
      <c r="AA14" s="14">
        <v>6.0119678849164901E-2</v>
      </c>
      <c r="AB14" s="14">
        <v>3.5591775873772699E-2</v>
      </c>
      <c r="AC14" s="14"/>
      <c r="AD14" s="14">
        <v>2.8115957178343101E-2</v>
      </c>
      <c r="AE14" s="14">
        <v>8.4699155849556104E-2</v>
      </c>
      <c r="AF14" s="14">
        <v>9.1074417631140603E-2</v>
      </c>
      <c r="AG14" s="14">
        <v>7.63334452850679E-2</v>
      </c>
      <c r="AH14" s="14"/>
      <c r="AI14" s="14">
        <v>3.65817394806933E-2</v>
      </c>
      <c r="AJ14" s="14">
        <v>4.30342426068476E-2</v>
      </c>
      <c r="AK14" s="14">
        <v>2.77925164236053E-2</v>
      </c>
      <c r="AL14" s="14">
        <v>1.6713256965335099E-2</v>
      </c>
      <c r="AM14" s="14">
        <v>5.6406680016664802E-2</v>
      </c>
    </row>
    <row r="15" spans="2:39" x14ac:dyDescent="0.35">
      <c r="B15" t="s">
        <v>61</v>
      </c>
      <c r="C15" s="14">
        <v>0.10958287181920599</v>
      </c>
      <c r="D15" s="14">
        <v>0.102634838945041</v>
      </c>
      <c r="E15" s="14">
        <v>0.117097914617912</v>
      </c>
      <c r="F15" s="14"/>
      <c r="G15" s="14">
        <v>0.13294492280119699</v>
      </c>
      <c r="H15" s="14">
        <v>0.114275706289328</v>
      </c>
      <c r="I15" s="14">
        <v>5.4527747406656897E-2</v>
      </c>
      <c r="J15" s="14">
        <v>0.123083037778549</v>
      </c>
      <c r="K15" s="14">
        <v>0.136962417427622</v>
      </c>
      <c r="L15" s="14">
        <v>0.12037257269465799</v>
      </c>
      <c r="M15" s="14"/>
      <c r="N15" s="14">
        <v>0.131403191465325</v>
      </c>
      <c r="O15" s="14">
        <v>0.111390008348355</v>
      </c>
      <c r="P15" s="14">
        <v>7.3226982363251494E-2</v>
      </c>
      <c r="Q15" s="14">
        <v>0.13179643031734301</v>
      </c>
      <c r="R15" s="14">
        <v>9.4173967355345001E-2</v>
      </c>
      <c r="S15" s="14"/>
      <c r="T15" s="14">
        <v>0.16383901565540199</v>
      </c>
      <c r="U15" s="14">
        <v>0.14201813222179199</v>
      </c>
      <c r="V15" s="14">
        <v>0.10651009547871</v>
      </c>
      <c r="W15" s="14">
        <v>9.75702521719439E-2</v>
      </c>
      <c r="X15" s="14"/>
      <c r="Y15" s="14">
        <v>0.125758897787107</v>
      </c>
      <c r="Z15" s="14">
        <v>8.3089329759719194E-2</v>
      </c>
      <c r="AA15" s="14">
        <v>6.5438836532073205E-2</v>
      </c>
      <c r="AB15" s="14">
        <v>9.1845682214676594E-2</v>
      </c>
      <c r="AC15" s="14"/>
      <c r="AD15" s="14">
        <v>0.11510980917132201</v>
      </c>
      <c r="AE15" s="14">
        <v>0.10589413761789999</v>
      </c>
      <c r="AF15" s="14">
        <v>7.9585231587697702E-2</v>
      </c>
      <c r="AG15" s="14">
        <v>0.104542711154644</v>
      </c>
      <c r="AH15" s="14"/>
      <c r="AI15" s="14">
        <v>0.106000813509614</v>
      </c>
      <c r="AJ15" s="14">
        <v>6.2621785299279406E-2</v>
      </c>
      <c r="AK15" s="14">
        <v>4.3211553323178102E-2</v>
      </c>
      <c r="AL15" s="14">
        <v>9.1628484014329298E-2</v>
      </c>
      <c r="AM15" s="14">
        <v>3.31732434091511E-2</v>
      </c>
    </row>
    <row r="16" spans="2:39" x14ac:dyDescent="0.35">
      <c r="B16" t="s">
        <v>62</v>
      </c>
      <c r="C16" s="14">
        <v>0.37359661381957399</v>
      </c>
      <c r="D16" s="14">
        <v>0.38400210529501499</v>
      </c>
      <c r="E16" s="14">
        <v>0.36234195869693298</v>
      </c>
      <c r="F16" s="14"/>
      <c r="G16" s="14">
        <v>0.36172754780344901</v>
      </c>
      <c r="H16" s="14">
        <v>0.33574802463331699</v>
      </c>
      <c r="I16" s="14">
        <v>0.37459292185586102</v>
      </c>
      <c r="J16" s="14">
        <v>0.42369548595429601</v>
      </c>
      <c r="K16" s="14">
        <v>0.42457280256525798</v>
      </c>
      <c r="L16" s="14">
        <v>0.34749671356973599</v>
      </c>
      <c r="M16" s="14"/>
      <c r="N16" s="14">
        <v>0.39783363146268702</v>
      </c>
      <c r="O16" s="14">
        <v>0.35962908091784102</v>
      </c>
      <c r="P16" s="14">
        <v>0.30668241885059899</v>
      </c>
      <c r="Q16" s="14">
        <v>0.41143443556201098</v>
      </c>
      <c r="R16" s="14">
        <v>0.43750653246981303</v>
      </c>
      <c r="S16" s="14"/>
      <c r="T16" s="14">
        <v>0.33818034695613303</v>
      </c>
      <c r="U16" s="14">
        <v>0.42302200324024303</v>
      </c>
      <c r="V16" s="14">
        <v>0.38116450456308698</v>
      </c>
      <c r="W16" s="14">
        <v>0.36510328542033699</v>
      </c>
      <c r="X16" s="14"/>
      <c r="Y16" s="14">
        <v>0.39023670256993698</v>
      </c>
      <c r="Z16" s="14">
        <v>0.37762578347312997</v>
      </c>
      <c r="AA16" s="14">
        <v>0.36834435907537899</v>
      </c>
      <c r="AB16" s="14">
        <v>0.294272674652438</v>
      </c>
      <c r="AC16" s="14"/>
      <c r="AD16" s="14">
        <v>0.36023572406528898</v>
      </c>
      <c r="AE16" s="14">
        <v>0.38532720591333303</v>
      </c>
      <c r="AF16" s="14">
        <v>0.49521349722524399</v>
      </c>
      <c r="AG16" s="14">
        <v>0.33778938123476498</v>
      </c>
      <c r="AH16" s="14"/>
      <c r="AI16" s="14">
        <v>0.40677034143572099</v>
      </c>
      <c r="AJ16" s="14">
        <v>0.29888489376933902</v>
      </c>
      <c r="AK16" s="14">
        <v>0.48321604997820999</v>
      </c>
      <c r="AL16" s="14">
        <v>0.28085027292566001</v>
      </c>
      <c r="AM16" s="14">
        <v>0.36538179712719498</v>
      </c>
    </row>
    <row r="17" spans="2:39" x14ac:dyDescent="0.35">
      <c r="B17" t="s">
        <v>63</v>
      </c>
      <c r="C17" s="14">
        <v>0.40312248858523098</v>
      </c>
      <c r="D17" s="14">
        <v>0.40608460456268503</v>
      </c>
      <c r="E17" s="14">
        <v>0.39991864243935599</v>
      </c>
      <c r="F17" s="14"/>
      <c r="G17" s="14">
        <v>0.32541083850161001</v>
      </c>
      <c r="H17" s="14">
        <v>0.43254838613061303</v>
      </c>
      <c r="I17" s="14">
        <v>0.46285967682740498</v>
      </c>
      <c r="J17" s="14">
        <v>0.376967058194358</v>
      </c>
      <c r="K17" s="14">
        <v>0.34327954315739301</v>
      </c>
      <c r="L17" s="14">
        <v>0.453872502197257</v>
      </c>
      <c r="M17" s="14"/>
      <c r="N17" s="14">
        <v>0.32893380708847803</v>
      </c>
      <c r="O17" s="14">
        <v>0.44404916016889301</v>
      </c>
      <c r="P17" s="14">
        <v>0.47647105814928697</v>
      </c>
      <c r="Q17" s="14">
        <v>0.365939005614974</v>
      </c>
      <c r="R17" s="14">
        <v>0.38168011950518699</v>
      </c>
      <c r="S17" s="14"/>
      <c r="T17" s="14">
        <v>0.31120515745252703</v>
      </c>
      <c r="U17" s="14">
        <v>0.26917456493735398</v>
      </c>
      <c r="V17" s="14">
        <v>0.40698719937164102</v>
      </c>
      <c r="W17" s="14">
        <v>0.43978661031815097</v>
      </c>
      <c r="X17" s="14"/>
      <c r="Y17" s="14">
        <v>0.37358453807349101</v>
      </c>
      <c r="Z17" s="14">
        <v>0.44546677813963798</v>
      </c>
      <c r="AA17" s="14">
        <v>0.41446246419267202</v>
      </c>
      <c r="AB17" s="14">
        <v>0.51750199419765097</v>
      </c>
      <c r="AC17" s="14"/>
      <c r="AD17" s="14">
        <v>0.45309213676544002</v>
      </c>
      <c r="AE17" s="14">
        <v>0.36810080473356299</v>
      </c>
      <c r="AF17" s="14">
        <v>0.26242933214631098</v>
      </c>
      <c r="AG17" s="14">
        <v>0.289481375884869</v>
      </c>
      <c r="AH17" s="14"/>
      <c r="AI17" s="14">
        <v>0.41369224063527299</v>
      </c>
      <c r="AJ17" s="14">
        <v>0.51979839549950302</v>
      </c>
      <c r="AK17" s="14">
        <v>0.39881960417187401</v>
      </c>
      <c r="AL17" s="14">
        <v>0.56600291404569103</v>
      </c>
      <c r="AM17" s="14">
        <v>0.50399477365208201</v>
      </c>
    </row>
    <row r="18" spans="2:39" x14ac:dyDescent="0.35">
      <c r="B18" t="s">
        <v>64</v>
      </c>
      <c r="C18" s="14">
        <v>1.77137236439085E-2</v>
      </c>
      <c r="D18" s="14">
        <v>1.72929263200398E-2</v>
      </c>
      <c r="E18" s="14">
        <v>1.81688610843505E-2</v>
      </c>
      <c r="F18" s="14"/>
      <c r="G18" s="14">
        <v>2.3421324388163599E-2</v>
      </c>
      <c r="H18" s="14">
        <v>2.0231079842842399E-2</v>
      </c>
      <c r="I18" s="14">
        <v>1.8592364815612401E-2</v>
      </c>
      <c r="J18" s="14">
        <v>9.2250672933578692E-3</v>
      </c>
      <c r="K18" s="14">
        <v>8.1577813288749006E-3</v>
      </c>
      <c r="L18" s="14">
        <v>2.3661157714870502E-2</v>
      </c>
      <c r="M18" s="14"/>
      <c r="N18" s="14">
        <v>1.8483198982453399E-2</v>
      </c>
      <c r="O18" s="14">
        <v>1.16067623057741E-2</v>
      </c>
      <c r="P18" s="14">
        <v>8.1371071582636602E-3</v>
      </c>
      <c r="Q18" s="14">
        <v>1.99297060981081E-2</v>
      </c>
      <c r="R18" s="14">
        <v>0</v>
      </c>
      <c r="S18" s="14"/>
      <c r="T18" s="14">
        <v>6.5322963976308601E-2</v>
      </c>
      <c r="U18" s="14">
        <v>7.8465326209557398E-3</v>
      </c>
      <c r="V18" s="14">
        <v>1.74680503726755E-2</v>
      </c>
      <c r="W18" s="14">
        <v>1.04086777266719E-2</v>
      </c>
      <c r="X18" s="14"/>
      <c r="Y18" s="14">
        <v>2.2594968871656899E-2</v>
      </c>
      <c r="Z18" s="14">
        <v>3.9345130634530299E-3</v>
      </c>
      <c r="AA18" s="14">
        <v>1.20875357492559E-2</v>
      </c>
      <c r="AB18" s="14">
        <v>0</v>
      </c>
      <c r="AC18" s="14"/>
      <c r="AD18" s="14">
        <v>8.3880557093655005E-3</v>
      </c>
      <c r="AE18" s="14">
        <v>1.1154007413240701E-2</v>
      </c>
      <c r="AF18" s="14">
        <v>4.5939298571071201E-2</v>
      </c>
      <c r="AG18" s="14">
        <v>8.9845786171643696E-2</v>
      </c>
      <c r="AH18" s="14"/>
      <c r="AI18" s="14">
        <v>1.6379018082204998E-2</v>
      </c>
      <c r="AJ18" s="14">
        <v>4.3333685335535501E-3</v>
      </c>
      <c r="AK18" s="14">
        <v>4.1319548668614203E-2</v>
      </c>
      <c r="AL18" s="14">
        <v>0</v>
      </c>
      <c r="AM18" s="14">
        <v>4.2790588743192399E-3</v>
      </c>
    </row>
    <row r="19" spans="2:39" x14ac:dyDescent="0.35">
      <c r="B19" t="s">
        <v>65</v>
      </c>
      <c r="C19" s="14">
        <v>9.5984302132080396E-2</v>
      </c>
      <c r="D19" s="14">
        <v>8.9985524877218698E-2</v>
      </c>
      <c r="E19" s="14">
        <v>0.10247262316144901</v>
      </c>
      <c r="F19" s="14"/>
      <c r="G19" s="14">
        <v>0.15649536650558099</v>
      </c>
      <c r="H19" s="14">
        <v>9.7196803103899901E-2</v>
      </c>
      <c r="I19" s="14">
        <v>8.9427289094464305E-2</v>
      </c>
      <c r="J19" s="14">
        <v>6.7029350779439098E-2</v>
      </c>
      <c r="K19" s="14">
        <v>8.7027455520852601E-2</v>
      </c>
      <c r="L19" s="14">
        <v>5.4597053823478403E-2</v>
      </c>
      <c r="M19" s="14"/>
      <c r="N19" s="14">
        <v>0.12334617100105599</v>
      </c>
      <c r="O19" s="14">
        <v>7.3324988259136206E-2</v>
      </c>
      <c r="P19" s="14">
        <v>0.13548243347859901</v>
      </c>
      <c r="Q19" s="14">
        <v>7.0900422407563196E-2</v>
      </c>
      <c r="R19" s="14">
        <v>8.6639380669655194E-2</v>
      </c>
      <c r="S19" s="14"/>
      <c r="T19" s="14">
        <v>0.121452515959629</v>
      </c>
      <c r="U19" s="14">
        <v>0.157938766979656</v>
      </c>
      <c r="V19" s="14">
        <v>8.7870150213886195E-2</v>
      </c>
      <c r="W19" s="14">
        <v>8.7131174362895997E-2</v>
      </c>
      <c r="X19" s="14"/>
      <c r="Y19" s="14">
        <v>8.7824892697808493E-2</v>
      </c>
      <c r="Z19" s="14">
        <v>8.9883595564059393E-2</v>
      </c>
      <c r="AA19" s="14">
        <v>0.13966680445061999</v>
      </c>
      <c r="AB19" s="14">
        <v>9.6379648935234194E-2</v>
      </c>
      <c r="AC19" s="14"/>
      <c r="AD19" s="14">
        <v>6.3174274288583396E-2</v>
      </c>
      <c r="AE19" s="14">
        <v>0.12952384432196401</v>
      </c>
      <c r="AF19" s="14">
        <v>0.11683264046967599</v>
      </c>
      <c r="AG19" s="14">
        <v>0.178340745554078</v>
      </c>
      <c r="AH19" s="14"/>
      <c r="AI19" s="14">
        <v>5.7157586337186699E-2</v>
      </c>
      <c r="AJ19" s="14">
        <v>0.114361556898325</v>
      </c>
      <c r="AK19" s="14">
        <v>3.3433243858124198E-2</v>
      </c>
      <c r="AL19" s="14">
        <v>6.1518329014319598E-2</v>
      </c>
      <c r="AM19" s="14">
        <v>9.3171126937252796E-2</v>
      </c>
    </row>
    <row r="20" spans="2:39" x14ac:dyDescent="0.35">
      <c r="B20" t="s">
        <v>66</v>
      </c>
      <c r="C20" s="14">
        <v>0.77671910240480502</v>
      </c>
      <c r="D20" s="14">
        <v>0.79008670985770102</v>
      </c>
      <c r="E20" s="14">
        <v>0.76226060113628902</v>
      </c>
      <c r="F20" s="14"/>
      <c r="G20" s="14">
        <v>0.68713838630505897</v>
      </c>
      <c r="H20" s="14">
        <v>0.76829641076392996</v>
      </c>
      <c r="I20" s="14">
        <v>0.83745259868326605</v>
      </c>
      <c r="J20" s="14">
        <v>0.80066254414865401</v>
      </c>
      <c r="K20" s="14">
        <v>0.76785234572265104</v>
      </c>
      <c r="L20" s="14">
        <v>0.80136921576699405</v>
      </c>
      <c r="M20" s="14"/>
      <c r="N20" s="14">
        <v>0.72676743855116599</v>
      </c>
      <c r="O20" s="14">
        <v>0.80367824108673502</v>
      </c>
      <c r="P20" s="14">
        <v>0.78315347699988602</v>
      </c>
      <c r="Q20" s="14">
        <v>0.77737344117698504</v>
      </c>
      <c r="R20" s="14">
        <v>0.81918665197499996</v>
      </c>
      <c r="S20" s="14"/>
      <c r="T20" s="14">
        <v>0.64938550440866005</v>
      </c>
      <c r="U20" s="14">
        <v>0.692196568177597</v>
      </c>
      <c r="V20" s="14">
        <v>0.788151703934728</v>
      </c>
      <c r="W20" s="14">
        <v>0.80488989573848801</v>
      </c>
      <c r="X20" s="14"/>
      <c r="Y20" s="14">
        <v>0.76382124064342705</v>
      </c>
      <c r="Z20" s="14">
        <v>0.823092561612768</v>
      </c>
      <c r="AA20" s="14">
        <v>0.78280682326805096</v>
      </c>
      <c r="AB20" s="14">
        <v>0.81177466885008898</v>
      </c>
      <c r="AC20" s="14"/>
      <c r="AD20" s="14">
        <v>0.81332786083072905</v>
      </c>
      <c r="AE20" s="14">
        <v>0.75342801064689502</v>
      </c>
      <c r="AF20" s="14">
        <v>0.75764282937155503</v>
      </c>
      <c r="AG20" s="14">
        <v>0.62727075711963398</v>
      </c>
      <c r="AH20" s="14"/>
      <c r="AI20" s="14">
        <v>0.82046258207099398</v>
      </c>
      <c r="AJ20" s="14">
        <v>0.81868328926884204</v>
      </c>
      <c r="AK20" s="14">
        <v>0.882035654150083</v>
      </c>
      <c r="AL20" s="14">
        <v>0.84685318697135104</v>
      </c>
      <c r="AM20" s="14">
        <v>0.86937657077927699</v>
      </c>
    </row>
    <row r="21" spans="2:39" x14ac:dyDescent="0.35">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row>
    <row r="22" spans="2:39" x14ac:dyDescent="0.35">
      <c r="B22" s="6" t="s">
        <v>73</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row>
    <row r="23" spans="2:39" x14ac:dyDescent="0.35">
      <c r="B23" s="24" t="s">
        <v>71</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row>
    <row r="24" spans="2:39" x14ac:dyDescent="0.35">
      <c r="B24" t="s">
        <v>59</v>
      </c>
      <c r="C24" s="14">
        <v>3.8351698930727401E-2</v>
      </c>
      <c r="D24" s="14">
        <v>3.8977081445632798E-2</v>
      </c>
      <c r="E24" s="14">
        <v>3.7675280662392598E-2</v>
      </c>
      <c r="F24" s="14"/>
      <c r="G24" s="14">
        <v>6.8256673653051395E-2</v>
      </c>
      <c r="H24" s="14">
        <v>3.37086714744564E-2</v>
      </c>
      <c r="I24" s="14">
        <v>3.9850183692901303E-2</v>
      </c>
      <c r="J24" s="14">
        <v>4.9755328898442698E-3</v>
      </c>
      <c r="K24" s="14">
        <v>2.1947137601965299E-2</v>
      </c>
      <c r="L24" s="14">
        <v>6.4086457135188402E-2</v>
      </c>
      <c r="M24" s="14"/>
      <c r="N24" s="14">
        <v>6.9339325785368597E-2</v>
      </c>
      <c r="O24" s="14">
        <v>4.4523001149314602E-2</v>
      </c>
      <c r="P24" s="14">
        <v>5.1141615278449098E-2</v>
      </c>
      <c r="Q24" s="14">
        <v>1.50791002230766E-2</v>
      </c>
      <c r="R24" s="14">
        <v>2.7933698921155499E-2</v>
      </c>
      <c r="S24" s="14"/>
      <c r="T24" s="14">
        <v>3.9483266229648699E-2</v>
      </c>
      <c r="U24" s="14">
        <v>4.3424083027830199E-2</v>
      </c>
      <c r="V24" s="14">
        <v>3.7437899098330701E-2</v>
      </c>
      <c r="W24" s="14">
        <v>3.7542375423636198E-2</v>
      </c>
      <c r="X24" s="14"/>
      <c r="Y24" s="14">
        <v>3.7699231781347597E-2</v>
      </c>
      <c r="Z24" s="14">
        <v>2.0127621248886E-2</v>
      </c>
      <c r="AA24" s="14">
        <v>6.0017394651723503E-2</v>
      </c>
      <c r="AB24" s="14">
        <v>5.1783479859119998E-2</v>
      </c>
      <c r="AC24" s="14"/>
      <c r="AD24" s="14">
        <v>3.03750097274047E-2</v>
      </c>
      <c r="AE24" s="14">
        <v>4.2170230354344099E-2</v>
      </c>
      <c r="AF24" s="14">
        <v>2.5161434576379999E-2</v>
      </c>
      <c r="AG24" s="14">
        <v>7.7650311785690901E-2</v>
      </c>
      <c r="AH24" s="14"/>
      <c r="AI24" s="14">
        <v>2.09322041616412E-2</v>
      </c>
      <c r="AJ24" s="14">
        <v>5.0846629571375201E-2</v>
      </c>
      <c r="AK24" s="14">
        <v>1.8387776766439601E-2</v>
      </c>
      <c r="AL24" s="14">
        <v>4.8368128771643398E-2</v>
      </c>
      <c r="AM24" s="14">
        <v>3.0376746854947099E-2</v>
      </c>
    </row>
    <row r="25" spans="2:39" x14ac:dyDescent="0.35">
      <c r="B25" t="s">
        <v>60</v>
      </c>
      <c r="C25" s="14">
        <v>5.6534681853857502E-2</v>
      </c>
      <c r="D25" s="14">
        <v>6.0483524698011097E-2</v>
      </c>
      <c r="E25" s="14">
        <v>5.2263584765425301E-2</v>
      </c>
      <c r="F25" s="14"/>
      <c r="G25" s="14">
        <v>6.7698725587681696E-2</v>
      </c>
      <c r="H25" s="14">
        <v>6.1423339692008902E-2</v>
      </c>
      <c r="I25" s="14">
        <v>6.3141118532346593E-2</v>
      </c>
      <c r="J25" s="14">
        <v>4.7327711321761001E-2</v>
      </c>
      <c r="K25" s="14">
        <v>2.9094011339086099E-2</v>
      </c>
      <c r="L25" s="14">
        <v>5.5793388191447503E-2</v>
      </c>
      <c r="M25" s="14"/>
      <c r="N25" s="14">
        <v>7.7409408576962005E-2</v>
      </c>
      <c r="O25" s="14">
        <v>2.9957130080936499E-2</v>
      </c>
      <c r="P25" s="14">
        <v>6.8590210295853299E-2</v>
      </c>
      <c r="Q25" s="14">
        <v>4.1313689723239698E-2</v>
      </c>
      <c r="R25" s="14">
        <v>0.10601815615028901</v>
      </c>
      <c r="S25" s="14"/>
      <c r="T25" s="14">
        <v>4.1236019766548102E-2</v>
      </c>
      <c r="U25" s="14">
        <v>5.7232899539058898E-2</v>
      </c>
      <c r="V25" s="14">
        <v>5.8982309436501401E-2</v>
      </c>
      <c r="W25" s="14">
        <v>5.7035439419898602E-2</v>
      </c>
      <c r="X25" s="14"/>
      <c r="Y25" s="14">
        <v>5.2508449704751298E-2</v>
      </c>
      <c r="Z25" s="14">
        <v>6.1483430785966499E-2</v>
      </c>
      <c r="AA25" s="14">
        <v>6.0176369462053202E-2</v>
      </c>
      <c r="AB25" s="14">
        <v>3.89084310835923E-2</v>
      </c>
      <c r="AC25" s="14"/>
      <c r="AD25" s="14">
        <v>3.9102200081074297E-2</v>
      </c>
      <c r="AE25" s="14">
        <v>8.87727029002532E-2</v>
      </c>
      <c r="AF25" s="14">
        <v>4.4791096928832902E-2</v>
      </c>
      <c r="AG25" s="14">
        <v>8.3237377093676096E-2</v>
      </c>
      <c r="AH25" s="14"/>
      <c r="AI25" s="14">
        <v>4.5837478522744002E-2</v>
      </c>
      <c r="AJ25" s="14">
        <v>5.6486735514817199E-2</v>
      </c>
      <c r="AK25" s="14">
        <v>2.8872260207108799E-2</v>
      </c>
      <c r="AL25" s="14">
        <v>4.2992047129758501E-2</v>
      </c>
      <c r="AM25" s="14">
        <v>0.10698023444952399</v>
      </c>
    </row>
    <row r="26" spans="2:39" x14ac:dyDescent="0.35">
      <c r="B26" t="s">
        <v>61</v>
      </c>
      <c r="C26" s="14">
        <v>0.122821910167504</v>
      </c>
      <c r="D26" s="14">
        <v>0.1077526069764</v>
      </c>
      <c r="E26" s="14">
        <v>0.13912097790060399</v>
      </c>
      <c r="F26" s="14"/>
      <c r="G26" s="14">
        <v>0.15564900749625399</v>
      </c>
      <c r="H26" s="14">
        <v>0.10379159989374601</v>
      </c>
      <c r="I26" s="14">
        <v>9.9277096994921599E-2</v>
      </c>
      <c r="J26" s="14">
        <v>0.100110869711628</v>
      </c>
      <c r="K26" s="14">
        <v>0.18197237838497901</v>
      </c>
      <c r="L26" s="14">
        <v>0.13039511723939201</v>
      </c>
      <c r="M26" s="14"/>
      <c r="N26" s="14">
        <v>0.109940344701303</v>
      </c>
      <c r="O26" s="14">
        <v>0.121703026515132</v>
      </c>
      <c r="P26" s="14">
        <v>9.4490286547955604E-2</v>
      </c>
      <c r="Q26" s="14">
        <v>0.13792680651808401</v>
      </c>
      <c r="R26" s="14">
        <v>0.104992325390816</v>
      </c>
      <c r="S26" s="14"/>
      <c r="T26" s="14">
        <v>0.17412958446756799</v>
      </c>
      <c r="U26" s="14">
        <v>0.131657319938424</v>
      </c>
      <c r="V26" s="14">
        <v>0.12576412387223099</v>
      </c>
      <c r="W26" s="14">
        <v>0.107903757377079</v>
      </c>
      <c r="X26" s="14"/>
      <c r="Y26" s="14">
        <v>0.12974968128675299</v>
      </c>
      <c r="Z26" s="14">
        <v>0.11596249819049299</v>
      </c>
      <c r="AA26" s="14">
        <v>0.13985612251357599</v>
      </c>
      <c r="AB26" s="14">
        <v>6.9688450344566596E-2</v>
      </c>
      <c r="AC26" s="14"/>
      <c r="AD26" s="14">
        <v>0.12683632320749499</v>
      </c>
      <c r="AE26" s="14">
        <v>0.119802276716477</v>
      </c>
      <c r="AF26" s="14">
        <v>7.9551735669379994E-2</v>
      </c>
      <c r="AG26" s="14">
        <v>0.12953881568054301</v>
      </c>
      <c r="AH26" s="14"/>
      <c r="AI26" s="14">
        <v>0.102108238245015</v>
      </c>
      <c r="AJ26" s="14">
        <v>9.1837772149116606E-2</v>
      </c>
      <c r="AK26" s="14">
        <v>8.5972544143635907E-2</v>
      </c>
      <c r="AL26" s="14">
        <v>0.103056594020435</v>
      </c>
      <c r="AM26" s="14">
        <v>7.0883038076420393E-2</v>
      </c>
    </row>
    <row r="27" spans="2:39" x14ac:dyDescent="0.35">
      <c r="B27" t="s">
        <v>62</v>
      </c>
      <c r="C27" s="14">
        <v>0.39724161695065502</v>
      </c>
      <c r="D27" s="14">
        <v>0.40990266840774198</v>
      </c>
      <c r="E27" s="14">
        <v>0.38354733177672901</v>
      </c>
      <c r="F27" s="14"/>
      <c r="G27" s="14">
        <v>0.39405876313279298</v>
      </c>
      <c r="H27" s="14">
        <v>0.32786650055946198</v>
      </c>
      <c r="I27" s="14">
        <v>0.372174063392814</v>
      </c>
      <c r="J27" s="14">
        <v>0.49070498878774199</v>
      </c>
      <c r="K27" s="14">
        <v>0.41607448878292702</v>
      </c>
      <c r="L27" s="14">
        <v>0.45173996030974201</v>
      </c>
      <c r="M27" s="14"/>
      <c r="N27" s="14">
        <v>0.36949401744234101</v>
      </c>
      <c r="O27" s="14">
        <v>0.42751471069103703</v>
      </c>
      <c r="P27" s="14">
        <v>0.31416563117875301</v>
      </c>
      <c r="Q27" s="14">
        <v>0.44937163671359598</v>
      </c>
      <c r="R27" s="14">
        <v>0.42126097775930699</v>
      </c>
      <c r="S27" s="14"/>
      <c r="T27" s="14">
        <v>0.39865257830017797</v>
      </c>
      <c r="U27" s="14">
        <v>0.43859359659804198</v>
      </c>
      <c r="V27" s="14">
        <v>0.40162614404516001</v>
      </c>
      <c r="W27" s="14">
        <v>0.38528567960599303</v>
      </c>
      <c r="X27" s="14"/>
      <c r="Y27" s="14">
        <v>0.42389616514095502</v>
      </c>
      <c r="Z27" s="14">
        <v>0.383851985499919</v>
      </c>
      <c r="AA27" s="14">
        <v>0.33834471964513302</v>
      </c>
      <c r="AB27" s="14">
        <v>0.42463956698823702</v>
      </c>
      <c r="AC27" s="14"/>
      <c r="AD27" s="14">
        <v>0.41290153531238799</v>
      </c>
      <c r="AE27" s="14">
        <v>0.37812597381554203</v>
      </c>
      <c r="AF27" s="14">
        <v>0.47191284625147201</v>
      </c>
      <c r="AG27" s="14">
        <v>0.33388213562953301</v>
      </c>
      <c r="AH27" s="14"/>
      <c r="AI27" s="14">
        <v>0.41672103579300801</v>
      </c>
      <c r="AJ27" s="14">
        <v>0.29234390850229403</v>
      </c>
      <c r="AK27" s="14">
        <v>0.46307435107636402</v>
      </c>
      <c r="AL27" s="14">
        <v>0.46139500015107898</v>
      </c>
      <c r="AM27" s="14">
        <v>0.36039225319040702</v>
      </c>
    </row>
    <row r="28" spans="2:39" x14ac:dyDescent="0.35">
      <c r="B28" t="s">
        <v>63</v>
      </c>
      <c r="C28" s="14">
        <v>0.35534622740143901</v>
      </c>
      <c r="D28" s="14">
        <v>0.364255737339786</v>
      </c>
      <c r="E28" s="14">
        <v>0.345709636769991</v>
      </c>
      <c r="F28" s="14"/>
      <c r="G28" s="14">
        <v>0.28102540764975698</v>
      </c>
      <c r="H28" s="14">
        <v>0.43920537127216602</v>
      </c>
      <c r="I28" s="14">
        <v>0.39891659489461601</v>
      </c>
      <c r="J28" s="14">
        <v>0.333053888118021</v>
      </c>
      <c r="K28" s="14">
        <v>0.33375190508083002</v>
      </c>
      <c r="L28" s="14">
        <v>0.25547714349063599</v>
      </c>
      <c r="M28" s="14"/>
      <c r="N28" s="14">
        <v>0.36042176925874903</v>
      </c>
      <c r="O28" s="14">
        <v>0.36351343667285502</v>
      </c>
      <c r="P28" s="14">
        <v>0.44650995586578701</v>
      </c>
      <c r="Q28" s="14">
        <v>0.32822638672050403</v>
      </c>
      <c r="R28" s="14">
        <v>0.32512234743819302</v>
      </c>
      <c r="S28" s="14"/>
      <c r="T28" s="14">
        <v>0.27445013453455902</v>
      </c>
      <c r="U28" s="14">
        <v>0.317770556305637</v>
      </c>
      <c r="V28" s="14">
        <v>0.33571006833697598</v>
      </c>
      <c r="W28" s="14">
        <v>0.398971751738047</v>
      </c>
      <c r="X28" s="14"/>
      <c r="Y28" s="14">
        <v>0.333771133135496</v>
      </c>
      <c r="Z28" s="14">
        <v>0.40292607438510097</v>
      </c>
      <c r="AA28" s="14">
        <v>0.36802042312545702</v>
      </c>
      <c r="AB28" s="14">
        <v>0.40642303688931403</v>
      </c>
      <c r="AC28" s="14"/>
      <c r="AD28" s="14">
        <v>0.38017287098003499</v>
      </c>
      <c r="AE28" s="14">
        <v>0.34421057176448799</v>
      </c>
      <c r="AF28" s="14">
        <v>0.25477906970579001</v>
      </c>
      <c r="AG28" s="14">
        <v>0.29899817727035599</v>
      </c>
      <c r="AH28" s="14"/>
      <c r="AI28" s="14">
        <v>0.41440104327759197</v>
      </c>
      <c r="AJ28" s="14">
        <v>0.49574104961480597</v>
      </c>
      <c r="AK28" s="14">
        <v>0.34805395442693698</v>
      </c>
      <c r="AL28" s="14">
        <v>0.33029980994629698</v>
      </c>
      <c r="AM28" s="14">
        <v>0.42413882640224998</v>
      </c>
    </row>
    <row r="29" spans="2:39" x14ac:dyDescent="0.35">
      <c r="B29" t="s">
        <v>64</v>
      </c>
      <c r="C29" s="14">
        <v>2.9703864695817601E-2</v>
      </c>
      <c r="D29" s="14">
        <v>1.86283811324282E-2</v>
      </c>
      <c r="E29" s="14">
        <v>4.1683188124858703E-2</v>
      </c>
      <c r="F29" s="14"/>
      <c r="G29" s="14">
        <v>3.3311422480464002E-2</v>
      </c>
      <c r="H29" s="14">
        <v>3.4004517108160999E-2</v>
      </c>
      <c r="I29" s="14">
        <v>2.6640942492400201E-2</v>
      </c>
      <c r="J29" s="14">
        <v>2.38270091710042E-2</v>
      </c>
      <c r="K29" s="14">
        <v>1.7160078810212899E-2</v>
      </c>
      <c r="L29" s="14">
        <v>4.2507933633594598E-2</v>
      </c>
      <c r="M29" s="14"/>
      <c r="N29" s="14">
        <v>1.33951342352763E-2</v>
      </c>
      <c r="O29" s="14">
        <v>1.2788694890723399E-2</v>
      </c>
      <c r="P29" s="14">
        <v>2.5102300833201498E-2</v>
      </c>
      <c r="Q29" s="14">
        <v>2.8082380101499799E-2</v>
      </c>
      <c r="R29" s="14">
        <v>1.46724943402399E-2</v>
      </c>
      <c r="S29" s="14"/>
      <c r="T29" s="14">
        <v>7.2048416701497905E-2</v>
      </c>
      <c r="U29" s="14">
        <v>1.1321544591008099E-2</v>
      </c>
      <c r="V29" s="14">
        <v>4.0479455210801603E-2</v>
      </c>
      <c r="W29" s="14">
        <v>1.32609964353458E-2</v>
      </c>
      <c r="X29" s="14"/>
      <c r="Y29" s="14">
        <v>2.2375338950696998E-2</v>
      </c>
      <c r="Z29" s="14">
        <v>1.5648389889633699E-2</v>
      </c>
      <c r="AA29" s="14">
        <v>3.3584970602057798E-2</v>
      </c>
      <c r="AB29" s="14">
        <v>8.5570348351699695E-3</v>
      </c>
      <c r="AC29" s="14"/>
      <c r="AD29" s="14">
        <v>1.0612060691603E-2</v>
      </c>
      <c r="AE29" s="14">
        <v>2.6918244448896501E-2</v>
      </c>
      <c r="AF29" s="14">
        <v>0.123803816868146</v>
      </c>
      <c r="AG29" s="14">
        <v>7.6693182540201202E-2</v>
      </c>
      <c r="AH29" s="14"/>
      <c r="AI29" s="14">
        <v>0</v>
      </c>
      <c r="AJ29" s="14">
        <v>1.27439046475909E-2</v>
      </c>
      <c r="AK29" s="14">
        <v>5.56391133795145E-2</v>
      </c>
      <c r="AL29" s="14">
        <v>1.3888419980786699E-2</v>
      </c>
      <c r="AM29" s="14">
        <v>7.2289010264510699E-3</v>
      </c>
    </row>
    <row r="30" spans="2:39" x14ac:dyDescent="0.35">
      <c r="B30" t="s">
        <v>65</v>
      </c>
      <c r="C30" s="14">
        <v>9.4886380784584903E-2</v>
      </c>
      <c r="D30" s="14">
        <v>9.9460606143643895E-2</v>
      </c>
      <c r="E30" s="14">
        <v>8.9938865427817899E-2</v>
      </c>
      <c r="F30" s="14"/>
      <c r="G30" s="14">
        <v>0.13595539924073299</v>
      </c>
      <c r="H30" s="14">
        <v>9.5132011166465302E-2</v>
      </c>
      <c r="I30" s="14">
        <v>0.10299130222524799</v>
      </c>
      <c r="J30" s="14">
        <v>5.2303244211605301E-2</v>
      </c>
      <c r="K30" s="14">
        <v>5.1041148941051502E-2</v>
      </c>
      <c r="L30" s="14">
        <v>0.11987984532663599</v>
      </c>
      <c r="M30" s="14"/>
      <c r="N30" s="14">
        <v>0.14674873436233099</v>
      </c>
      <c r="O30" s="14">
        <v>7.4480131230251101E-2</v>
      </c>
      <c r="P30" s="14">
        <v>0.11973182557430199</v>
      </c>
      <c r="Q30" s="14">
        <v>5.6392789946316302E-2</v>
      </c>
      <c r="R30" s="14">
        <v>0.133951855071444</v>
      </c>
      <c r="S30" s="14"/>
      <c r="T30" s="14">
        <v>8.0719285996196904E-2</v>
      </c>
      <c r="U30" s="14">
        <v>0.100656982566889</v>
      </c>
      <c r="V30" s="14">
        <v>9.6420208534832103E-2</v>
      </c>
      <c r="W30" s="14">
        <v>9.4577814843534794E-2</v>
      </c>
      <c r="X30" s="14"/>
      <c r="Y30" s="14">
        <v>9.0207681486098895E-2</v>
      </c>
      <c r="Z30" s="14">
        <v>8.1611052034852596E-2</v>
      </c>
      <c r="AA30" s="14">
        <v>0.120193764113777</v>
      </c>
      <c r="AB30" s="14">
        <v>9.0691910942712298E-2</v>
      </c>
      <c r="AC30" s="14"/>
      <c r="AD30" s="14">
        <v>6.9477209808479004E-2</v>
      </c>
      <c r="AE30" s="14">
        <v>0.13094293325459699</v>
      </c>
      <c r="AF30" s="14">
        <v>6.9952531505212898E-2</v>
      </c>
      <c r="AG30" s="14">
        <v>0.160887688879367</v>
      </c>
      <c r="AH30" s="14"/>
      <c r="AI30" s="14">
        <v>6.6769682684385295E-2</v>
      </c>
      <c r="AJ30" s="14">
        <v>0.107333365086192</v>
      </c>
      <c r="AK30" s="14">
        <v>4.72600369735484E-2</v>
      </c>
      <c r="AL30" s="14">
        <v>9.1360175901401899E-2</v>
      </c>
      <c r="AM30" s="14">
        <v>0.13735698130447099</v>
      </c>
    </row>
    <row r="31" spans="2:39" x14ac:dyDescent="0.35">
      <c r="B31" t="s">
        <v>66</v>
      </c>
      <c r="C31" s="14">
        <v>0.75258784435209403</v>
      </c>
      <c r="D31" s="14">
        <v>0.77415840574752803</v>
      </c>
      <c r="E31" s="14">
        <v>0.72925696854671995</v>
      </c>
      <c r="F31" s="14"/>
      <c r="G31" s="14">
        <v>0.67508417078254901</v>
      </c>
      <c r="H31" s="14">
        <v>0.76707187183162795</v>
      </c>
      <c r="I31" s="14">
        <v>0.77109065828742995</v>
      </c>
      <c r="J31" s="14">
        <v>0.82375887690576299</v>
      </c>
      <c r="K31" s="14">
        <v>0.74982639386375705</v>
      </c>
      <c r="L31" s="14">
        <v>0.70721710380037806</v>
      </c>
      <c r="M31" s="14"/>
      <c r="N31" s="14">
        <v>0.72991578670109003</v>
      </c>
      <c r="O31" s="14">
        <v>0.79102814736389304</v>
      </c>
      <c r="P31" s="14">
        <v>0.76067558704453997</v>
      </c>
      <c r="Q31" s="14">
        <v>0.77759802343410001</v>
      </c>
      <c r="R31" s="14">
        <v>0.74638332519749995</v>
      </c>
      <c r="S31" s="14"/>
      <c r="T31" s="14">
        <v>0.67310271283473699</v>
      </c>
      <c r="U31" s="14">
        <v>0.75636415290367798</v>
      </c>
      <c r="V31" s="14">
        <v>0.73733621238213598</v>
      </c>
      <c r="W31" s="14">
        <v>0.78425743134404102</v>
      </c>
      <c r="X31" s="14"/>
      <c r="Y31" s="14">
        <v>0.75766729827645096</v>
      </c>
      <c r="Z31" s="14">
        <v>0.78677805988502003</v>
      </c>
      <c r="AA31" s="14">
        <v>0.70636514277058904</v>
      </c>
      <c r="AB31" s="14">
        <v>0.83106260387755104</v>
      </c>
      <c r="AC31" s="14"/>
      <c r="AD31" s="14">
        <v>0.79307440629242298</v>
      </c>
      <c r="AE31" s="14">
        <v>0.72233654558002902</v>
      </c>
      <c r="AF31" s="14">
        <v>0.72669191595726101</v>
      </c>
      <c r="AG31" s="14">
        <v>0.632880312899889</v>
      </c>
      <c r="AH31" s="14"/>
      <c r="AI31" s="14">
        <v>0.83112207907059998</v>
      </c>
      <c r="AJ31" s="14">
        <v>0.7880849581171</v>
      </c>
      <c r="AK31" s="14">
        <v>0.81112830550330095</v>
      </c>
      <c r="AL31" s="14">
        <v>0.79169481009737697</v>
      </c>
      <c r="AM31" s="14">
        <v>0.784531079592657</v>
      </c>
    </row>
    <row r="32" spans="2:39" x14ac:dyDescent="0.35">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row>
    <row r="33" spans="2:39" x14ac:dyDescent="0.35">
      <c r="B33" s="6" t="s">
        <v>74</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row>
    <row r="34" spans="2:39" x14ac:dyDescent="0.35">
      <c r="B34" s="24" t="s">
        <v>71</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row>
    <row r="35" spans="2:39" x14ac:dyDescent="0.35">
      <c r="B35" t="s">
        <v>59</v>
      </c>
      <c r="C35" s="14">
        <v>6.5971688588444502E-2</v>
      </c>
      <c r="D35" s="14">
        <v>5.1316406606803699E-2</v>
      </c>
      <c r="E35" s="14">
        <v>8.1822947975637106E-2</v>
      </c>
      <c r="F35" s="14"/>
      <c r="G35" s="14">
        <v>9.3490568441332203E-2</v>
      </c>
      <c r="H35" s="14">
        <v>6.64828389288981E-2</v>
      </c>
      <c r="I35" s="14">
        <v>8.3207144544509906E-2</v>
      </c>
      <c r="J35" s="14">
        <v>2.6022523799352801E-2</v>
      </c>
      <c r="K35" s="14">
        <v>7.2581966681288607E-2</v>
      </c>
      <c r="L35" s="14">
        <v>3.5904891200122399E-2</v>
      </c>
      <c r="M35" s="14"/>
      <c r="N35" s="14">
        <v>8.6123266276930496E-2</v>
      </c>
      <c r="O35" s="14">
        <v>5.9375239583428399E-2</v>
      </c>
      <c r="P35" s="14">
        <v>9.4241217814473394E-2</v>
      </c>
      <c r="Q35" s="14">
        <v>5.8342814890963102E-2</v>
      </c>
      <c r="R35" s="14">
        <v>3.8774543756186303E-2</v>
      </c>
      <c r="S35" s="14"/>
      <c r="T35" s="14">
        <v>6.0774833189815698E-2</v>
      </c>
      <c r="U35" s="14">
        <v>8.09342429473668E-2</v>
      </c>
      <c r="V35" s="14">
        <v>6.1987715293187098E-2</v>
      </c>
      <c r="W35" s="14">
        <v>6.8137192526242105E-2</v>
      </c>
      <c r="X35" s="14"/>
      <c r="Y35" s="14">
        <v>5.77169732463114E-2</v>
      </c>
      <c r="Z35" s="14">
        <v>6.32570297584958E-2</v>
      </c>
      <c r="AA35" s="14">
        <v>0.103789997738096</v>
      </c>
      <c r="AB35" s="14">
        <v>4.6781060793165199E-2</v>
      </c>
      <c r="AC35" s="14"/>
      <c r="AD35" s="14">
        <v>5.8654136266368298E-2</v>
      </c>
      <c r="AE35" s="14">
        <v>7.3908796003354801E-2</v>
      </c>
      <c r="AF35" s="14">
        <v>3.2718245974712103E-2</v>
      </c>
      <c r="AG35" s="14">
        <v>0.10459767266806699</v>
      </c>
      <c r="AH35" s="14"/>
      <c r="AI35" s="14">
        <v>5.9247085297576101E-2</v>
      </c>
      <c r="AJ35" s="14">
        <v>8.31831974438937E-2</v>
      </c>
      <c r="AK35" s="14">
        <v>4.7939593472968701E-2</v>
      </c>
      <c r="AL35" s="14">
        <v>6.0798177457433301E-2</v>
      </c>
      <c r="AM35" s="14">
        <v>5.8555296659213697E-2</v>
      </c>
    </row>
    <row r="36" spans="2:39" x14ac:dyDescent="0.35">
      <c r="B36" t="s">
        <v>60</v>
      </c>
      <c r="C36" s="14">
        <v>2.7334471438968399E-2</v>
      </c>
      <c r="D36" s="14">
        <v>2.8723454209240801E-2</v>
      </c>
      <c r="E36" s="14">
        <v>2.5832137590768699E-2</v>
      </c>
      <c r="F36" s="14"/>
      <c r="G36" s="14">
        <v>5.0031179626827703E-2</v>
      </c>
      <c r="H36" s="14">
        <v>3.5029850674563101E-2</v>
      </c>
      <c r="I36" s="14">
        <v>6.7896880876374098E-3</v>
      </c>
      <c r="J36" s="14">
        <v>2.4234171307062301E-2</v>
      </c>
      <c r="K36" s="14">
        <v>1.6315562657749801E-2</v>
      </c>
      <c r="L36" s="14">
        <v>2.8393875256221598E-2</v>
      </c>
      <c r="M36" s="14"/>
      <c r="N36" s="14">
        <v>3.9067135269354E-2</v>
      </c>
      <c r="O36" s="14">
        <v>3.8100022573429503E-2</v>
      </c>
      <c r="P36" s="14">
        <v>2.4988938697700799E-2</v>
      </c>
      <c r="Q36" s="14">
        <v>1.2328418221791501E-2</v>
      </c>
      <c r="R36" s="14">
        <v>2.04567114987242E-2</v>
      </c>
      <c r="S36" s="14"/>
      <c r="T36" s="14">
        <v>1.86232120241751E-2</v>
      </c>
      <c r="U36" s="14">
        <v>0</v>
      </c>
      <c r="V36" s="14">
        <v>4.0982751584389798E-2</v>
      </c>
      <c r="W36" s="14">
        <v>1.9169356614931899E-2</v>
      </c>
      <c r="X36" s="14"/>
      <c r="Y36" s="14">
        <v>2.7040654105401501E-2</v>
      </c>
      <c r="Z36" s="14">
        <v>2.5534451455480198E-2</v>
      </c>
      <c r="AA36" s="14">
        <v>2.8732442776286098E-2</v>
      </c>
      <c r="AB36" s="14">
        <v>2.55138218285632E-2</v>
      </c>
      <c r="AC36" s="14"/>
      <c r="AD36" s="14">
        <v>1.7030545532086602E-2</v>
      </c>
      <c r="AE36" s="14">
        <v>5.0761018126184797E-2</v>
      </c>
      <c r="AF36" s="14">
        <v>1.9396632887146398E-2</v>
      </c>
      <c r="AG36" s="14">
        <v>2.70391503109569E-2</v>
      </c>
      <c r="AH36" s="14"/>
      <c r="AI36" s="14">
        <v>1.10007030123093E-2</v>
      </c>
      <c r="AJ36" s="14">
        <v>3.4573103512878602E-2</v>
      </c>
      <c r="AK36" s="14">
        <v>1.6241282835317599E-2</v>
      </c>
      <c r="AL36" s="14">
        <v>3.4173733513776401E-2</v>
      </c>
      <c r="AM36" s="14">
        <v>1.39096192436077E-2</v>
      </c>
    </row>
    <row r="37" spans="2:39" x14ac:dyDescent="0.35">
      <c r="B37" t="s">
        <v>61</v>
      </c>
      <c r="C37" s="14">
        <v>2.8554352566024701E-2</v>
      </c>
      <c r="D37" s="14">
        <v>2.1964657839131398E-2</v>
      </c>
      <c r="E37" s="14">
        <v>3.5681814223143003E-2</v>
      </c>
      <c r="F37" s="14"/>
      <c r="G37" s="14">
        <v>4.92328684321547E-2</v>
      </c>
      <c r="H37" s="14">
        <v>3.65842224226713E-2</v>
      </c>
      <c r="I37" s="14">
        <v>6.6808384144503496E-3</v>
      </c>
      <c r="J37" s="14">
        <v>3.5348893933655402E-2</v>
      </c>
      <c r="K37" s="14">
        <v>0</v>
      </c>
      <c r="L37" s="14">
        <v>3.86421719722689E-2</v>
      </c>
      <c r="M37" s="14"/>
      <c r="N37" s="14">
        <v>3.6805011002151E-2</v>
      </c>
      <c r="O37" s="14">
        <v>2.5955845321022901E-2</v>
      </c>
      <c r="P37" s="14">
        <v>8.7148383174556095E-3</v>
      </c>
      <c r="Q37" s="14">
        <v>2.7337613239027201E-2</v>
      </c>
      <c r="R37" s="14">
        <v>3.9730086528363198E-2</v>
      </c>
      <c r="S37" s="14"/>
      <c r="T37" s="14">
        <v>5.0688384075944899E-2</v>
      </c>
      <c r="U37" s="14">
        <v>8.0232789444315805E-2</v>
      </c>
      <c r="V37" s="14">
        <v>2.15170050504103E-2</v>
      </c>
      <c r="W37" s="14">
        <v>2.0499314642238E-2</v>
      </c>
      <c r="X37" s="14"/>
      <c r="Y37" s="14">
        <v>3.1605210104595702E-2</v>
      </c>
      <c r="Z37" s="14">
        <v>1.8856360258293001E-2</v>
      </c>
      <c r="AA37" s="14">
        <v>1.4039393180850601E-2</v>
      </c>
      <c r="AB37" s="14">
        <v>3.4955208061593898E-2</v>
      </c>
      <c r="AC37" s="14"/>
      <c r="AD37" s="14">
        <v>2.6218791498243701E-2</v>
      </c>
      <c r="AE37" s="14">
        <v>8.7395713197721808E-3</v>
      </c>
      <c r="AF37" s="14">
        <v>7.3546582790325707E-2</v>
      </c>
      <c r="AG37" s="14">
        <v>6.5869002258430107E-2</v>
      </c>
      <c r="AH37" s="14"/>
      <c r="AI37" s="14">
        <v>8.8739911230566997E-3</v>
      </c>
      <c r="AJ37" s="14">
        <v>1.1658828581635999E-2</v>
      </c>
      <c r="AK37" s="14">
        <v>1.51552593007966E-2</v>
      </c>
      <c r="AL37" s="14">
        <v>0</v>
      </c>
      <c r="AM37" s="14">
        <v>5.7465017125671897E-2</v>
      </c>
    </row>
    <row r="38" spans="2:39" x14ac:dyDescent="0.35">
      <c r="B38" t="s">
        <v>62</v>
      </c>
      <c r="C38" s="14">
        <v>0.16569211888647201</v>
      </c>
      <c r="D38" s="14">
        <v>0.16703431662885701</v>
      </c>
      <c r="E38" s="14">
        <v>0.164240388064088</v>
      </c>
      <c r="F38" s="14"/>
      <c r="G38" s="14">
        <v>9.7930458261587403E-2</v>
      </c>
      <c r="H38" s="14">
        <v>0.13460207668643501</v>
      </c>
      <c r="I38" s="14">
        <v>0.148480279894463</v>
      </c>
      <c r="J38" s="14">
        <v>0.22042183197159701</v>
      </c>
      <c r="K38" s="14">
        <v>0.155883459896967</v>
      </c>
      <c r="L38" s="14">
        <v>0.32084349172040699</v>
      </c>
      <c r="M38" s="14"/>
      <c r="N38" s="14">
        <v>0.163839314049982</v>
      </c>
      <c r="O38" s="14">
        <v>0.148113539682143</v>
      </c>
      <c r="P38" s="14">
        <v>0.142381313910871</v>
      </c>
      <c r="Q38" s="14">
        <v>0.15810652326025201</v>
      </c>
      <c r="R38" s="14">
        <v>0.19280528191495899</v>
      </c>
      <c r="S38" s="14"/>
      <c r="T38" s="14">
        <v>0.18287323807157199</v>
      </c>
      <c r="U38" s="14">
        <v>0.148300314623353</v>
      </c>
      <c r="V38" s="14">
        <v>0.17719618525710701</v>
      </c>
      <c r="W38" s="14">
        <v>0.15372537469988901</v>
      </c>
      <c r="X38" s="14"/>
      <c r="Y38" s="14">
        <v>0.17693820269348301</v>
      </c>
      <c r="Z38" s="14">
        <v>0.133136689949958</v>
      </c>
      <c r="AA38" s="14">
        <v>0.14612437657837599</v>
      </c>
      <c r="AB38" s="14">
        <v>0.17123460797326601</v>
      </c>
      <c r="AC38" s="14"/>
      <c r="AD38" s="14">
        <v>0.16837774249051601</v>
      </c>
      <c r="AE38" s="14">
        <v>0.15326705240831101</v>
      </c>
      <c r="AF38" s="14">
        <v>0.210770227541415</v>
      </c>
      <c r="AG38" s="14">
        <v>0.167371661345009</v>
      </c>
      <c r="AH38" s="14"/>
      <c r="AI38" s="14">
        <v>0.122200441361994</v>
      </c>
      <c r="AJ38" s="14">
        <v>0.13078351107878999</v>
      </c>
      <c r="AK38" s="14">
        <v>0.14731791195291999</v>
      </c>
      <c r="AL38" s="14">
        <v>0.16006980431909401</v>
      </c>
      <c r="AM38" s="14">
        <v>0.101000353000822</v>
      </c>
    </row>
    <row r="39" spans="2:39" x14ac:dyDescent="0.35">
      <c r="B39" t="s">
        <v>63</v>
      </c>
      <c r="C39" s="14">
        <v>0.70209885205801903</v>
      </c>
      <c r="D39" s="14">
        <v>0.71794259349463996</v>
      </c>
      <c r="E39" s="14">
        <v>0.68496214629622598</v>
      </c>
      <c r="F39" s="14"/>
      <c r="G39" s="14">
        <v>0.69933206248924995</v>
      </c>
      <c r="H39" s="14">
        <v>0.71508418524797801</v>
      </c>
      <c r="I39" s="14">
        <v>0.75484204905893904</v>
      </c>
      <c r="J39" s="14">
        <v>0.66808366590164203</v>
      </c>
      <c r="K39" s="14">
        <v>0.755219010763994</v>
      </c>
      <c r="L39" s="14">
        <v>0.56145451824631498</v>
      </c>
      <c r="M39" s="14"/>
      <c r="N39" s="14">
        <v>0.66477684420010796</v>
      </c>
      <c r="O39" s="14">
        <v>0.71669182281428201</v>
      </c>
      <c r="P39" s="14">
        <v>0.72048610351995002</v>
      </c>
      <c r="Q39" s="14">
        <v>0.73233034964566301</v>
      </c>
      <c r="R39" s="14">
        <v>0.69466780424114205</v>
      </c>
      <c r="S39" s="14"/>
      <c r="T39" s="14">
        <v>0.66592666879258999</v>
      </c>
      <c r="U39" s="14">
        <v>0.69053265298496402</v>
      </c>
      <c r="V39" s="14">
        <v>0.69241265428042698</v>
      </c>
      <c r="W39" s="14">
        <v>0.72384815142651004</v>
      </c>
      <c r="X39" s="14"/>
      <c r="Y39" s="14">
        <v>0.69793549048329295</v>
      </c>
      <c r="Z39" s="14">
        <v>0.73854528586867096</v>
      </c>
      <c r="AA39" s="14">
        <v>0.70270237653643097</v>
      </c>
      <c r="AB39" s="14">
        <v>0.72151530134341202</v>
      </c>
      <c r="AC39" s="14"/>
      <c r="AD39" s="14">
        <v>0.71768859793827999</v>
      </c>
      <c r="AE39" s="14">
        <v>0.70998240827024806</v>
      </c>
      <c r="AF39" s="14">
        <v>0.63652527754738297</v>
      </c>
      <c r="AG39" s="14">
        <v>0.62418989411611103</v>
      </c>
      <c r="AH39" s="14"/>
      <c r="AI39" s="14">
        <v>0.798677779205064</v>
      </c>
      <c r="AJ39" s="14">
        <v>0.727301170453309</v>
      </c>
      <c r="AK39" s="14">
        <v>0.74430871880473704</v>
      </c>
      <c r="AL39" s="14">
        <v>0.73315730018203495</v>
      </c>
      <c r="AM39" s="14">
        <v>0.76072326694522396</v>
      </c>
    </row>
    <row r="40" spans="2:39" x14ac:dyDescent="0.35">
      <c r="B40" t="s">
        <v>64</v>
      </c>
      <c r="C40" s="14">
        <v>1.03485164620721E-2</v>
      </c>
      <c r="D40" s="14">
        <v>1.3018571221327199E-2</v>
      </c>
      <c r="E40" s="14">
        <v>7.4605658501370499E-3</v>
      </c>
      <c r="F40" s="14"/>
      <c r="G40" s="14">
        <v>9.9828627488477203E-3</v>
      </c>
      <c r="H40" s="14">
        <v>1.2216826039454899E-2</v>
      </c>
      <c r="I40" s="14">
        <v>0</v>
      </c>
      <c r="J40" s="14">
        <v>2.58889130866908E-2</v>
      </c>
      <c r="K40" s="14">
        <v>0</v>
      </c>
      <c r="L40" s="14">
        <v>1.4761051604664699E-2</v>
      </c>
      <c r="M40" s="14"/>
      <c r="N40" s="14">
        <v>9.3884292014747295E-3</v>
      </c>
      <c r="O40" s="14">
        <v>1.1763530025693599E-2</v>
      </c>
      <c r="P40" s="14">
        <v>9.1875877395492297E-3</v>
      </c>
      <c r="Q40" s="14">
        <v>1.1554280742303E-2</v>
      </c>
      <c r="R40" s="14">
        <v>1.35655720606254E-2</v>
      </c>
      <c r="S40" s="14"/>
      <c r="T40" s="14">
        <v>2.1113663845902301E-2</v>
      </c>
      <c r="U40" s="14">
        <v>0</v>
      </c>
      <c r="V40" s="14">
        <v>5.9036885344786703E-3</v>
      </c>
      <c r="W40" s="14">
        <v>1.4620610090188601E-2</v>
      </c>
      <c r="X40" s="14"/>
      <c r="Y40" s="14">
        <v>8.7634693669159693E-3</v>
      </c>
      <c r="Z40" s="14">
        <v>2.0670182709102099E-2</v>
      </c>
      <c r="AA40" s="14">
        <v>4.6114131899610304E-3</v>
      </c>
      <c r="AB40" s="14">
        <v>0</v>
      </c>
      <c r="AC40" s="14"/>
      <c r="AD40" s="14">
        <v>1.2030186274505399E-2</v>
      </c>
      <c r="AE40" s="14">
        <v>3.3411538721294701E-3</v>
      </c>
      <c r="AF40" s="14">
        <v>2.7043033259017302E-2</v>
      </c>
      <c r="AG40" s="14">
        <v>1.0932619301426499E-2</v>
      </c>
      <c r="AH40" s="14"/>
      <c r="AI40" s="14">
        <v>0</v>
      </c>
      <c r="AJ40" s="14">
        <v>1.2500188929492499E-2</v>
      </c>
      <c r="AK40" s="14">
        <v>2.9037233633260499E-2</v>
      </c>
      <c r="AL40" s="14">
        <v>1.18009845276609E-2</v>
      </c>
      <c r="AM40" s="14">
        <v>8.3464470254611504E-3</v>
      </c>
    </row>
    <row r="41" spans="2:39" x14ac:dyDescent="0.35">
      <c r="B41" t="s">
        <v>65</v>
      </c>
      <c r="C41" s="14">
        <v>9.3306160027412904E-2</v>
      </c>
      <c r="D41" s="14">
        <v>8.00398608160445E-2</v>
      </c>
      <c r="E41" s="14">
        <v>0.107655085566406</v>
      </c>
      <c r="F41" s="14"/>
      <c r="G41" s="14">
        <v>0.14352174806816001</v>
      </c>
      <c r="H41" s="14">
        <v>0.10151268960346101</v>
      </c>
      <c r="I41" s="14">
        <v>8.9996832632147306E-2</v>
      </c>
      <c r="J41" s="14">
        <v>5.0256695106415103E-2</v>
      </c>
      <c r="K41" s="14">
        <v>8.8897529339038397E-2</v>
      </c>
      <c r="L41" s="14">
        <v>6.42987664563439E-2</v>
      </c>
      <c r="M41" s="14"/>
      <c r="N41" s="14">
        <v>0.125190401546284</v>
      </c>
      <c r="O41" s="14">
        <v>9.7475262156857895E-2</v>
      </c>
      <c r="P41" s="14">
        <v>0.119230156512174</v>
      </c>
      <c r="Q41" s="14">
        <v>7.0671233112754597E-2</v>
      </c>
      <c r="R41" s="14">
        <v>5.9231255254910499E-2</v>
      </c>
      <c r="S41" s="14"/>
      <c r="T41" s="14">
        <v>7.9398045213990895E-2</v>
      </c>
      <c r="U41" s="14">
        <v>8.09342429473668E-2</v>
      </c>
      <c r="V41" s="14">
        <v>0.10297046687757699</v>
      </c>
      <c r="W41" s="14">
        <v>8.7306549141174E-2</v>
      </c>
      <c r="X41" s="14"/>
      <c r="Y41" s="14">
        <v>8.4757627351712897E-2</v>
      </c>
      <c r="Z41" s="14">
        <v>8.8791481213975995E-2</v>
      </c>
      <c r="AA41" s="14">
        <v>0.132522440514382</v>
      </c>
      <c r="AB41" s="14">
        <v>7.2294882621728507E-2</v>
      </c>
      <c r="AC41" s="14"/>
      <c r="AD41" s="14">
        <v>7.5684681798454903E-2</v>
      </c>
      <c r="AE41" s="14">
        <v>0.12466981412953999</v>
      </c>
      <c r="AF41" s="14">
        <v>5.2114878861858498E-2</v>
      </c>
      <c r="AG41" s="14">
        <v>0.13163682297902399</v>
      </c>
      <c r="AH41" s="14"/>
      <c r="AI41" s="14">
        <v>7.0247788309885401E-2</v>
      </c>
      <c r="AJ41" s="14">
        <v>0.117756300956772</v>
      </c>
      <c r="AK41" s="14">
        <v>6.41808763082862E-2</v>
      </c>
      <c r="AL41" s="14">
        <v>9.4971910971209703E-2</v>
      </c>
      <c r="AM41" s="14">
        <v>7.2464915902821406E-2</v>
      </c>
    </row>
    <row r="42" spans="2:39" x14ac:dyDescent="0.35">
      <c r="B42" t="s">
        <v>66</v>
      </c>
      <c r="C42" s="14">
        <v>0.86779097094448998</v>
      </c>
      <c r="D42" s="14">
        <v>0.884976910123497</v>
      </c>
      <c r="E42" s="14">
        <v>0.84920253436031401</v>
      </c>
      <c r="F42" s="14"/>
      <c r="G42" s="14">
        <v>0.79726252075083803</v>
      </c>
      <c r="H42" s="14">
        <v>0.84968626193441299</v>
      </c>
      <c r="I42" s="14">
        <v>0.90332232895340203</v>
      </c>
      <c r="J42" s="14">
        <v>0.88850549787323896</v>
      </c>
      <c r="K42" s="14">
        <v>0.91110247066096195</v>
      </c>
      <c r="L42" s="14">
        <v>0.88229800996672203</v>
      </c>
      <c r="M42" s="14"/>
      <c r="N42" s="14">
        <v>0.82861615825009005</v>
      </c>
      <c r="O42" s="14">
        <v>0.86480536249642603</v>
      </c>
      <c r="P42" s="14">
        <v>0.86286741743082096</v>
      </c>
      <c r="Q42" s="14">
        <v>0.890436872905915</v>
      </c>
      <c r="R42" s="14">
        <v>0.88747308615610099</v>
      </c>
      <c r="S42" s="14"/>
      <c r="T42" s="14">
        <v>0.84879990686416196</v>
      </c>
      <c r="U42" s="14">
        <v>0.83883296760831705</v>
      </c>
      <c r="V42" s="14">
        <v>0.86960883953753398</v>
      </c>
      <c r="W42" s="14">
        <v>0.87757352612639905</v>
      </c>
      <c r="X42" s="14"/>
      <c r="Y42" s="14">
        <v>0.87487369317677499</v>
      </c>
      <c r="Z42" s="14">
        <v>0.87168197581862905</v>
      </c>
      <c r="AA42" s="14">
        <v>0.84882675311480704</v>
      </c>
      <c r="AB42" s="14">
        <v>0.89274990931667797</v>
      </c>
      <c r="AC42" s="14"/>
      <c r="AD42" s="14">
        <v>0.88606634042879595</v>
      </c>
      <c r="AE42" s="14">
        <v>0.86324946067855901</v>
      </c>
      <c r="AF42" s="14">
        <v>0.84729550508879903</v>
      </c>
      <c r="AG42" s="14">
        <v>0.79156155546111995</v>
      </c>
      <c r="AH42" s="14"/>
      <c r="AI42" s="14">
        <v>0.92087822056705804</v>
      </c>
      <c r="AJ42" s="14">
        <v>0.85808468153209905</v>
      </c>
      <c r="AK42" s="14">
        <v>0.89162663075765702</v>
      </c>
      <c r="AL42" s="14">
        <v>0.89322710450112996</v>
      </c>
      <c r="AM42" s="14">
        <v>0.86172361994604596</v>
      </c>
    </row>
    <row r="43" spans="2:39" x14ac:dyDescent="0.35">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spans="2:39" x14ac:dyDescent="0.35">
      <c r="B44" s="6" t="s">
        <v>94</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spans="2:39" x14ac:dyDescent="0.35">
      <c r="B45" s="24" t="s">
        <v>71</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spans="2:39" x14ac:dyDescent="0.35">
      <c r="B46" t="s">
        <v>75</v>
      </c>
      <c r="C46" s="14">
        <v>0.60959859973842401</v>
      </c>
      <c r="D46" s="14">
        <v>0.59356824158133303</v>
      </c>
      <c r="E46" s="14">
        <v>0.62693715149989504</v>
      </c>
      <c r="F46" s="14"/>
      <c r="G46" s="14">
        <v>0.67331741226739705</v>
      </c>
      <c r="H46" s="14">
        <v>0.58532101518136903</v>
      </c>
      <c r="I46" s="14">
        <v>0.62015602707123096</v>
      </c>
      <c r="J46" s="14">
        <v>0.57119387152546397</v>
      </c>
      <c r="K46" s="14">
        <v>0.64579276808272001</v>
      </c>
      <c r="L46" s="14">
        <v>0.55320516791218199</v>
      </c>
      <c r="M46" s="14"/>
      <c r="N46" s="14">
        <v>0.62641051304194895</v>
      </c>
      <c r="O46" s="14">
        <v>0.58479212198667196</v>
      </c>
      <c r="P46" s="14">
        <v>0.61329195282503801</v>
      </c>
      <c r="Q46" s="14">
        <v>0.63663349253716295</v>
      </c>
      <c r="R46" s="14">
        <v>0.60708440227044402</v>
      </c>
      <c r="S46" s="14"/>
      <c r="T46" s="14">
        <v>0.63574854750119303</v>
      </c>
      <c r="U46" s="14">
        <v>0.73458259298780404</v>
      </c>
      <c r="V46" s="14">
        <v>0.61622549658572601</v>
      </c>
      <c r="W46" s="14">
        <v>0.57816929312248599</v>
      </c>
      <c r="X46" s="14"/>
      <c r="Y46" s="14">
        <v>0.61104445313993905</v>
      </c>
      <c r="Z46" s="14">
        <v>0.62710845999809295</v>
      </c>
      <c r="AA46" s="14">
        <v>0.574297106196475</v>
      </c>
      <c r="AB46" s="14">
        <v>0.53661230312713004</v>
      </c>
      <c r="AC46" s="14"/>
      <c r="AD46" s="14">
        <v>0.61695625416467703</v>
      </c>
      <c r="AE46" s="14">
        <v>0.60185179385836896</v>
      </c>
      <c r="AF46" s="14">
        <v>0.63367658163334895</v>
      </c>
      <c r="AG46" s="14">
        <v>0.54270309288375396</v>
      </c>
      <c r="AH46" s="14"/>
      <c r="AI46" s="14">
        <v>0.640880001927434</v>
      </c>
      <c r="AJ46" s="14">
        <v>0.59277971093433501</v>
      </c>
      <c r="AK46" s="14">
        <v>0.57291500196540701</v>
      </c>
      <c r="AL46" s="14">
        <v>0.54698378026392003</v>
      </c>
      <c r="AM46" s="14">
        <v>0.67583911779539696</v>
      </c>
    </row>
    <row r="47" spans="2:39" x14ac:dyDescent="0.35">
      <c r="B47" t="s">
        <v>76</v>
      </c>
      <c r="C47" s="14">
        <v>0.51836425767769501</v>
      </c>
      <c r="D47" s="14">
        <v>0.52417233806394503</v>
      </c>
      <c r="E47" s="14">
        <v>0.51208219576585601</v>
      </c>
      <c r="F47" s="14"/>
      <c r="G47" s="14">
        <v>0.50135430318648599</v>
      </c>
      <c r="H47" s="14">
        <v>0.50213958103100798</v>
      </c>
      <c r="I47" s="14">
        <v>0.51289443666587897</v>
      </c>
      <c r="J47" s="14">
        <v>0.50175712889007495</v>
      </c>
      <c r="K47" s="14">
        <v>0.63008757340680299</v>
      </c>
      <c r="L47" s="14">
        <v>0.50311330362400397</v>
      </c>
      <c r="M47" s="14"/>
      <c r="N47" s="14">
        <v>0.49308853008021297</v>
      </c>
      <c r="O47" s="14">
        <v>0.53467957004919098</v>
      </c>
      <c r="P47" s="14">
        <v>0.53460473891779303</v>
      </c>
      <c r="Q47" s="14">
        <v>0.54695566057574296</v>
      </c>
      <c r="R47" s="14">
        <v>0.46031642871453898</v>
      </c>
      <c r="S47" s="14"/>
      <c r="T47" s="14">
        <v>0.52488164585531305</v>
      </c>
      <c r="U47" s="14">
        <v>0.45083022784250898</v>
      </c>
      <c r="V47" s="14">
        <v>0.53709841419986504</v>
      </c>
      <c r="W47" s="14">
        <v>0.50936431028525397</v>
      </c>
      <c r="X47" s="14"/>
      <c r="Y47" s="14">
        <v>0.54458048830580796</v>
      </c>
      <c r="Z47" s="14">
        <v>0.48774842211273001</v>
      </c>
      <c r="AA47" s="14">
        <v>0.51694903396036496</v>
      </c>
      <c r="AB47" s="14">
        <v>0.48392677735081402</v>
      </c>
      <c r="AC47" s="14"/>
      <c r="AD47" s="14">
        <v>0.52543873503874905</v>
      </c>
      <c r="AE47" s="14">
        <v>0.50912550892983599</v>
      </c>
      <c r="AF47" s="14">
        <v>0.56221764049769896</v>
      </c>
      <c r="AG47" s="14">
        <v>0.502491910376483</v>
      </c>
      <c r="AH47" s="14"/>
      <c r="AI47" s="14">
        <v>0.51064576599197298</v>
      </c>
      <c r="AJ47" s="14">
        <v>0.572638313281426</v>
      </c>
      <c r="AK47" s="14">
        <v>0.55521275041046902</v>
      </c>
      <c r="AL47" s="14">
        <v>0.54027819742877503</v>
      </c>
      <c r="AM47" s="14">
        <v>0.52349272187834295</v>
      </c>
    </row>
    <row r="48" spans="2:39" x14ac:dyDescent="0.35">
      <c r="B48" t="s">
        <v>77</v>
      </c>
      <c r="C48" s="14">
        <v>0.37981700240648297</v>
      </c>
      <c r="D48" s="14">
        <v>0.40567812040087797</v>
      </c>
      <c r="E48" s="14">
        <v>0.35184542943467201</v>
      </c>
      <c r="F48" s="14"/>
      <c r="G48" s="14">
        <v>0.27008070717457799</v>
      </c>
      <c r="H48" s="14">
        <v>0.33391834589815</v>
      </c>
      <c r="I48" s="14">
        <v>0.45876583530788501</v>
      </c>
      <c r="J48" s="14">
        <v>0.46675657365281298</v>
      </c>
      <c r="K48" s="14">
        <v>0.36030434607317002</v>
      </c>
      <c r="L48" s="14">
        <v>0.40319233582507602</v>
      </c>
      <c r="M48" s="14"/>
      <c r="N48" s="14">
        <v>0.36173884351816799</v>
      </c>
      <c r="O48" s="14">
        <v>0.362994696978716</v>
      </c>
      <c r="P48" s="14">
        <v>0.34991657912076701</v>
      </c>
      <c r="Q48" s="14">
        <v>0.431499964112531</v>
      </c>
      <c r="R48" s="14">
        <v>0.41481048546601301</v>
      </c>
      <c r="S48" s="14"/>
      <c r="T48" s="14">
        <v>0.226301182138441</v>
      </c>
      <c r="U48" s="14">
        <v>0.21426338667557501</v>
      </c>
      <c r="V48" s="14">
        <v>0.36649454357573003</v>
      </c>
      <c r="W48" s="14">
        <v>0.45137119590199498</v>
      </c>
      <c r="X48" s="14"/>
      <c r="Y48" s="14">
        <v>0.35095002214091098</v>
      </c>
      <c r="Z48" s="14">
        <v>0.44154751377669599</v>
      </c>
      <c r="AA48" s="14">
        <v>0.410375285737764</v>
      </c>
      <c r="AB48" s="14">
        <v>0.37011141496621203</v>
      </c>
      <c r="AC48" s="14"/>
      <c r="AD48" s="14">
        <v>0.43978477086227002</v>
      </c>
      <c r="AE48" s="14">
        <v>0.34305431719477902</v>
      </c>
      <c r="AF48" s="14">
        <v>0.25758291929809202</v>
      </c>
      <c r="AG48" s="14">
        <v>0.168919643983619</v>
      </c>
      <c r="AH48" s="14"/>
      <c r="AI48" s="14">
        <v>0.38286493496874602</v>
      </c>
      <c r="AJ48" s="14">
        <v>0.33398540552498501</v>
      </c>
      <c r="AK48" s="14">
        <v>0.47429116594996601</v>
      </c>
      <c r="AL48" s="14">
        <v>0.48014327242829602</v>
      </c>
      <c r="AM48" s="14">
        <v>0.412567801982614</v>
      </c>
    </row>
    <row r="49" spans="2:39" x14ac:dyDescent="0.35">
      <c r="B49" t="s">
        <v>78</v>
      </c>
      <c r="C49" s="14">
        <v>0.36955854413282202</v>
      </c>
      <c r="D49" s="14">
        <v>0.36740955805332998</v>
      </c>
      <c r="E49" s="14">
        <v>0.37188290307782101</v>
      </c>
      <c r="F49" s="14"/>
      <c r="G49" s="14">
        <v>0.400224034239824</v>
      </c>
      <c r="H49" s="14">
        <v>0.365802037710378</v>
      </c>
      <c r="I49" s="14">
        <v>0.35644752686869102</v>
      </c>
      <c r="J49" s="14">
        <v>0.40829300015650899</v>
      </c>
      <c r="K49" s="14">
        <v>0.28695300595317402</v>
      </c>
      <c r="L49" s="14">
        <v>0.379913786246589</v>
      </c>
      <c r="M49" s="14"/>
      <c r="N49" s="14">
        <v>0.40622478037813903</v>
      </c>
      <c r="O49" s="14">
        <v>0.36122145171713499</v>
      </c>
      <c r="P49" s="14">
        <v>0.335199238188925</v>
      </c>
      <c r="Q49" s="14">
        <v>0.389738364346991</v>
      </c>
      <c r="R49" s="14">
        <v>0.356762639926614</v>
      </c>
      <c r="S49" s="14"/>
      <c r="T49" s="14">
        <v>0.367274500369838</v>
      </c>
      <c r="U49" s="14">
        <v>0.31432153047737299</v>
      </c>
      <c r="V49" s="14">
        <v>0.36347388374469902</v>
      </c>
      <c r="W49" s="14">
        <v>0.38664077246645401</v>
      </c>
      <c r="X49" s="14"/>
      <c r="Y49" s="14">
        <v>0.35983631424227902</v>
      </c>
      <c r="Z49" s="14">
        <v>0.42505147599038401</v>
      </c>
      <c r="AA49" s="14">
        <v>0.29905613758299798</v>
      </c>
      <c r="AB49" s="14">
        <v>0.38997893520473398</v>
      </c>
      <c r="AC49" s="14"/>
      <c r="AD49" s="14">
        <v>0.368498896136636</v>
      </c>
      <c r="AE49" s="14">
        <v>0.37463641932184699</v>
      </c>
      <c r="AF49" s="14">
        <v>0.35748321010179201</v>
      </c>
      <c r="AG49" s="14">
        <v>0.363417133923918</v>
      </c>
      <c r="AH49" s="14"/>
      <c r="AI49" s="14">
        <v>0.41734815734791098</v>
      </c>
      <c r="AJ49" s="14">
        <v>0.36817271784086802</v>
      </c>
      <c r="AK49" s="14">
        <v>0.40817482318906301</v>
      </c>
      <c r="AL49" s="14">
        <v>0.36136696564146897</v>
      </c>
      <c r="AM49" s="14">
        <v>0.31586991694144201</v>
      </c>
    </row>
    <row r="50" spans="2:39" x14ac:dyDescent="0.35">
      <c r="B50" t="s">
        <v>79</v>
      </c>
      <c r="C50" s="14">
        <v>0.36635046756817802</v>
      </c>
      <c r="D50" s="14">
        <v>0.39469784241794498</v>
      </c>
      <c r="E50" s="14">
        <v>0.33568974113162597</v>
      </c>
      <c r="F50" s="14"/>
      <c r="G50" s="14">
        <v>0.30194039314766902</v>
      </c>
      <c r="H50" s="14">
        <v>0.381130307892035</v>
      </c>
      <c r="I50" s="14">
        <v>0.28376478337972799</v>
      </c>
      <c r="J50" s="14">
        <v>0.43638672649739801</v>
      </c>
      <c r="K50" s="14">
        <v>0.47592781185620397</v>
      </c>
      <c r="L50" s="14">
        <v>0.38736094489227901</v>
      </c>
      <c r="M50" s="14"/>
      <c r="N50" s="14">
        <v>0.36078886295655899</v>
      </c>
      <c r="O50" s="14">
        <v>0.41071601089438298</v>
      </c>
      <c r="P50" s="14">
        <v>0.371493602269581</v>
      </c>
      <c r="Q50" s="14">
        <v>0.318333245624841</v>
      </c>
      <c r="R50" s="14">
        <v>0.384168959054631</v>
      </c>
      <c r="S50" s="14"/>
      <c r="T50" s="14">
        <v>0.285822605084602</v>
      </c>
      <c r="U50" s="14">
        <v>0.344928231740458</v>
      </c>
      <c r="V50" s="14">
        <v>0.38657573487031299</v>
      </c>
      <c r="W50" s="14">
        <v>0.36555766324674899</v>
      </c>
      <c r="X50" s="14"/>
      <c r="Y50" s="14">
        <v>0.37337882773832998</v>
      </c>
      <c r="Z50" s="14">
        <v>0.37492785448691701</v>
      </c>
      <c r="AA50" s="14">
        <v>0.37179027501624401</v>
      </c>
      <c r="AB50" s="14">
        <v>0.34373440481300999</v>
      </c>
      <c r="AC50" s="14"/>
      <c r="AD50" s="14">
        <v>0.36742010699747402</v>
      </c>
      <c r="AE50" s="14">
        <v>0.364069651508106</v>
      </c>
      <c r="AF50" s="14">
        <v>0.33609698629679502</v>
      </c>
      <c r="AG50" s="14">
        <v>0.39355716915053701</v>
      </c>
      <c r="AH50" s="14"/>
      <c r="AI50" s="14">
        <v>0.29545710297620598</v>
      </c>
      <c r="AJ50" s="14">
        <v>0.379338993036207</v>
      </c>
      <c r="AK50" s="14">
        <v>0.42243653467862802</v>
      </c>
      <c r="AL50" s="14">
        <v>0.37089471297508497</v>
      </c>
      <c r="AM50" s="14">
        <v>0.39881703380951999</v>
      </c>
    </row>
    <row r="51" spans="2:39" x14ac:dyDescent="0.35">
      <c r="B51" t="s">
        <v>80</v>
      </c>
      <c r="C51" s="14">
        <v>0.32473392772319098</v>
      </c>
      <c r="D51" s="14">
        <v>0.31696213489334801</v>
      </c>
      <c r="E51" s="14">
        <v>0.33313995527037199</v>
      </c>
      <c r="F51" s="14"/>
      <c r="G51" s="14">
        <v>0.36948597279097101</v>
      </c>
      <c r="H51" s="14">
        <v>0.28504294162063198</v>
      </c>
      <c r="I51" s="14">
        <v>0.34739926581531599</v>
      </c>
      <c r="J51" s="14">
        <v>0.34773629221149799</v>
      </c>
      <c r="K51" s="14">
        <v>0.30581378006137999</v>
      </c>
      <c r="L51" s="14">
        <v>0.27621312214344401</v>
      </c>
      <c r="M51" s="14"/>
      <c r="N51" s="14">
        <v>0.306943886955102</v>
      </c>
      <c r="O51" s="14">
        <v>0.32700105442195798</v>
      </c>
      <c r="P51" s="14">
        <v>0.28264527501765202</v>
      </c>
      <c r="Q51" s="14">
        <v>0.34726876984156702</v>
      </c>
      <c r="R51" s="14">
        <v>0.39921537697283899</v>
      </c>
      <c r="S51" s="14"/>
      <c r="T51" s="14">
        <v>0.38591935802577998</v>
      </c>
      <c r="U51" s="14">
        <v>0.32466815610667898</v>
      </c>
      <c r="V51" s="14">
        <v>0.31090395155389999</v>
      </c>
      <c r="W51" s="14">
        <v>0.327801977567585</v>
      </c>
      <c r="X51" s="14"/>
      <c r="Y51" s="14">
        <v>0.33968903523302801</v>
      </c>
      <c r="Z51" s="14">
        <v>0.29495305500713198</v>
      </c>
      <c r="AA51" s="14">
        <v>0.31197194203629097</v>
      </c>
      <c r="AB51" s="14">
        <v>0.34245917808834803</v>
      </c>
      <c r="AC51" s="14"/>
      <c r="AD51" s="14">
        <v>0.337567010600829</v>
      </c>
      <c r="AE51" s="14">
        <v>0.31087077187984702</v>
      </c>
      <c r="AF51" s="14">
        <v>0.31506846976636099</v>
      </c>
      <c r="AG51" s="14">
        <v>0.30369071639237799</v>
      </c>
      <c r="AH51" s="14"/>
      <c r="AI51" s="14">
        <v>0.37865581052802899</v>
      </c>
      <c r="AJ51" s="14">
        <v>0.314988347462059</v>
      </c>
      <c r="AK51" s="14">
        <v>0.32430329054519302</v>
      </c>
      <c r="AL51" s="14">
        <v>0.320618149517155</v>
      </c>
      <c r="AM51" s="14">
        <v>0.46476086871734201</v>
      </c>
    </row>
    <row r="52" spans="2:39" x14ac:dyDescent="0.35">
      <c r="B52" t="s">
        <v>81</v>
      </c>
      <c r="C52" s="14">
        <v>0.314217563346465</v>
      </c>
      <c r="D52" s="14">
        <v>0.31386488999971601</v>
      </c>
      <c r="E52" s="14">
        <v>0.31459901739868201</v>
      </c>
      <c r="F52" s="14"/>
      <c r="G52" s="14">
        <v>0.36089368247786902</v>
      </c>
      <c r="H52" s="14">
        <v>0.28857173316785101</v>
      </c>
      <c r="I52" s="14">
        <v>0.310049632768025</v>
      </c>
      <c r="J52" s="14">
        <v>0.28893167397341701</v>
      </c>
      <c r="K52" s="14">
        <v>0.31888895298807901</v>
      </c>
      <c r="L52" s="14">
        <v>0.33608396581603001</v>
      </c>
      <c r="M52" s="14"/>
      <c r="N52" s="14">
        <v>0.34420100285814997</v>
      </c>
      <c r="O52" s="14">
        <v>0.24827460727894099</v>
      </c>
      <c r="P52" s="14">
        <v>0.33123993954716602</v>
      </c>
      <c r="Q52" s="14">
        <v>0.31024837610609202</v>
      </c>
      <c r="R52" s="14">
        <v>0.35000231674830101</v>
      </c>
      <c r="S52" s="14"/>
      <c r="T52" s="14">
        <v>0.34179291847499998</v>
      </c>
      <c r="U52" s="14">
        <v>0.32648278758719301</v>
      </c>
      <c r="V52" s="14">
        <v>0.33895871862069898</v>
      </c>
      <c r="W52" s="14">
        <v>0.28033414887397501</v>
      </c>
      <c r="X52" s="14"/>
      <c r="Y52" s="14">
        <v>0.30696864585503197</v>
      </c>
      <c r="Z52" s="14">
        <v>0.30977293308875598</v>
      </c>
      <c r="AA52" s="14">
        <v>0.34871252504262701</v>
      </c>
      <c r="AB52" s="14">
        <v>0.32326773040199203</v>
      </c>
      <c r="AC52" s="14"/>
      <c r="AD52" s="14">
        <v>0.31322558116100402</v>
      </c>
      <c r="AE52" s="14">
        <v>0.30658722200465299</v>
      </c>
      <c r="AF52" s="14">
        <v>0.29879780150589402</v>
      </c>
      <c r="AG52" s="14">
        <v>0.35171618185115899</v>
      </c>
      <c r="AH52" s="14"/>
      <c r="AI52" s="14">
        <v>0.32940839050861298</v>
      </c>
      <c r="AJ52" s="14">
        <v>0.32710510202415499</v>
      </c>
      <c r="AK52" s="14">
        <v>0.23207931935708401</v>
      </c>
      <c r="AL52" s="14">
        <v>0.26633538460941503</v>
      </c>
      <c r="AM52" s="14">
        <v>0.366691937098509</v>
      </c>
    </row>
    <row r="53" spans="2:39" x14ac:dyDescent="0.35">
      <c r="B53" t="s">
        <v>82</v>
      </c>
      <c r="C53" s="14">
        <v>0.30935663473748198</v>
      </c>
      <c r="D53" s="14">
        <v>0.324965781813909</v>
      </c>
      <c r="E53" s="14">
        <v>0.29247366793880503</v>
      </c>
      <c r="F53" s="14"/>
      <c r="G53" s="14">
        <v>0.31590296184712102</v>
      </c>
      <c r="H53" s="14">
        <v>0.33158579006848199</v>
      </c>
      <c r="I53" s="14">
        <v>0.313901033612075</v>
      </c>
      <c r="J53" s="14">
        <v>0.291602884931776</v>
      </c>
      <c r="K53" s="14">
        <v>0.25798266144762899</v>
      </c>
      <c r="L53" s="14">
        <v>0.31956808024487698</v>
      </c>
      <c r="M53" s="14"/>
      <c r="N53" s="14">
        <v>0.280260663850814</v>
      </c>
      <c r="O53" s="14">
        <v>0.34797159168393099</v>
      </c>
      <c r="P53" s="14">
        <v>0.31792437374823701</v>
      </c>
      <c r="Q53" s="14">
        <v>0.29476072278180299</v>
      </c>
      <c r="R53" s="14">
        <v>0.29080733139436199</v>
      </c>
      <c r="S53" s="14"/>
      <c r="T53" s="14">
        <v>0.27692177721521699</v>
      </c>
      <c r="U53" s="14">
        <v>0.31862664076099501</v>
      </c>
      <c r="V53" s="14">
        <v>0.32581082903387598</v>
      </c>
      <c r="W53" s="14">
        <v>0.29810117747697201</v>
      </c>
      <c r="X53" s="14"/>
      <c r="Y53" s="14">
        <v>0.30147250204653397</v>
      </c>
      <c r="Z53" s="14">
        <v>0.26899347128276702</v>
      </c>
      <c r="AA53" s="14">
        <v>0.36664988307929303</v>
      </c>
      <c r="AB53" s="14">
        <v>0.33436185020669101</v>
      </c>
      <c r="AC53" s="14"/>
      <c r="AD53" s="14">
        <v>0.33260430598454599</v>
      </c>
      <c r="AE53" s="14">
        <v>0.278876504265824</v>
      </c>
      <c r="AF53" s="14">
        <v>0.38117605152203399</v>
      </c>
      <c r="AG53" s="14">
        <v>0.20874306650034999</v>
      </c>
      <c r="AH53" s="14"/>
      <c r="AI53" s="14">
        <v>0.36327214797973001</v>
      </c>
      <c r="AJ53" s="14">
        <v>0.31384747439834199</v>
      </c>
      <c r="AK53" s="14">
        <v>0.29388674477855198</v>
      </c>
      <c r="AL53" s="14">
        <v>0.33323902675823802</v>
      </c>
      <c r="AM53" s="14">
        <v>0.31570686599998299</v>
      </c>
    </row>
    <row r="54" spans="2:39" x14ac:dyDescent="0.35">
      <c r="B54" t="s">
        <v>83</v>
      </c>
      <c r="C54" s="14">
        <v>0.25367322916333601</v>
      </c>
      <c r="D54" s="14">
        <v>0.257487296176035</v>
      </c>
      <c r="E54" s="14">
        <v>0.24954790659266399</v>
      </c>
      <c r="F54" s="14"/>
      <c r="G54" s="14">
        <v>0.17556221877915801</v>
      </c>
      <c r="H54" s="14">
        <v>0.25314598683144901</v>
      </c>
      <c r="I54" s="14">
        <v>0.271488130036241</v>
      </c>
      <c r="J54" s="14">
        <v>0.27917009648706798</v>
      </c>
      <c r="K54" s="14">
        <v>0.283587335099311</v>
      </c>
      <c r="L54" s="14">
        <v>0.28385308172426799</v>
      </c>
      <c r="M54" s="14"/>
      <c r="N54" s="14">
        <v>0.28590637054330498</v>
      </c>
      <c r="O54" s="14">
        <v>0.24292420432987</v>
      </c>
      <c r="P54" s="14">
        <v>0.30698011745160803</v>
      </c>
      <c r="Q54" s="14">
        <v>0.24760096702931</v>
      </c>
      <c r="R54" s="14">
        <v>0.22828852662886701</v>
      </c>
      <c r="S54" s="14"/>
      <c r="T54" s="14">
        <v>0.14760752519957099</v>
      </c>
      <c r="U54" s="14">
        <v>0.274796236733588</v>
      </c>
      <c r="V54" s="14">
        <v>0.24095994991483499</v>
      </c>
      <c r="W54" s="14">
        <v>0.28514270952448001</v>
      </c>
      <c r="X54" s="14"/>
      <c r="Y54" s="14">
        <v>0.25261512509182199</v>
      </c>
      <c r="Z54" s="14">
        <v>0.27926082333945601</v>
      </c>
      <c r="AA54" s="14">
        <v>0.26550703335898002</v>
      </c>
      <c r="AB54" s="14">
        <v>0.215775910755519</v>
      </c>
      <c r="AC54" s="14"/>
      <c r="AD54" s="14">
        <v>0.26764417570198801</v>
      </c>
      <c r="AE54" s="14">
        <v>0.22581369913504201</v>
      </c>
      <c r="AF54" s="14">
        <v>0.27197692669908302</v>
      </c>
      <c r="AG54" s="14">
        <v>0.26644366848176398</v>
      </c>
      <c r="AH54" s="14"/>
      <c r="AI54" s="14">
        <v>0.22613346439069901</v>
      </c>
      <c r="AJ54" s="14">
        <v>0.29677035300101801</v>
      </c>
      <c r="AK54" s="14">
        <v>0.25313518807129698</v>
      </c>
      <c r="AL54" s="14">
        <v>0.23438830423838899</v>
      </c>
      <c r="AM54" s="14">
        <v>0.196109854855024</v>
      </c>
    </row>
    <row r="55" spans="2:39" x14ac:dyDescent="0.35">
      <c r="B55" t="s">
        <v>84</v>
      </c>
      <c r="C55" s="14">
        <v>0.23453072799343899</v>
      </c>
      <c r="D55" s="14">
        <v>0.21240401804775499</v>
      </c>
      <c r="E55" s="14">
        <v>0.25846313810834598</v>
      </c>
      <c r="F55" s="14"/>
      <c r="G55" s="14">
        <v>0.22654803245982399</v>
      </c>
      <c r="H55" s="14">
        <v>0.21856052849287499</v>
      </c>
      <c r="I55" s="14">
        <v>0.28003306906224601</v>
      </c>
      <c r="J55" s="14">
        <v>0.23212605579499401</v>
      </c>
      <c r="K55" s="14">
        <v>0.26114562225260102</v>
      </c>
      <c r="L55" s="14">
        <v>0.16632955044839501</v>
      </c>
      <c r="M55" s="14"/>
      <c r="N55" s="14">
        <v>0.24388084033716101</v>
      </c>
      <c r="O55" s="14">
        <v>0.29924166142541703</v>
      </c>
      <c r="P55" s="14">
        <v>0.23073205534800001</v>
      </c>
      <c r="Q55" s="14">
        <v>0.19378715922174999</v>
      </c>
      <c r="R55" s="14">
        <v>0.18530266414024801</v>
      </c>
      <c r="S55" s="14"/>
      <c r="T55" s="14">
        <v>0.18329272722052201</v>
      </c>
      <c r="U55" s="14">
        <v>0.212764304240431</v>
      </c>
      <c r="V55" s="14">
        <v>0.24565627956863101</v>
      </c>
      <c r="W55" s="14">
        <v>0.23715833143109999</v>
      </c>
      <c r="X55" s="14"/>
      <c r="Y55" s="14">
        <v>0.24923773682594899</v>
      </c>
      <c r="Z55" s="14">
        <v>0.19345715909060801</v>
      </c>
      <c r="AA55" s="14">
        <v>0.228475204617753</v>
      </c>
      <c r="AB55" s="14">
        <v>0.253038638988549</v>
      </c>
      <c r="AC55" s="14"/>
      <c r="AD55" s="14">
        <v>0.20867578469878101</v>
      </c>
      <c r="AE55" s="14">
        <v>0.28526775845598301</v>
      </c>
      <c r="AF55" s="14">
        <v>0.25895378610244002</v>
      </c>
      <c r="AG55" s="14">
        <v>0.22557445080420399</v>
      </c>
      <c r="AH55" s="14"/>
      <c r="AI55" s="14">
        <v>0.17156259001980201</v>
      </c>
      <c r="AJ55" s="14">
        <v>0.24398558187042799</v>
      </c>
      <c r="AK55" s="14">
        <v>0.245794506158073</v>
      </c>
      <c r="AL55" s="14">
        <v>0.26997196277976199</v>
      </c>
      <c r="AM55" s="14">
        <v>0.130029465101589</v>
      </c>
    </row>
    <row r="56" spans="2:39" x14ac:dyDescent="0.35">
      <c r="B56" t="s">
        <v>85</v>
      </c>
      <c r="C56" s="14">
        <v>0.21621656939504599</v>
      </c>
      <c r="D56" s="14">
        <v>0.24643173599117399</v>
      </c>
      <c r="E56" s="14">
        <v>0.183535625845651</v>
      </c>
      <c r="F56" s="14"/>
      <c r="G56" s="14">
        <v>0.191966294769357</v>
      </c>
      <c r="H56" s="14">
        <v>0.25954647982741103</v>
      </c>
      <c r="I56" s="14">
        <v>0.25463860035688202</v>
      </c>
      <c r="J56" s="14">
        <v>0.24901490229135101</v>
      </c>
      <c r="K56" s="14">
        <v>9.2076311891062301E-2</v>
      </c>
      <c r="L56" s="14">
        <v>0.15909331380556599</v>
      </c>
      <c r="M56" s="14"/>
      <c r="N56" s="14">
        <v>0.26265286098254098</v>
      </c>
      <c r="O56" s="14">
        <v>0.216755655645887</v>
      </c>
      <c r="P56" s="14">
        <v>0.19458686202973599</v>
      </c>
      <c r="Q56" s="14">
        <v>0.230466603681204</v>
      </c>
      <c r="R56" s="14">
        <v>0.204587496622784</v>
      </c>
      <c r="S56" s="14"/>
      <c r="T56" s="14">
        <v>0.166784243445074</v>
      </c>
      <c r="U56" s="14">
        <v>0.167561657801997</v>
      </c>
      <c r="V56" s="14">
        <v>0.214071285158386</v>
      </c>
      <c r="W56" s="14">
        <v>0.236633004004278</v>
      </c>
      <c r="X56" s="14"/>
      <c r="Y56" s="14">
        <v>0.19016689436843101</v>
      </c>
      <c r="Z56" s="14">
        <v>0.244502337641929</v>
      </c>
      <c r="AA56" s="14">
        <v>0.27502448161037002</v>
      </c>
      <c r="AB56" s="14">
        <v>0.236974749866907</v>
      </c>
      <c r="AC56" s="14"/>
      <c r="AD56" s="14">
        <v>0.230919969561863</v>
      </c>
      <c r="AE56" s="14">
        <v>0.23601806732474601</v>
      </c>
      <c r="AF56" s="14">
        <v>8.7014974008700896E-2</v>
      </c>
      <c r="AG56" s="14">
        <v>0.15668123763217701</v>
      </c>
      <c r="AH56" s="14"/>
      <c r="AI56" s="14">
        <v>0.27901065976190398</v>
      </c>
      <c r="AJ56" s="14">
        <v>0.20687554750548201</v>
      </c>
      <c r="AK56" s="14">
        <v>0.26351960124186302</v>
      </c>
      <c r="AL56" s="14">
        <v>0.225076085545446</v>
      </c>
      <c r="AM56" s="14">
        <v>0.22454259080775599</v>
      </c>
    </row>
    <row r="57" spans="2:39" x14ac:dyDescent="0.35">
      <c r="B57" t="s">
        <v>86</v>
      </c>
      <c r="C57" s="14">
        <v>0.20939970712126299</v>
      </c>
      <c r="D57" s="14">
        <v>0.21004708740285799</v>
      </c>
      <c r="E57" s="14">
        <v>0.20869949590877501</v>
      </c>
      <c r="F57" s="14"/>
      <c r="G57" s="14">
        <v>0.24867952551085801</v>
      </c>
      <c r="H57" s="14">
        <v>0.204098518600662</v>
      </c>
      <c r="I57" s="14">
        <v>0.19618212403226501</v>
      </c>
      <c r="J57" s="14">
        <v>0.222765727559503</v>
      </c>
      <c r="K57" s="14">
        <v>0.18702775004872699</v>
      </c>
      <c r="L57" s="14">
        <v>0.18271082904673</v>
      </c>
      <c r="M57" s="14"/>
      <c r="N57" s="14">
        <v>0.186163035984447</v>
      </c>
      <c r="O57" s="14">
        <v>0.178448595329185</v>
      </c>
      <c r="P57" s="14">
        <v>0.25878043548547602</v>
      </c>
      <c r="Q57" s="14">
        <v>0.19925707205377599</v>
      </c>
      <c r="R57" s="14">
        <v>0.21804112474485199</v>
      </c>
      <c r="S57" s="14"/>
      <c r="T57" s="14">
        <v>0.283269018800622</v>
      </c>
      <c r="U57" s="14">
        <v>0.30023576342496699</v>
      </c>
      <c r="V57" s="14">
        <v>0.19905654934057099</v>
      </c>
      <c r="W57" s="14">
        <v>0.192296462874882</v>
      </c>
      <c r="X57" s="14"/>
      <c r="Y57" s="14">
        <v>0.249169562752524</v>
      </c>
      <c r="Z57" s="14">
        <v>0.193776479581624</v>
      </c>
      <c r="AA57" s="14">
        <v>0.16815004427493099</v>
      </c>
      <c r="AB57" s="14">
        <v>0.13269719167971</v>
      </c>
      <c r="AC57" s="14"/>
      <c r="AD57" s="14">
        <v>0.195929861451245</v>
      </c>
      <c r="AE57" s="14">
        <v>0.24548553056035</v>
      </c>
      <c r="AF57" s="14">
        <v>0.24869143541368599</v>
      </c>
      <c r="AG57" s="14">
        <v>0.14468174414026899</v>
      </c>
      <c r="AH57" s="14"/>
      <c r="AI57" s="14">
        <v>0.25883790090469799</v>
      </c>
      <c r="AJ57" s="14">
        <v>0.202286077243409</v>
      </c>
      <c r="AK57" s="14">
        <v>0.11061651554452</v>
      </c>
      <c r="AL57" s="14">
        <v>0.18096568351806999</v>
      </c>
      <c r="AM57" s="14">
        <v>0.24365108905614899</v>
      </c>
    </row>
    <row r="58" spans="2:39" x14ac:dyDescent="0.35">
      <c r="B58" t="s">
        <v>87</v>
      </c>
      <c r="C58" s="14">
        <v>0.17380891215385499</v>
      </c>
      <c r="D58" s="14">
        <v>0.189375224529514</v>
      </c>
      <c r="E58" s="14">
        <v>0.156972275678506</v>
      </c>
      <c r="F58" s="14"/>
      <c r="G58" s="14">
        <v>0.22250069263535199</v>
      </c>
      <c r="H58" s="14">
        <v>0.119392036545202</v>
      </c>
      <c r="I58" s="14">
        <v>0.17657796868987199</v>
      </c>
      <c r="J58" s="14">
        <v>0.17696932572730001</v>
      </c>
      <c r="K58" s="14">
        <v>0.188406784975302</v>
      </c>
      <c r="L58" s="14">
        <v>0.190121822865188</v>
      </c>
      <c r="M58" s="14"/>
      <c r="N58" s="14">
        <v>0.194688763389056</v>
      </c>
      <c r="O58" s="14">
        <v>0.21912992648722901</v>
      </c>
      <c r="P58" s="14">
        <v>0.143114457253148</v>
      </c>
      <c r="Q58" s="14">
        <v>0.13556661541171999</v>
      </c>
      <c r="R58" s="14">
        <v>0.133926332795782</v>
      </c>
      <c r="S58" s="14"/>
      <c r="T58" s="14">
        <v>0.1525464231435</v>
      </c>
      <c r="U58" s="14">
        <v>0.132700140353844</v>
      </c>
      <c r="V58" s="14">
        <v>0.18602661800239501</v>
      </c>
      <c r="W58" s="14">
        <v>0.17145194834959701</v>
      </c>
      <c r="X58" s="14"/>
      <c r="Y58" s="14">
        <v>0.174187214698096</v>
      </c>
      <c r="Z58" s="14">
        <v>0.20625192912201801</v>
      </c>
      <c r="AA58" s="14">
        <v>0.13165772096702599</v>
      </c>
      <c r="AB58" s="14">
        <v>0.194758549347576</v>
      </c>
      <c r="AC58" s="14"/>
      <c r="AD58" s="14">
        <v>0.16773200483262499</v>
      </c>
      <c r="AE58" s="14">
        <v>0.17750404692392099</v>
      </c>
      <c r="AF58" s="14">
        <v>0.18687691595400899</v>
      </c>
      <c r="AG58" s="14">
        <v>0.20248422108279199</v>
      </c>
      <c r="AH58" s="14"/>
      <c r="AI58" s="14">
        <v>0.109322776639205</v>
      </c>
      <c r="AJ58" s="14">
        <v>0.138148942508388</v>
      </c>
      <c r="AK58" s="14">
        <v>0.16772820488881701</v>
      </c>
      <c r="AL58" s="14">
        <v>0.230596143027782</v>
      </c>
      <c r="AM58" s="14">
        <v>0.15646210998179699</v>
      </c>
    </row>
    <row r="59" spans="2:39" x14ac:dyDescent="0.35">
      <c r="B59" t="s">
        <v>88</v>
      </c>
      <c r="C59" s="14">
        <v>0.15404657125159399</v>
      </c>
      <c r="D59" s="14">
        <v>0.123531420404562</v>
      </c>
      <c r="E59" s="14">
        <v>0.187051979944621</v>
      </c>
      <c r="F59" s="14"/>
      <c r="G59" s="14">
        <v>0.19881792232949699</v>
      </c>
      <c r="H59" s="14">
        <v>0.16655072699194401</v>
      </c>
      <c r="I59" s="14">
        <v>0.11666328732141699</v>
      </c>
      <c r="J59" s="14">
        <v>0.150456769926158</v>
      </c>
      <c r="K59" s="14">
        <v>9.6238470038162702E-2</v>
      </c>
      <c r="L59" s="14">
        <v>0.191477081928389</v>
      </c>
      <c r="M59" s="14"/>
      <c r="N59" s="14">
        <v>0.149850509287133</v>
      </c>
      <c r="O59" s="14">
        <v>0.16154395107028799</v>
      </c>
      <c r="P59" s="14">
        <v>0.15353016059491101</v>
      </c>
      <c r="Q59" s="14">
        <v>0.158144451681101</v>
      </c>
      <c r="R59" s="14">
        <v>0.15595006926806501</v>
      </c>
      <c r="S59" s="14"/>
      <c r="T59" s="14">
        <v>0.19313641446569799</v>
      </c>
      <c r="U59" s="14">
        <v>0.26480381539497799</v>
      </c>
      <c r="V59" s="14">
        <v>0.12179963845089301</v>
      </c>
      <c r="W59" s="14">
        <v>0.16325064057809699</v>
      </c>
      <c r="X59" s="14"/>
      <c r="Y59" s="14">
        <v>0.142977125705057</v>
      </c>
      <c r="Z59" s="14">
        <v>0.149130948645737</v>
      </c>
      <c r="AA59" s="14">
        <v>0.19658848385032501</v>
      </c>
      <c r="AB59" s="14">
        <v>0.21786732760246899</v>
      </c>
      <c r="AC59" s="14"/>
      <c r="AD59" s="14">
        <v>0.14242539685567099</v>
      </c>
      <c r="AE59" s="14">
        <v>0.171438409287091</v>
      </c>
      <c r="AF59" s="14">
        <v>0.15169694646294701</v>
      </c>
      <c r="AG59" s="14">
        <v>0.186683930987839</v>
      </c>
      <c r="AH59" s="14"/>
      <c r="AI59" s="14">
        <v>0.19409109531343199</v>
      </c>
      <c r="AJ59" s="14">
        <v>0.15650442046090099</v>
      </c>
      <c r="AK59" s="14">
        <v>0.123774234159825</v>
      </c>
      <c r="AL59" s="14">
        <v>0.16237890965358501</v>
      </c>
      <c r="AM59" s="14">
        <v>0.14980686876388599</v>
      </c>
    </row>
    <row r="60" spans="2:39" x14ac:dyDescent="0.35">
      <c r="B60" t="s">
        <v>89</v>
      </c>
      <c r="C60" s="14">
        <v>0.127005081509691</v>
      </c>
      <c r="D60" s="14">
        <v>0.123476391463982</v>
      </c>
      <c r="E60" s="14">
        <v>0.13082173828106</v>
      </c>
      <c r="F60" s="14"/>
      <c r="G60" s="14">
        <v>0.121290316114696</v>
      </c>
      <c r="H60" s="14">
        <v>0.18535203656306701</v>
      </c>
      <c r="I60" s="14">
        <v>7.1470582173004296E-2</v>
      </c>
      <c r="J60" s="14">
        <v>0.112412176118682</v>
      </c>
      <c r="K60" s="14">
        <v>0.13654624492801701</v>
      </c>
      <c r="L60" s="14">
        <v>0.12676585062885201</v>
      </c>
      <c r="M60" s="14"/>
      <c r="N60" s="14">
        <v>7.0901982930367799E-2</v>
      </c>
      <c r="O60" s="14">
        <v>0.10334792919329699</v>
      </c>
      <c r="P60" s="14">
        <v>0.136453908501322</v>
      </c>
      <c r="Q60" s="14">
        <v>0.15621113298322101</v>
      </c>
      <c r="R60" s="14">
        <v>0.13345293104724101</v>
      </c>
      <c r="S60" s="14"/>
      <c r="T60" s="14">
        <v>0.189671180487166</v>
      </c>
      <c r="U60" s="14">
        <v>0.104646223516613</v>
      </c>
      <c r="V60" s="14">
        <v>0.12810120594504401</v>
      </c>
      <c r="W60" s="14">
        <v>0.11780153678390901</v>
      </c>
      <c r="X60" s="14"/>
      <c r="Y60" s="14">
        <v>0.141701857517299</v>
      </c>
      <c r="Z60" s="14">
        <v>0.120107368184214</v>
      </c>
      <c r="AA60" s="14">
        <v>9.54670395865925E-2</v>
      </c>
      <c r="AB60" s="14">
        <v>0.136000652786082</v>
      </c>
      <c r="AC60" s="14"/>
      <c r="AD60" s="14">
        <v>0.11565914717883</v>
      </c>
      <c r="AE60" s="14">
        <v>0.16506639025547201</v>
      </c>
      <c r="AF60" s="14">
        <v>9.4615914755438499E-2</v>
      </c>
      <c r="AG60" s="14">
        <v>0.103097545433156</v>
      </c>
      <c r="AH60" s="14"/>
      <c r="AI60" s="14">
        <v>0.104991266737525</v>
      </c>
      <c r="AJ60" s="14">
        <v>0.12749125529088201</v>
      </c>
      <c r="AK60" s="14">
        <v>0.23345146339478701</v>
      </c>
      <c r="AL60" s="14">
        <v>0.108708435335378</v>
      </c>
      <c r="AM60" s="14">
        <v>0.140881278852693</v>
      </c>
    </row>
    <row r="61" spans="2:39" x14ac:dyDescent="0.35">
      <c r="B61" t="s">
        <v>90</v>
      </c>
      <c r="C61" s="14">
        <v>0.105992778398785</v>
      </c>
      <c r="D61" s="14">
        <v>9.2311433098069606E-2</v>
      </c>
      <c r="E61" s="14">
        <v>0.120790620801209</v>
      </c>
      <c r="F61" s="14"/>
      <c r="G61" s="14">
        <v>0.14695222650298201</v>
      </c>
      <c r="H61" s="14">
        <v>0.10772328300732401</v>
      </c>
      <c r="I61" s="14">
        <v>8.6248535402718596E-2</v>
      </c>
      <c r="J61" s="14">
        <v>6.9488704435929194E-2</v>
      </c>
      <c r="K61" s="14">
        <v>0.12506595299724199</v>
      </c>
      <c r="L61" s="14">
        <v>0.107304656864303</v>
      </c>
      <c r="M61" s="14"/>
      <c r="N61" s="14">
        <v>0.12767743878562801</v>
      </c>
      <c r="O61" s="14">
        <v>7.1334182055045395E-2</v>
      </c>
      <c r="P61" s="14">
        <v>0.105601659651382</v>
      </c>
      <c r="Q61" s="14">
        <v>0.134302712165139</v>
      </c>
      <c r="R61" s="14">
        <v>0.121752158841819</v>
      </c>
      <c r="S61" s="14"/>
      <c r="T61" s="14">
        <v>0.20763323763379499</v>
      </c>
      <c r="U61" s="14">
        <v>0.11812320346425299</v>
      </c>
      <c r="V61" s="14">
        <v>9.9012667259104306E-2</v>
      </c>
      <c r="W61" s="14">
        <v>9.2141062511713501E-2</v>
      </c>
      <c r="X61" s="14"/>
      <c r="Y61" s="14">
        <v>0.105831869794313</v>
      </c>
      <c r="Z61" s="14">
        <v>0.10286223418373799</v>
      </c>
      <c r="AA61" s="14">
        <v>6.6325172101453195E-2</v>
      </c>
      <c r="AB61" s="14">
        <v>0.131537932399238</v>
      </c>
      <c r="AC61" s="14"/>
      <c r="AD61" s="14">
        <v>0.100807962166395</v>
      </c>
      <c r="AE61" s="14">
        <v>0.107194309352603</v>
      </c>
      <c r="AF61" s="14">
        <v>0.156338619315503</v>
      </c>
      <c r="AG61" s="14">
        <v>8.6816278795908794E-2</v>
      </c>
      <c r="AH61" s="14"/>
      <c r="AI61" s="14">
        <v>0.17322000841798399</v>
      </c>
      <c r="AJ61" s="14">
        <v>0.10347244854222</v>
      </c>
      <c r="AK61" s="14">
        <v>0.13078033596549399</v>
      </c>
      <c r="AL61" s="14">
        <v>5.2161716961011399E-2</v>
      </c>
      <c r="AM61" s="14">
        <v>7.1025477761380504E-2</v>
      </c>
    </row>
    <row r="62" spans="2:39" x14ac:dyDescent="0.35">
      <c r="B62" t="s">
        <v>91</v>
      </c>
      <c r="C62" s="14">
        <v>5.7180200130603299E-2</v>
      </c>
      <c r="D62" s="14">
        <v>5.6128336416393802E-2</v>
      </c>
      <c r="E62" s="14">
        <v>5.8317903560315403E-2</v>
      </c>
      <c r="F62" s="14"/>
      <c r="G62" s="14">
        <v>5.7217894477556201E-2</v>
      </c>
      <c r="H62" s="14">
        <v>7.1165130360015302E-2</v>
      </c>
      <c r="I62" s="14">
        <v>6.6976045661781905E-2</v>
      </c>
      <c r="J62" s="14">
        <v>2.1330763605425001E-2</v>
      </c>
      <c r="K62" s="14">
        <v>3.2881974799458001E-2</v>
      </c>
      <c r="L62" s="14">
        <v>8.6965983001512606E-2</v>
      </c>
      <c r="M62" s="14"/>
      <c r="N62" s="14">
        <v>6.4783028484279595E-2</v>
      </c>
      <c r="O62" s="14">
        <v>5.8054635128446497E-2</v>
      </c>
      <c r="P62" s="14">
        <v>6.05998963351492E-2</v>
      </c>
      <c r="Q62" s="14">
        <v>5.1139182643086797E-2</v>
      </c>
      <c r="R62" s="14">
        <v>5.1288348201165797E-2</v>
      </c>
      <c r="S62" s="14"/>
      <c r="T62" s="14">
        <v>8.4423357596163998E-2</v>
      </c>
      <c r="U62" s="14">
        <v>2.9955913739801301E-2</v>
      </c>
      <c r="V62" s="14">
        <v>5.9883587343769001E-2</v>
      </c>
      <c r="W62" s="14">
        <v>5.3642925810816797E-2</v>
      </c>
      <c r="X62" s="14"/>
      <c r="Y62" s="14">
        <v>6.0820312718193797E-2</v>
      </c>
      <c r="Z62" s="14">
        <v>4.6237522466177003E-2</v>
      </c>
      <c r="AA62" s="14">
        <v>4.2953620101539199E-2</v>
      </c>
      <c r="AB62" s="14">
        <v>8.6776876273403206E-2</v>
      </c>
      <c r="AC62" s="14"/>
      <c r="AD62" s="14">
        <v>5.42137219763765E-2</v>
      </c>
      <c r="AE62" s="14">
        <v>4.2147562230112297E-2</v>
      </c>
      <c r="AF62" s="14">
        <v>5.7946351154695E-2</v>
      </c>
      <c r="AG62" s="14">
        <v>0.14097742154054299</v>
      </c>
      <c r="AH62" s="14"/>
      <c r="AI62" s="14">
        <v>5.3256464144918803E-2</v>
      </c>
      <c r="AJ62" s="14">
        <v>5.8161470402143298E-2</v>
      </c>
      <c r="AK62" s="14">
        <v>6.1939232793672798E-2</v>
      </c>
      <c r="AL62" s="14">
        <v>4.4176438655161403E-2</v>
      </c>
      <c r="AM62" s="14">
        <v>3.5683168614681397E-2</v>
      </c>
    </row>
    <row r="63" spans="2:39" x14ac:dyDescent="0.35">
      <c r="B63" t="s">
        <v>92</v>
      </c>
      <c r="C63" s="14">
        <v>4.4394406535366797E-2</v>
      </c>
      <c r="D63" s="14">
        <v>4.2399687657437499E-2</v>
      </c>
      <c r="E63" s="14">
        <v>4.6551908955190402E-2</v>
      </c>
      <c r="F63" s="14"/>
      <c r="G63" s="14">
        <v>4.7831182943299203E-2</v>
      </c>
      <c r="H63" s="14">
        <v>3.6437475308935E-2</v>
      </c>
      <c r="I63" s="14">
        <v>5.0550231504107299E-2</v>
      </c>
      <c r="J63" s="14">
        <v>2.44517048163902E-2</v>
      </c>
      <c r="K63" s="14">
        <v>6.4760108079564296E-2</v>
      </c>
      <c r="L63" s="14">
        <v>5.3896409397615697E-2</v>
      </c>
      <c r="M63" s="14"/>
      <c r="N63" s="14">
        <v>2.62953248952216E-2</v>
      </c>
      <c r="O63" s="14">
        <v>5.1996463877083003E-2</v>
      </c>
      <c r="P63" s="14">
        <v>5.1108647152671299E-2</v>
      </c>
      <c r="Q63" s="14">
        <v>2.9408793522726399E-2</v>
      </c>
      <c r="R63" s="14">
        <v>5.2566030572796303E-2</v>
      </c>
      <c r="S63" s="14"/>
      <c r="T63" s="14">
        <v>6.9268787209454702E-2</v>
      </c>
      <c r="U63" s="14">
        <v>6.86045251363777E-2</v>
      </c>
      <c r="V63" s="14">
        <v>4.9479035347670397E-2</v>
      </c>
      <c r="W63" s="14">
        <v>3.0563025610716499E-2</v>
      </c>
      <c r="X63" s="14"/>
      <c r="Y63" s="14">
        <v>4.8284528081577002E-2</v>
      </c>
      <c r="Z63" s="14">
        <v>3.0632929067729801E-2</v>
      </c>
      <c r="AA63" s="14">
        <v>5.41071850989348E-2</v>
      </c>
      <c r="AB63" s="14">
        <v>4.1078684387638502E-2</v>
      </c>
      <c r="AC63" s="14"/>
      <c r="AD63" s="14">
        <v>3.29492406771048E-2</v>
      </c>
      <c r="AE63" s="14">
        <v>6.3562346669352301E-2</v>
      </c>
      <c r="AF63" s="14">
        <v>5.7882315121547297E-2</v>
      </c>
      <c r="AG63" s="14">
        <v>4.2461219512736799E-2</v>
      </c>
      <c r="AH63" s="14"/>
      <c r="AI63" s="14">
        <v>1.10007030123093E-2</v>
      </c>
      <c r="AJ63" s="14">
        <v>5.8314779581003902E-2</v>
      </c>
      <c r="AK63" s="14">
        <v>1.5696120667072402E-2</v>
      </c>
      <c r="AL63" s="14">
        <v>7.3356257375989206E-2</v>
      </c>
      <c r="AM63" s="14">
        <v>3.1262425545232397E-2</v>
      </c>
    </row>
    <row r="64" spans="2:39" x14ac:dyDescent="0.35">
      <c r="B64" t="s">
        <v>64</v>
      </c>
      <c r="C64" s="14">
        <v>2.0592231680508001E-3</v>
      </c>
      <c r="D64" s="14">
        <v>3.9630779630392297E-3</v>
      </c>
      <c r="E64" s="14">
        <v>0</v>
      </c>
      <c r="F64" s="14"/>
      <c r="G64" s="14">
        <v>0</v>
      </c>
      <c r="H64" s="14">
        <v>0</v>
      </c>
      <c r="I64" s="14">
        <v>9.7971647864790509E-3</v>
      </c>
      <c r="J64" s="14">
        <v>0</v>
      </c>
      <c r="K64" s="14">
        <v>0</v>
      </c>
      <c r="L64" s="14">
        <v>0</v>
      </c>
      <c r="M64" s="14"/>
      <c r="N64" s="14">
        <v>0</v>
      </c>
      <c r="O64" s="14">
        <v>0</v>
      </c>
      <c r="P64" s="14">
        <v>0</v>
      </c>
      <c r="Q64" s="14">
        <v>8.9363997789074692E-3</v>
      </c>
      <c r="R64" s="14">
        <v>0</v>
      </c>
      <c r="S64" s="14"/>
      <c r="T64" s="14">
        <v>0</v>
      </c>
      <c r="U64" s="14">
        <v>0</v>
      </c>
      <c r="V64" s="14">
        <v>0</v>
      </c>
      <c r="W64" s="14">
        <v>4.9540063062526001E-3</v>
      </c>
      <c r="X64" s="14"/>
      <c r="Y64" s="14">
        <v>0</v>
      </c>
      <c r="Z64" s="14">
        <v>0</v>
      </c>
      <c r="AA64" s="14">
        <v>0</v>
      </c>
      <c r="AB64" s="14">
        <v>0</v>
      </c>
      <c r="AC64" s="14"/>
      <c r="AD64" s="14">
        <v>0</v>
      </c>
      <c r="AE64" s="14">
        <v>0</v>
      </c>
      <c r="AF64" s="14">
        <v>1.6041374802516401E-2</v>
      </c>
      <c r="AG64" s="14">
        <v>1.35135517059768E-2</v>
      </c>
      <c r="AH64" s="14"/>
      <c r="AI64" s="14">
        <v>0</v>
      </c>
      <c r="AJ64" s="14">
        <v>0</v>
      </c>
      <c r="AK64" s="14">
        <v>0</v>
      </c>
      <c r="AL64" s="14">
        <v>0</v>
      </c>
      <c r="AM64" s="14">
        <v>0</v>
      </c>
    </row>
    <row r="65" spans="2:39" x14ac:dyDescent="0.35">
      <c r="B65" t="s">
        <v>93</v>
      </c>
      <c r="C65" s="14">
        <v>4.3576509138569903E-3</v>
      </c>
      <c r="D65" s="14">
        <v>1.63468239587656E-3</v>
      </c>
      <c r="E65" s="14">
        <v>7.3028334313778804E-3</v>
      </c>
      <c r="F65" s="14"/>
      <c r="G65" s="14">
        <v>0</v>
      </c>
      <c r="H65" s="14">
        <v>6.93872009589485E-3</v>
      </c>
      <c r="I65" s="14">
        <v>8.5005769056600705E-3</v>
      </c>
      <c r="J65" s="14">
        <v>0</v>
      </c>
      <c r="K65" s="14">
        <v>0</v>
      </c>
      <c r="L65" s="14">
        <v>9.0253061355182497E-3</v>
      </c>
      <c r="M65" s="14"/>
      <c r="N65" s="14">
        <v>0</v>
      </c>
      <c r="O65" s="14">
        <v>0</v>
      </c>
      <c r="P65" s="14">
        <v>8.6098565803572804E-3</v>
      </c>
      <c r="Q65" s="14">
        <v>0</v>
      </c>
      <c r="R65" s="14">
        <v>1.7193711468408999E-2</v>
      </c>
      <c r="S65" s="14"/>
      <c r="T65" s="14">
        <v>0</v>
      </c>
      <c r="U65" s="14">
        <v>0</v>
      </c>
      <c r="V65" s="14">
        <v>3.82073098115968E-3</v>
      </c>
      <c r="W65" s="14">
        <v>4.4322157319246396E-3</v>
      </c>
      <c r="X65" s="14"/>
      <c r="Y65" s="14">
        <v>3.3645311099343698E-3</v>
      </c>
      <c r="Z65" s="14">
        <v>3.9345130634530299E-3</v>
      </c>
      <c r="AA65" s="14">
        <v>6.9147948574674297E-3</v>
      </c>
      <c r="AB65" s="14">
        <v>0</v>
      </c>
      <c r="AC65" s="14"/>
      <c r="AD65" s="14">
        <v>1.6497436880702401E-3</v>
      </c>
      <c r="AE65" s="14">
        <v>3.20062176745447E-3</v>
      </c>
      <c r="AF65" s="14">
        <v>0</v>
      </c>
      <c r="AG65" s="14">
        <v>3.3013323644605297E-2</v>
      </c>
      <c r="AH65" s="14"/>
      <c r="AI65" s="14">
        <v>0</v>
      </c>
      <c r="AJ65" s="14">
        <v>8.6667370671071105E-3</v>
      </c>
      <c r="AK65" s="14">
        <v>0</v>
      </c>
      <c r="AL65" s="14">
        <v>0</v>
      </c>
      <c r="AM65" s="14">
        <v>8.9013307979723798E-3</v>
      </c>
    </row>
    <row r="66" spans="2:39" x14ac:dyDescent="0.35">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row>
    <row r="67" spans="2:39" x14ac:dyDescent="0.35">
      <c r="B67" s="6" t="s">
        <v>107</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row>
    <row r="68" spans="2:39" x14ac:dyDescent="0.35">
      <c r="B68" s="24" t="s">
        <v>71</v>
      </c>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row>
    <row r="69" spans="2:39" x14ac:dyDescent="0.35">
      <c r="B69" t="s">
        <v>95</v>
      </c>
      <c r="C69" s="14">
        <v>0.66575000769097703</v>
      </c>
      <c r="D69" s="14">
        <v>0.66128645439526401</v>
      </c>
      <c r="E69" s="14">
        <v>0.67057781934056004</v>
      </c>
      <c r="F69" s="14"/>
      <c r="G69" s="14">
        <v>0.81480241964173505</v>
      </c>
      <c r="H69" s="14">
        <v>0.67896148640319498</v>
      </c>
      <c r="I69" s="14">
        <v>0.58768062648179298</v>
      </c>
      <c r="J69" s="14">
        <v>0.67987818935634003</v>
      </c>
      <c r="K69" s="14">
        <v>0.66689250711717196</v>
      </c>
      <c r="L69" s="14">
        <v>0.50725631178177899</v>
      </c>
      <c r="M69" s="14"/>
      <c r="N69" s="14">
        <v>0.620547015023724</v>
      </c>
      <c r="O69" s="14">
        <v>0.71837700327951803</v>
      </c>
      <c r="P69" s="14">
        <v>0.60419199382157496</v>
      </c>
      <c r="Q69" s="14">
        <v>0.72268136925712301</v>
      </c>
      <c r="R69" s="14">
        <v>0.61422026957492104</v>
      </c>
      <c r="S69" s="14"/>
      <c r="T69" s="14">
        <v>0.80428026528790397</v>
      </c>
      <c r="U69" s="14">
        <v>0.75703515282265899</v>
      </c>
      <c r="V69" s="14">
        <v>0.65258080364847404</v>
      </c>
      <c r="W69" s="14">
        <v>0.63993319891758904</v>
      </c>
      <c r="X69" s="14"/>
      <c r="Y69" s="14">
        <v>0.73243223408081204</v>
      </c>
      <c r="Z69" s="14">
        <v>0.65485681516161898</v>
      </c>
      <c r="AA69" s="14">
        <v>0.57069518868632496</v>
      </c>
      <c r="AB69" s="14">
        <v>0.46730946825421699</v>
      </c>
      <c r="AC69" s="14"/>
      <c r="AD69" s="14">
        <v>0.62958994287144798</v>
      </c>
      <c r="AE69" s="14">
        <v>0.70560914584271694</v>
      </c>
      <c r="AF69" s="14">
        <v>0.78416186209862404</v>
      </c>
      <c r="AG69" s="14">
        <v>0.71565624277865403</v>
      </c>
      <c r="AH69" s="14"/>
      <c r="AI69" s="14">
        <v>0.72131470015057597</v>
      </c>
      <c r="AJ69" s="14">
        <v>0.595410982804077</v>
      </c>
      <c r="AK69" s="14">
        <v>0.69008581354415999</v>
      </c>
      <c r="AL69" s="14">
        <v>0.68206395678713405</v>
      </c>
      <c r="AM69" s="14">
        <v>0.72769302166285998</v>
      </c>
    </row>
    <row r="70" spans="2:39" x14ac:dyDescent="0.35">
      <c r="B70" t="s">
        <v>96</v>
      </c>
      <c r="C70" s="14">
        <v>0.64760819618349297</v>
      </c>
      <c r="D70" s="14">
        <v>0.72360235529685302</v>
      </c>
      <c r="E70" s="14">
        <v>0.56541236197665101</v>
      </c>
      <c r="F70" s="14"/>
      <c r="G70" s="14">
        <v>0.76686294701417501</v>
      </c>
      <c r="H70" s="14">
        <v>0.74298546601461601</v>
      </c>
      <c r="I70" s="14">
        <v>0.68734208928045604</v>
      </c>
      <c r="J70" s="14">
        <v>0.58558860779131605</v>
      </c>
      <c r="K70" s="14">
        <v>0.54832328790736096</v>
      </c>
      <c r="L70" s="14">
        <v>0.33045090816561201</v>
      </c>
      <c r="M70" s="14"/>
      <c r="N70" s="14">
        <v>0.67223001897719603</v>
      </c>
      <c r="O70" s="14">
        <v>0.68373011178630505</v>
      </c>
      <c r="P70" s="14">
        <v>0.58575760519229403</v>
      </c>
      <c r="Q70" s="14">
        <v>0.71105648029743296</v>
      </c>
      <c r="R70" s="14">
        <v>0.63814657482772896</v>
      </c>
      <c r="S70" s="14"/>
      <c r="T70" s="14">
        <v>0.65421950587839806</v>
      </c>
      <c r="U70" s="14">
        <v>0.64275670437795895</v>
      </c>
      <c r="V70" s="14">
        <v>0.65669137660727595</v>
      </c>
      <c r="W70" s="14">
        <v>0.63922142787129899</v>
      </c>
      <c r="X70" s="14"/>
      <c r="Y70" s="14">
        <v>0.66780031910634896</v>
      </c>
      <c r="Z70" s="14">
        <v>0.67312535425863895</v>
      </c>
      <c r="AA70" s="14">
        <v>0.65095672631496404</v>
      </c>
      <c r="AB70" s="14">
        <v>0.53627274720634999</v>
      </c>
      <c r="AC70" s="14"/>
      <c r="AD70" s="14">
        <v>0.63799691143799897</v>
      </c>
      <c r="AE70" s="14">
        <v>0.67604599552112798</v>
      </c>
      <c r="AF70" s="14">
        <v>0.68427432093575902</v>
      </c>
      <c r="AG70" s="14">
        <v>0.62494483029584302</v>
      </c>
      <c r="AH70" s="14"/>
      <c r="AI70" s="14">
        <v>0.65999006628119605</v>
      </c>
      <c r="AJ70" s="14">
        <v>0.614198790766877</v>
      </c>
      <c r="AK70" s="14">
        <v>0.70405931916092501</v>
      </c>
      <c r="AL70" s="14">
        <v>0.66414930602436695</v>
      </c>
      <c r="AM70" s="14">
        <v>0.56284141068981297</v>
      </c>
    </row>
    <row r="71" spans="2:39" x14ac:dyDescent="0.35">
      <c r="B71" t="s">
        <v>97</v>
      </c>
      <c r="C71" s="14">
        <v>0.62860870377477096</v>
      </c>
      <c r="D71" s="14">
        <v>0.62952746951569605</v>
      </c>
      <c r="E71" s="14">
        <v>0.62761496007924</v>
      </c>
      <c r="F71" s="14"/>
      <c r="G71" s="14">
        <v>0.47102491299010002</v>
      </c>
      <c r="H71" s="14">
        <v>0.657408359935714</v>
      </c>
      <c r="I71" s="14">
        <v>0.70790644119795099</v>
      </c>
      <c r="J71" s="14">
        <v>0.60705711457013201</v>
      </c>
      <c r="K71" s="14">
        <v>0.67593981740625997</v>
      </c>
      <c r="L71" s="14">
        <v>0.657900918350526</v>
      </c>
      <c r="M71" s="14"/>
      <c r="N71" s="14">
        <v>0.65909799667758295</v>
      </c>
      <c r="O71" s="14">
        <v>0.57754560033117897</v>
      </c>
      <c r="P71" s="14">
        <v>0.71658135448069404</v>
      </c>
      <c r="Q71" s="14">
        <v>0.58168258522324601</v>
      </c>
      <c r="R71" s="14">
        <v>0.65480956174712401</v>
      </c>
      <c r="S71" s="14"/>
      <c r="T71" s="14">
        <v>0.361851783526277</v>
      </c>
      <c r="U71" s="14">
        <v>0.36056293730783601</v>
      </c>
      <c r="V71" s="14">
        <v>0.61938602214746696</v>
      </c>
      <c r="W71" s="14">
        <v>0.73419177005395797</v>
      </c>
      <c r="X71" s="14"/>
      <c r="Y71" s="14">
        <v>0.57256998883399102</v>
      </c>
      <c r="Z71" s="14">
        <v>0.77417506270074699</v>
      </c>
      <c r="AA71" s="14">
        <v>0.67324937767155701</v>
      </c>
      <c r="AB71" s="14">
        <v>0.78320036075020505</v>
      </c>
      <c r="AC71" s="14"/>
      <c r="AD71" s="14">
        <v>0.69325142845473298</v>
      </c>
      <c r="AE71" s="14">
        <v>0.602509615118209</v>
      </c>
      <c r="AF71" s="14">
        <v>0.42311107649948698</v>
      </c>
      <c r="AG71" s="14">
        <v>0.415082207474822</v>
      </c>
      <c r="AH71" s="14"/>
      <c r="AI71" s="14">
        <v>0.67744871522461703</v>
      </c>
      <c r="AJ71" s="14">
        <v>0.72399655177412503</v>
      </c>
      <c r="AK71" s="14">
        <v>0.52778151962916697</v>
      </c>
      <c r="AL71" s="14">
        <v>0.66283834488590898</v>
      </c>
      <c r="AM71" s="14">
        <v>0.69063402737985802</v>
      </c>
    </row>
    <row r="72" spans="2:39" x14ac:dyDescent="0.35">
      <c r="B72" t="s">
        <v>98</v>
      </c>
      <c r="C72" s="14">
        <v>0.61464896946951297</v>
      </c>
      <c r="D72" s="14">
        <v>0.616545409691027</v>
      </c>
      <c r="E72" s="14">
        <v>0.612597765957962</v>
      </c>
      <c r="F72" s="14"/>
      <c r="G72" s="14">
        <v>0.59300586786599796</v>
      </c>
      <c r="H72" s="14">
        <v>0.65714082777187999</v>
      </c>
      <c r="I72" s="14">
        <v>0.646279353824039</v>
      </c>
      <c r="J72" s="14">
        <v>0.57077444578648795</v>
      </c>
      <c r="K72" s="14">
        <v>0.56356291252764801</v>
      </c>
      <c r="L72" s="14">
        <v>0.61138995715034306</v>
      </c>
      <c r="M72" s="14"/>
      <c r="N72" s="14">
        <v>0.524179803094732</v>
      </c>
      <c r="O72" s="14">
        <v>0.65123031712077695</v>
      </c>
      <c r="P72" s="14">
        <v>0.71101778538133598</v>
      </c>
      <c r="Q72" s="14">
        <v>0.63960787755845205</v>
      </c>
      <c r="R72" s="14">
        <v>0.56260664404570404</v>
      </c>
      <c r="S72" s="14"/>
      <c r="T72" s="14">
        <v>0.50993218996018297</v>
      </c>
      <c r="U72" s="14">
        <v>0.447848542600011</v>
      </c>
      <c r="V72" s="14">
        <v>0.61035129012302702</v>
      </c>
      <c r="W72" s="14">
        <v>0.66752861094494798</v>
      </c>
      <c r="X72" s="14"/>
      <c r="Y72" s="14">
        <v>0.58601133536072603</v>
      </c>
      <c r="Z72" s="14">
        <v>0.67368420952206198</v>
      </c>
      <c r="AA72" s="14">
        <v>0.64088454623050595</v>
      </c>
      <c r="AB72" s="14">
        <v>0.73529516694867403</v>
      </c>
      <c r="AC72" s="14"/>
      <c r="AD72" s="14">
        <v>0.68054393810709402</v>
      </c>
      <c r="AE72" s="14">
        <v>0.64223001764608001</v>
      </c>
      <c r="AF72" s="14">
        <v>0.35288182954857999</v>
      </c>
      <c r="AG72" s="14">
        <v>0.30169585134246102</v>
      </c>
      <c r="AH72" s="14"/>
      <c r="AI72" s="14">
        <v>0.68987326859629805</v>
      </c>
      <c r="AJ72" s="14">
        <v>0.70792770342284905</v>
      </c>
      <c r="AK72" s="14">
        <v>0.638455832820368</v>
      </c>
      <c r="AL72" s="14">
        <v>0.76034608035197304</v>
      </c>
      <c r="AM72" s="14">
        <v>0.68890696612137503</v>
      </c>
    </row>
    <row r="73" spans="2:39" x14ac:dyDescent="0.35">
      <c r="B73" t="s">
        <v>99</v>
      </c>
      <c r="C73" s="14">
        <v>0.57923709872705498</v>
      </c>
      <c r="D73" s="14">
        <v>0.583682045022625</v>
      </c>
      <c r="E73" s="14">
        <v>0.57442941254391</v>
      </c>
      <c r="F73" s="14"/>
      <c r="G73" s="14">
        <v>0.64760900709157998</v>
      </c>
      <c r="H73" s="14">
        <v>0.56643893364040099</v>
      </c>
      <c r="I73" s="14">
        <v>0.56228776938874503</v>
      </c>
      <c r="J73" s="14">
        <v>0.52101411730082903</v>
      </c>
      <c r="K73" s="14">
        <v>0.61511342170168604</v>
      </c>
      <c r="L73" s="14">
        <v>0.57667349048734096</v>
      </c>
      <c r="M73" s="14"/>
      <c r="N73" s="14">
        <v>0.56044654175056197</v>
      </c>
      <c r="O73" s="14">
        <v>0.65481014286091799</v>
      </c>
      <c r="P73" s="14">
        <v>0.560476890718826</v>
      </c>
      <c r="Q73" s="14">
        <v>0.52752741461839903</v>
      </c>
      <c r="R73" s="14">
        <v>0.56077566308475901</v>
      </c>
      <c r="S73" s="14"/>
      <c r="T73" s="14">
        <v>0.50839545245711104</v>
      </c>
      <c r="U73" s="14">
        <v>0.43764719090812998</v>
      </c>
      <c r="V73" s="14">
        <v>0.57354194978529105</v>
      </c>
      <c r="W73" s="14">
        <v>0.62287238713247495</v>
      </c>
      <c r="X73" s="14"/>
      <c r="Y73" s="14">
        <v>0.594140514218087</v>
      </c>
      <c r="Z73" s="14">
        <v>0.62641515797616198</v>
      </c>
      <c r="AA73" s="14">
        <v>0.50566833584809201</v>
      </c>
      <c r="AB73" s="14">
        <v>0.59238203242729504</v>
      </c>
      <c r="AC73" s="14"/>
      <c r="AD73" s="14">
        <v>0.61428257898979999</v>
      </c>
      <c r="AE73" s="14">
        <v>0.57035762582106297</v>
      </c>
      <c r="AF73" s="14">
        <v>0.48775732659600102</v>
      </c>
      <c r="AG73" s="14">
        <v>0.458617812305046</v>
      </c>
      <c r="AH73" s="14"/>
      <c r="AI73" s="14">
        <v>0.56353156826242201</v>
      </c>
      <c r="AJ73" s="14">
        <v>0.58730529294081202</v>
      </c>
      <c r="AK73" s="14">
        <v>0.46489869497021902</v>
      </c>
      <c r="AL73" s="14">
        <v>0.69448725151533797</v>
      </c>
      <c r="AM73" s="14">
        <v>0.65563019072747297</v>
      </c>
    </row>
    <row r="74" spans="2:39" x14ac:dyDescent="0.35">
      <c r="B74" t="s">
        <v>100</v>
      </c>
      <c r="C74" s="14">
        <v>0.406598134426706</v>
      </c>
      <c r="D74" s="14">
        <v>0.38979502511155201</v>
      </c>
      <c r="E74" s="14">
        <v>0.42477249945083401</v>
      </c>
      <c r="F74" s="14"/>
      <c r="G74" s="14">
        <v>0.57439600402984803</v>
      </c>
      <c r="H74" s="14">
        <v>0.36978006690472598</v>
      </c>
      <c r="I74" s="14">
        <v>0.36087743735915301</v>
      </c>
      <c r="J74" s="14">
        <v>0.39636199808355999</v>
      </c>
      <c r="K74" s="14">
        <v>0.40767186103636199</v>
      </c>
      <c r="L74" s="14">
        <v>0.30551387101709199</v>
      </c>
      <c r="M74" s="14"/>
      <c r="N74" s="14">
        <v>0.46387191872699302</v>
      </c>
      <c r="O74" s="14">
        <v>0.394109409306658</v>
      </c>
      <c r="P74" s="14">
        <v>0.47436329936713201</v>
      </c>
      <c r="Q74" s="14">
        <v>0.240667354672506</v>
      </c>
      <c r="R74" s="14">
        <v>0.54483056018474796</v>
      </c>
      <c r="S74" s="14"/>
      <c r="T74" s="14">
        <v>0.65806995741637597</v>
      </c>
      <c r="U74" s="14">
        <v>0.54452209284922204</v>
      </c>
      <c r="V74" s="14">
        <v>0.39625314531580103</v>
      </c>
      <c r="W74" s="14">
        <v>0.34752562732954401</v>
      </c>
      <c r="X74" s="14"/>
      <c r="Y74" s="14">
        <v>0.47647926863884399</v>
      </c>
      <c r="Z74" s="14">
        <v>0.36264715267808501</v>
      </c>
      <c r="AA74" s="14">
        <v>0.32935090154928598</v>
      </c>
      <c r="AB74" s="14">
        <v>0.21432614764680399</v>
      </c>
      <c r="AC74" s="14"/>
      <c r="AD74" s="14">
        <v>0.39650928577578498</v>
      </c>
      <c r="AE74" s="14">
        <v>0.41770011591511702</v>
      </c>
      <c r="AF74" s="14">
        <v>0.49090471202920899</v>
      </c>
      <c r="AG74" s="14">
        <v>0.34590808647296301</v>
      </c>
      <c r="AH74" s="14"/>
      <c r="AI74" s="14">
        <v>0.37173866291124902</v>
      </c>
      <c r="AJ74" s="14">
        <v>0.46210843818377101</v>
      </c>
      <c r="AK74" s="14">
        <v>8.4989330029940593E-2</v>
      </c>
      <c r="AL74" s="14">
        <v>0.32052630684948302</v>
      </c>
      <c r="AM74" s="14">
        <v>0.48633891863162398</v>
      </c>
    </row>
    <row r="75" spans="2:39" x14ac:dyDescent="0.35">
      <c r="B75" t="s">
        <v>101</v>
      </c>
      <c r="C75" s="14">
        <v>0.34744415281065999</v>
      </c>
      <c r="D75" s="14">
        <v>0.39002701522460298</v>
      </c>
      <c r="E75" s="14">
        <v>0.30138621967650903</v>
      </c>
      <c r="F75" s="14"/>
      <c r="G75" s="14">
        <v>0.35680278344828398</v>
      </c>
      <c r="H75" s="14">
        <v>0.30600732912214201</v>
      </c>
      <c r="I75" s="14">
        <v>0.30065030455097502</v>
      </c>
      <c r="J75" s="14">
        <v>0.37477269993415502</v>
      </c>
      <c r="K75" s="14">
        <v>0.34801734361326397</v>
      </c>
      <c r="L75" s="14">
        <v>0.48374296448874898</v>
      </c>
      <c r="M75" s="14"/>
      <c r="N75" s="14">
        <v>0.241947822019494</v>
      </c>
      <c r="O75" s="14">
        <v>0.40167152579484899</v>
      </c>
      <c r="P75" s="14">
        <v>0.34240487486340399</v>
      </c>
      <c r="Q75" s="14">
        <v>0.337752106541226</v>
      </c>
      <c r="R75" s="14">
        <v>0.38265928695743701</v>
      </c>
      <c r="S75" s="14"/>
      <c r="T75" s="14">
        <v>0.26916906351900699</v>
      </c>
      <c r="U75" s="14">
        <v>0.36246029257387902</v>
      </c>
      <c r="V75" s="14">
        <v>0.339198374635722</v>
      </c>
      <c r="W75" s="14">
        <v>0.370194869287155</v>
      </c>
      <c r="X75" s="14"/>
      <c r="Y75" s="14">
        <v>0.35663903813506198</v>
      </c>
      <c r="Z75" s="14">
        <v>0.39235097193685597</v>
      </c>
      <c r="AA75" s="14">
        <v>0.332376504589807</v>
      </c>
      <c r="AB75" s="14">
        <v>0.28534401611629401</v>
      </c>
      <c r="AC75" s="14"/>
      <c r="AD75" s="14">
        <v>0.35821933204629902</v>
      </c>
      <c r="AE75" s="14">
        <v>0.38154076347574101</v>
      </c>
      <c r="AF75" s="14">
        <v>0.30090837169643597</v>
      </c>
      <c r="AG75" s="14">
        <v>0.209593442244076</v>
      </c>
      <c r="AH75" s="14"/>
      <c r="AI75" s="14">
        <v>0.35967621386035098</v>
      </c>
      <c r="AJ75" s="14">
        <v>0.34652760883206402</v>
      </c>
      <c r="AK75" s="14">
        <v>0.20806647792903701</v>
      </c>
      <c r="AL75" s="14">
        <v>0.42355088445350503</v>
      </c>
      <c r="AM75" s="14">
        <v>0.490717163336508</v>
      </c>
    </row>
    <row r="76" spans="2:39" x14ac:dyDescent="0.35">
      <c r="B76" t="s">
        <v>102</v>
      </c>
      <c r="C76" s="14">
        <v>0.29623787429718001</v>
      </c>
      <c r="D76" s="14">
        <v>0.341605895439134</v>
      </c>
      <c r="E76" s="14">
        <v>0.24716749326284401</v>
      </c>
      <c r="F76" s="14"/>
      <c r="G76" s="14">
        <v>0.49412866893538299</v>
      </c>
      <c r="H76" s="14">
        <v>0.32260404015399202</v>
      </c>
      <c r="I76" s="14">
        <v>0.22129188530235799</v>
      </c>
      <c r="J76" s="14">
        <v>0.272346884953377</v>
      </c>
      <c r="K76" s="14">
        <v>0.227118957147255</v>
      </c>
      <c r="L76" s="14">
        <v>0.150050153585184</v>
      </c>
      <c r="M76" s="14"/>
      <c r="N76" s="14">
        <v>0.29837629345398498</v>
      </c>
      <c r="O76" s="14">
        <v>0.374414504597745</v>
      </c>
      <c r="P76" s="14">
        <v>0.27469961683491101</v>
      </c>
      <c r="Q76" s="14">
        <v>0.24926204210944899</v>
      </c>
      <c r="R76" s="14">
        <v>0.26901528914162998</v>
      </c>
      <c r="S76" s="14"/>
      <c r="T76" s="14">
        <v>0.36865567300224</v>
      </c>
      <c r="U76" s="14">
        <v>0.48257423566249702</v>
      </c>
      <c r="V76" s="14">
        <v>0.316091896789921</v>
      </c>
      <c r="W76" s="14">
        <v>0.231956027041961</v>
      </c>
      <c r="X76" s="14"/>
      <c r="Y76" s="14">
        <v>0.31276378084885198</v>
      </c>
      <c r="Z76" s="14">
        <v>0.32706083155073101</v>
      </c>
      <c r="AA76" s="14">
        <v>0.25241852904171003</v>
      </c>
      <c r="AB76" s="14">
        <v>0.22957849375971201</v>
      </c>
      <c r="AC76" s="14"/>
      <c r="AD76" s="14">
        <v>0.28616913370312402</v>
      </c>
      <c r="AE76" s="14">
        <v>0.29682224322489298</v>
      </c>
      <c r="AF76" s="14">
        <v>0.28363609657883998</v>
      </c>
      <c r="AG76" s="14">
        <v>0.384079157555064</v>
      </c>
      <c r="AH76" s="14"/>
      <c r="AI76" s="14">
        <v>0.21261748706956601</v>
      </c>
      <c r="AJ76" s="14">
        <v>0.29290120296913402</v>
      </c>
      <c r="AK76" s="14">
        <v>0.23989090231784799</v>
      </c>
      <c r="AL76" s="14">
        <v>0.33289188969028699</v>
      </c>
      <c r="AM76" s="14">
        <v>0.27523827552122099</v>
      </c>
    </row>
    <row r="77" spans="2:39" x14ac:dyDescent="0.35">
      <c r="B77" t="s">
        <v>103</v>
      </c>
      <c r="C77" s="14">
        <v>0.23732088352323899</v>
      </c>
      <c r="D77" s="14">
        <v>0.24091772432748601</v>
      </c>
      <c r="E77" s="14">
        <v>0.23343051439666901</v>
      </c>
      <c r="F77" s="14"/>
      <c r="G77" s="14">
        <v>0.21237042830767799</v>
      </c>
      <c r="H77" s="14">
        <v>0.31669364038064202</v>
      </c>
      <c r="I77" s="14">
        <v>0.23767882830391299</v>
      </c>
      <c r="J77" s="14">
        <v>0.207406494206438</v>
      </c>
      <c r="K77" s="14">
        <v>0.20024182289747899</v>
      </c>
      <c r="L77" s="14">
        <v>0.17958028265409301</v>
      </c>
      <c r="M77" s="14"/>
      <c r="N77" s="14">
        <v>0.17767175579695399</v>
      </c>
      <c r="O77" s="14">
        <v>0.28825796583714602</v>
      </c>
      <c r="P77" s="14">
        <v>0.30054907344003801</v>
      </c>
      <c r="Q77" s="14">
        <v>0.20451102391346901</v>
      </c>
      <c r="R77" s="14">
        <v>0.24387683323756101</v>
      </c>
      <c r="S77" s="14"/>
      <c r="T77" s="14">
        <v>7.9382958601612194E-2</v>
      </c>
      <c r="U77" s="14">
        <v>0.21911577812433</v>
      </c>
      <c r="V77" s="14">
        <v>0.22735288586636501</v>
      </c>
      <c r="W77" s="14">
        <v>0.28215009590661499</v>
      </c>
      <c r="X77" s="14"/>
      <c r="Y77" s="14">
        <v>0.19798871068635299</v>
      </c>
      <c r="Z77" s="14">
        <v>0.25811967734687802</v>
      </c>
      <c r="AA77" s="14">
        <v>0.35209371694670399</v>
      </c>
      <c r="AB77" s="14">
        <v>0.37925718786566198</v>
      </c>
      <c r="AC77" s="14"/>
      <c r="AD77" s="14">
        <v>0.27678503119414299</v>
      </c>
      <c r="AE77" s="14">
        <v>0.19805627140061099</v>
      </c>
      <c r="AF77" s="14">
        <v>0.15694795244742701</v>
      </c>
      <c r="AG77" s="14">
        <v>0.16061784674546301</v>
      </c>
      <c r="AH77" s="14"/>
      <c r="AI77" s="14">
        <v>0.22586616433134499</v>
      </c>
      <c r="AJ77" s="14">
        <v>0.32381147954152201</v>
      </c>
      <c r="AK77" s="14">
        <v>0.225770395553932</v>
      </c>
      <c r="AL77" s="14">
        <v>0.35115380321301198</v>
      </c>
      <c r="AM77" s="14">
        <v>0.36426425702347598</v>
      </c>
    </row>
    <row r="78" spans="2:39" x14ac:dyDescent="0.35">
      <c r="B78" t="s">
        <v>104</v>
      </c>
      <c r="C78" s="14">
        <v>0.22275827476520901</v>
      </c>
      <c r="D78" s="14">
        <v>0.22950058632428899</v>
      </c>
      <c r="E78" s="14">
        <v>0.21546574163441501</v>
      </c>
      <c r="F78" s="14"/>
      <c r="G78" s="14">
        <v>0.341296377833612</v>
      </c>
      <c r="H78" s="14">
        <v>0.27868649957238101</v>
      </c>
      <c r="I78" s="14">
        <v>0.20748384473425899</v>
      </c>
      <c r="J78" s="14">
        <v>0.18852849635581401</v>
      </c>
      <c r="K78" s="14">
        <v>9.5731939529355894E-2</v>
      </c>
      <c r="L78" s="14">
        <v>0.102697773285554</v>
      </c>
      <c r="M78" s="14"/>
      <c r="N78" s="14">
        <v>0.176479092855337</v>
      </c>
      <c r="O78" s="14">
        <v>0.25657472404889398</v>
      </c>
      <c r="P78" s="14">
        <v>0.25245153805234899</v>
      </c>
      <c r="Q78" s="14">
        <v>0.17841650777040999</v>
      </c>
      <c r="R78" s="14">
        <v>0.26468310699560099</v>
      </c>
      <c r="S78" s="14"/>
      <c r="T78" s="14">
        <v>0.13676958505339201</v>
      </c>
      <c r="U78" s="14">
        <v>0.26976770697652502</v>
      </c>
      <c r="V78" s="14">
        <v>0.21074802884021601</v>
      </c>
      <c r="W78" s="14">
        <v>0.24331449617628401</v>
      </c>
      <c r="X78" s="14"/>
      <c r="Y78" s="14">
        <v>0.21344889784354201</v>
      </c>
      <c r="Z78" s="14">
        <v>0.23731119592970201</v>
      </c>
      <c r="AA78" s="14">
        <v>0.27520301977846201</v>
      </c>
      <c r="AB78" s="14">
        <v>0.26350871854410701</v>
      </c>
      <c r="AC78" s="14"/>
      <c r="AD78" s="14">
        <v>0.23158807292237299</v>
      </c>
      <c r="AE78" s="14">
        <v>0.222201132864283</v>
      </c>
      <c r="AF78" s="14">
        <v>0.21614414833548901</v>
      </c>
      <c r="AG78" s="14">
        <v>0.180268454544629</v>
      </c>
      <c r="AH78" s="14"/>
      <c r="AI78" s="14">
        <v>0.21216739016267899</v>
      </c>
      <c r="AJ78" s="14">
        <v>0.22588311668642999</v>
      </c>
      <c r="AK78" s="14">
        <v>0.20227731521160999</v>
      </c>
      <c r="AL78" s="14">
        <v>0.26419081487681301</v>
      </c>
      <c r="AM78" s="14">
        <v>0.32406205275503203</v>
      </c>
    </row>
    <row r="79" spans="2:39" x14ac:dyDescent="0.35">
      <c r="B79" t="s">
        <v>105</v>
      </c>
      <c r="C79" s="14">
        <v>6.59649862523706E-2</v>
      </c>
      <c r="D79" s="14">
        <v>8.0425739928392401E-2</v>
      </c>
      <c r="E79" s="14">
        <v>5.0324130092790999E-2</v>
      </c>
      <c r="F79" s="14"/>
      <c r="G79" s="14">
        <v>7.3355325268336893E-2</v>
      </c>
      <c r="H79" s="14">
        <v>5.6333437323188802E-2</v>
      </c>
      <c r="I79" s="14">
        <v>5.9125347034006098E-2</v>
      </c>
      <c r="J79" s="14">
        <v>6.5884725387796494E-2</v>
      </c>
      <c r="K79" s="14">
        <v>5.3986671298258397E-2</v>
      </c>
      <c r="L79" s="14">
        <v>0.103402034196184</v>
      </c>
      <c r="M79" s="14"/>
      <c r="N79" s="14">
        <v>5.7705525489124998E-2</v>
      </c>
      <c r="O79" s="14">
        <v>9.4597301372545795E-2</v>
      </c>
      <c r="P79" s="14">
        <v>9.7289503951571293E-2</v>
      </c>
      <c r="Q79" s="14">
        <v>2.5332583454670501E-2</v>
      </c>
      <c r="R79" s="14">
        <v>6.3147486366472896E-2</v>
      </c>
      <c r="S79" s="14"/>
      <c r="T79" s="14">
        <v>7.7327714607039799E-2</v>
      </c>
      <c r="U79" s="14">
        <v>3.7740758935379599E-2</v>
      </c>
      <c r="V79" s="14">
        <v>5.8202858746646997E-2</v>
      </c>
      <c r="W79" s="14">
        <v>7.6670403777694698E-2</v>
      </c>
      <c r="X79" s="14"/>
      <c r="Y79" s="14">
        <v>7.1422365997188805E-2</v>
      </c>
      <c r="Z79" s="14">
        <v>6.4668565043453002E-2</v>
      </c>
      <c r="AA79" s="14">
        <v>7.0408586310990603E-2</v>
      </c>
      <c r="AB79" s="14">
        <v>6.9795051122781296E-2</v>
      </c>
      <c r="AC79" s="14"/>
      <c r="AD79" s="14">
        <v>7.1591405948146503E-2</v>
      </c>
      <c r="AE79" s="14">
        <v>5.6764885063874698E-2</v>
      </c>
      <c r="AF79" s="14">
        <v>7.3347793293223898E-2</v>
      </c>
      <c r="AG79" s="14">
        <v>4.9736408327306803E-2</v>
      </c>
      <c r="AH79" s="14"/>
      <c r="AI79" s="14">
        <v>2.16114218007065E-2</v>
      </c>
      <c r="AJ79" s="14">
        <v>9.8735846876134306E-2</v>
      </c>
      <c r="AK79" s="14">
        <v>1.6241282835317599E-2</v>
      </c>
      <c r="AL79" s="14">
        <v>0.129046876686677</v>
      </c>
      <c r="AM79" s="14">
        <v>7.64750783496813E-2</v>
      </c>
    </row>
    <row r="80" spans="2:39" x14ac:dyDescent="0.35">
      <c r="B80" t="s">
        <v>106</v>
      </c>
      <c r="C80" s="14">
        <v>6.3442443188208505E-2</v>
      </c>
      <c r="D80" s="14">
        <v>5.9784633003646198E-2</v>
      </c>
      <c r="E80" s="14">
        <v>6.7398757239159404E-2</v>
      </c>
      <c r="F80" s="14"/>
      <c r="G80" s="14">
        <v>9.4459632808131203E-2</v>
      </c>
      <c r="H80" s="14">
        <v>0.109929173529786</v>
      </c>
      <c r="I80" s="14">
        <v>5.3583069731124498E-2</v>
      </c>
      <c r="J80" s="14">
        <v>3.1488819871199697E-2</v>
      </c>
      <c r="K80" s="14">
        <v>3.45456432486278E-2</v>
      </c>
      <c r="L80" s="14">
        <v>0</v>
      </c>
      <c r="M80" s="14"/>
      <c r="N80" s="14">
        <v>4.9788162982130603E-2</v>
      </c>
      <c r="O80" s="14">
        <v>5.7249484019691203E-2</v>
      </c>
      <c r="P80" s="14">
        <v>8.4533519736707599E-2</v>
      </c>
      <c r="Q80" s="14">
        <v>6.3051852032778993E-2</v>
      </c>
      <c r="R80" s="14">
        <v>8.7893183840745501E-2</v>
      </c>
      <c r="S80" s="14"/>
      <c r="T80" s="14">
        <v>3.1509581176685002E-2</v>
      </c>
      <c r="U80" s="14">
        <v>4.1377234217570003E-2</v>
      </c>
      <c r="V80" s="14">
        <v>5.3741257552120399E-2</v>
      </c>
      <c r="W80" s="14">
        <v>8.3561491359886594E-2</v>
      </c>
      <c r="X80" s="14"/>
      <c r="Y80" s="14">
        <v>5.9185660183353903E-2</v>
      </c>
      <c r="Z80" s="14">
        <v>5.2701182986014998E-2</v>
      </c>
      <c r="AA80" s="14">
        <v>7.6623787291275197E-2</v>
      </c>
      <c r="AB80" s="14">
        <v>0.13536916277052799</v>
      </c>
      <c r="AC80" s="14"/>
      <c r="AD80" s="14">
        <v>6.8808247038735296E-2</v>
      </c>
      <c r="AE80" s="14">
        <v>6.6222044654772105E-2</v>
      </c>
      <c r="AF80" s="14">
        <v>2.6371947743318899E-2</v>
      </c>
      <c r="AG80" s="14">
        <v>5.1589980007938498E-2</v>
      </c>
      <c r="AH80" s="14"/>
      <c r="AI80" s="14">
        <v>5.16687514601301E-2</v>
      </c>
      <c r="AJ80" s="14">
        <v>6.8395904122241002E-2</v>
      </c>
      <c r="AK80" s="14">
        <v>5.8190946128329799E-2</v>
      </c>
      <c r="AL80" s="14">
        <v>6.2296981370496399E-2</v>
      </c>
      <c r="AM80" s="14">
        <v>0.109249991570364</v>
      </c>
    </row>
    <row r="81" spans="2:39" x14ac:dyDescent="0.35">
      <c r="B81" t="s">
        <v>64</v>
      </c>
      <c r="C81" s="14">
        <v>1.64170049752277E-3</v>
      </c>
      <c r="D81" s="14">
        <v>0</v>
      </c>
      <c r="E81" s="14">
        <v>3.4173756742213002E-3</v>
      </c>
      <c r="F81" s="14"/>
      <c r="G81" s="14">
        <v>0</v>
      </c>
      <c r="H81" s="14">
        <v>0</v>
      </c>
      <c r="I81" s="14">
        <v>0</v>
      </c>
      <c r="J81" s="14">
        <v>0</v>
      </c>
      <c r="K81" s="14">
        <v>1.49305385842756E-2</v>
      </c>
      <c r="L81" s="14">
        <v>0</v>
      </c>
      <c r="M81" s="14"/>
      <c r="N81" s="14">
        <v>0</v>
      </c>
      <c r="O81" s="14">
        <v>6.6191966868205396E-3</v>
      </c>
      <c r="P81" s="14">
        <v>0</v>
      </c>
      <c r="Q81" s="14">
        <v>0</v>
      </c>
      <c r="R81" s="14">
        <v>0</v>
      </c>
      <c r="S81" s="14"/>
      <c r="T81" s="14">
        <v>0</v>
      </c>
      <c r="U81" s="14">
        <v>0</v>
      </c>
      <c r="V81" s="14">
        <v>3.7651497716197201E-3</v>
      </c>
      <c r="W81" s="14">
        <v>0</v>
      </c>
      <c r="X81" s="14"/>
      <c r="Y81" s="14">
        <v>0</v>
      </c>
      <c r="Z81" s="14">
        <v>0</v>
      </c>
      <c r="AA81" s="14">
        <v>1.2111215850617999E-2</v>
      </c>
      <c r="AB81" s="14">
        <v>0</v>
      </c>
      <c r="AC81" s="14"/>
      <c r="AD81" s="14">
        <v>0</v>
      </c>
      <c r="AE81" s="14">
        <v>5.8059294728306596E-3</v>
      </c>
      <c r="AF81" s="14">
        <v>0</v>
      </c>
      <c r="AG81" s="14">
        <v>0</v>
      </c>
      <c r="AH81" s="14"/>
      <c r="AI81" s="14">
        <v>0</v>
      </c>
      <c r="AJ81" s="14">
        <v>8.5406596930836798E-3</v>
      </c>
      <c r="AK81" s="14">
        <v>0</v>
      </c>
      <c r="AL81" s="14">
        <v>0</v>
      </c>
      <c r="AM81" s="14">
        <v>0</v>
      </c>
    </row>
    <row r="82" spans="2:39" x14ac:dyDescent="0.35">
      <c r="B82" t="s">
        <v>93</v>
      </c>
      <c r="C82" s="14">
        <v>1.41455980184033E-2</v>
      </c>
      <c r="D82" s="14">
        <v>1.49005003333134E-2</v>
      </c>
      <c r="E82" s="14">
        <v>1.3329090194082901E-2</v>
      </c>
      <c r="F82" s="14"/>
      <c r="G82" s="14">
        <v>6.12035773441107E-3</v>
      </c>
      <c r="H82" s="14">
        <v>1.5584955956701001E-2</v>
      </c>
      <c r="I82" s="14">
        <v>0</v>
      </c>
      <c r="J82" s="14">
        <v>1.20625418123165E-2</v>
      </c>
      <c r="K82" s="14">
        <v>1.7274836366608599E-2</v>
      </c>
      <c r="L82" s="14">
        <v>5.46028433420577E-2</v>
      </c>
      <c r="M82" s="14"/>
      <c r="N82" s="14">
        <v>4.4214902533102401E-3</v>
      </c>
      <c r="O82" s="14">
        <v>2.3631438991427701E-2</v>
      </c>
      <c r="P82" s="14">
        <v>8.8610936364149195E-3</v>
      </c>
      <c r="Q82" s="14">
        <v>1.2455666907060599E-2</v>
      </c>
      <c r="R82" s="14">
        <v>1.47018629331981E-2</v>
      </c>
      <c r="S82" s="14"/>
      <c r="T82" s="14">
        <v>8.5821125280399393E-3</v>
      </c>
      <c r="U82" s="14">
        <v>5.1814806748957297E-2</v>
      </c>
      <c r="V82" s="14">
        <v>4.1245226679484798E-3</v>
      </c>
      <c r="W82" s="14">
        <v>1.8797760701106201E-2</v>
      </c>
      <c r="X82" s="14"/>
      <c r="Y82" s="14">
        <v>1.57436575187829E-2</v>
      </c>
      <c r="Z82" s="14">
        <v>8.6100842077479305E-3</v>
      </c>
      <c r="AA82" s="14">
        <v>6.5036252305281502E-3</v>
      </c>
      <c r="AB82" s="14">
        <v>8.94245956754703E-3</v>
      </c>
      <c r="AC82" s="14"/>
      <c r="AD82" s="14">
        <v>1.2016873499456701E-2</v>
      </c>
      <c r="AE82" s="14">
        <v>9.1908535802548794E-3</v>
      </c>
      <c r="AF82" s="14">
        <v>1.5421974537885E-2</v>
      </c>
      <c r="AG82" s="14">
        <v>2.7566482186194799E-2</v>
      </c>
      <c r="AH82" s="14"/>
      <c r="AI82" s="14">
        <v>0</v>
      </c>
      <c r="AJ82" s="14">
        <v>8.9196339052882694E-3</v>
      </c>
      <c r="AK82" s="14">
        <v>0</v>
      </c>
      <c r="AL82" s="14">
        <v>2.5561704001088099E-2</v>
      </c>
      <c r="AM82" s="14">
        <v>1.45877709814337E-2</v>
      </c>
    </row>
    <row r="83" spans="2:39" x14ac:dyDescent="0.35">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row>
    <row r="84" spans="2:39" x14ac:dyDescent="0.35">
      <c r="B84" s="6" t="s">
        <v>131</v>
      </c>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row>
    <row r="85" spans="2:39" x14ac:dyDescent="0.35">
      <c r="B85" s="24" t="s">
        <v>130</v>
      </c>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row>
    <row r="86" spans="2:39" x14ac:dyDescent="0.35">
      <c r="B86" t="s">
        <v>120</v>
      </c>
      <c r="C86" s="14">
        <v>0.18658313422515699</v>
      </c>
      <c r="D86" s="14">
        <v>0.19036004989584299</v>
      </c>
      <c r="E86" s="14">
        <v>0.18248554631119801</v>
      </c>
      <c r="F86" s="14"/>
      <c r="G86" s="14">
        <v>0.238149425951384</v>
      </c>
      <c r="H86" s="14">
        <v>0.21384794996956899</v>
      </c>
      <c r="I86" s="14">
        <v>0.210883580302312</v>
      </c>
      <c r="J86" s="14">
        <v>0.17201886786793699</v>
      </c>
      <c r="K86" s="14">
        <v>0.158002198266912</v>
      </c>
      <c r="L86" s="14">
        <v>5.4137486180625201E-2</v>
      </c>
      <c r="M86" s="14"/>
      <c r="N86" s="14">
        <v>0.24810577026893799</v>
      </c>
      <c r="O86" s="14">
        <v>0.109639407731305</v>
      </c>
      <c r="P86" s="14">
        <v>0.20957189998303499</v>
      </c>
      <c r="Q86" s="14">
        <v>0.17982125103625299</v>
      </c>
      <c r="R86" s="14">
        <v>0.21353335331930501</v>
      </c>
      <c r="S86" s="14"/>
      <c r="T86" s="14">
        <v>9.4321209853763105E-2</v>
      </c>
      <c r="U86" s="14">
        <v>0.111808025015025</v>
      </c>
      <c r="V86" s="14">
        <v>0.16265092625363201</v>
      </c>
      <c r="W86" s="14">
        <v>0.22142586119575</v>
      </c>
      <c r="X86" s="14"/>
      <c r="Y86" s="14">
        <v>0.15658376118387199</v>
      </c>
      <c r="Z86" s="14">
        <v>0.199880101018721</v>
      </c>
      <c r="AA86" s="14">
        <v>0.17864982210488201</v>
      </c>
      <c r="AB86" s="14">
        <v>0.35965881822328799</v>
      </c>
      <c r="AC86" s="14"/>
      <c r="AD86" s="14">
        <v>0.17229638863535701</v>
      </c>
      <c r="AE86" s="14">
        <v>0.22322479120716701</v>
      </c>
      <c r="AF86" s="14">
        <v>0.11702585520132699</v>
      </c>
      <c r="AG86" s="14">
        <v>0.231427823763207</v>
      </c>
      <c r="AH86" s="14"/>
      <c r="AI86" s="14">
        <v>0.24967584188994901</v>
      </c>
      <c r="AJ86" s="14">
        <v>0.228267025200241</v>
      </c>
      <c r="AK86" s="14">
        <v>0.215319822550923</v>
      </c>
      <c r="AL86" s="14">
        <v>0.109712818243108</v>
      </c>
      <c r="AM86" s="14">
        <v>0.14730171125375399</v>
      </c>
    </row>
    <row r="87" spans="2:39" x14ac:dyDescent="0.35">
      <c r="B87" t="s">
        <v>121</v>
      </c>
      <c r="C87" s="14">
        <v>0.25585047322683002</v>
      </c>
      <c r="D87" s="14">
        <v>0.28297926741505097</v>
      </c>
      <c r="E87" s="14">
        <v>0.22641835747991901</v>
      </c>
      <c r="F87" s="14"/>
      <c r="G87" s="14">
        <v>0.18749201680216099</v>
      </c>
      <c r="H87" s="14">
        <v>0.22224735501470799</v>
      </c>
      <c r="I87" s="14">
        <v>0.27243311371580597</v>
      </c>
      <c r="J87" s="14">
        <v>0.28958418908161498</v>
      </c>
      <c r="K87" s="14">
        <v>0.29715105917748003</v>
      </c>
      <c r="L87" s="14">
        <v>0.29019876795569999</v>
      </c>
      <c r="M87" s="14"/>
      <c r="N87" s="14">
        <v>0.23844824006717</v>
      </c>
      <c r="O87" s="14">
        <v>0.32080331630838599</v>
      </c>
      <c r="P87" s="14">
        <v>0.24330353422786899</v>
      </c>
      <c r="Q87" s="14">
        <v>0.24083462815555601</v>
      </c>
      <c r="R87" s="14">
        <v>0.23305469582754099</v>
      </c>
      <c r="S87" s="14"/>
      <c r="T87" s="14">
        <v>0.26203062588507298</v>
      </c>
      <c r="U87" s="14">
        <v>0.12553969209110899</v>
      </c>
      <c r="V87" s="14">
        <v>0.25076709578323603</v>
      </c>
      <c r="W87" s="14">
        <v>0.27027808700435701</v>
      </c>
      <c r="X87" s="14"/>
      <c r="Y87" s="14">
        <v>0.244047163295389</v>
      </c>
      <c r="Z87" s="14">
        <v>0.29402048286073801</v>
      </c>
      <c r="AA87" s="14">
        <v>0.26898512056457002</v>
      </c>
      <c r="AB87" s="14">
        <v>0.19782764130879299</v>
      </c>
      <c r="AC87" s="14"/>
      <c r="AD87" s="14">
        <v>0.27255075140713297</v>
      </c>
      <c r="AE87" s="14">
        <v>0.24944733634671701</v>
      </c>
      <c r="AF87" s="14">
        <v>9.6682830598029595E-2</v>
      </c>
      <c r="AG87" s="14">
        <v>0.23233443803967699</v>
      </c>
      <c r="AH87" s="14"/>
      <c r="AI87" s="14">
        <v>0.30798973144242497</v>
      </c>
      <c r="AJ87" s="14">
        <v>0.25744911983053198</v>
      </c>
      <c r="AK87" s="14">
        <v>0.30865001654187102</v>
      </c>
      <c r="AL87" s="14">
        <v>0.40836154700681399</v>
      </c>
      <c r="AM87" s="14">
        <v>0.227958375327975</v>
      </c>
    </row>
    <row r="88" spans="2:39" x14ac:dyDescent="0.35">
      <c r="B88" t="s">
        <v>122</v>
      </c>
      <c r="C88" s="14">
        <v>0.31584832049503597</v>
      </c>
      <c r="D88" s="14">
        <v>0.33095986729918803</v>
      </c>
      <c r="E88" s="14">
        <v>0.29945375494343601</v>
      </c>
      <c r="F88" s="14"/>
      <c r="G88" s="14">
        <v>0.236411814974201</v>
      </c>
      <c r="H88" s="14">
        <v>0.35851921964901101</v>
      </c>
      <c r="I88" s="14">
        <v>0.27614764069650299</v>
      </c>
      <c r="J88" s="14">
        <v>0.269002152694991</v>
      </c>
      <c r="K88" s="14">
        <v>0.36964166575996998</v>
      </c>
      <c r="L88" s="14">
        <v>0.413456017488535</v>
      </c>
      <c r="M88" s="14"/>
      <c r="N88" s="14">
        <v>0.22864814528593499</v>
      </c>
      <c r="O88" s="14">
        <v>0.28129960482340699</v>
      </c>
      <c r="P88" s="14">
        <v>0.31811032401220901</v>
      </c>
      <c r="Q88" s="14">
        <v>0.35002597474838898</v>
      </c>
      <c r="R88" s="14">
        <v>0.369940017240038</v>
      </c>
      <c r="S88" s="14"/>
      <c r="T88" s="14">
        <v>0.274985697578294</v>
      </c>
      <c r="U88" s="14">
        <v>0.22778058662285999</v>
      </c>
      <c r="V88" s="14">
        <v>0.32659675778999703</v>
      </c>
      <c r="W88" s="14">
        <v>0.31751254270803903</v>
      </c>
      <c r="X88" s="14"/>
      <c r="Y88" s="14">
        <v>0.28989356886599199</v>
      </c>
      <c r="Z88" s="14">
        <v>0.33664426769315697</v>
      </c>
      <c r="AA88" s="14">
        <v>0.374760385973681</v>
      </c>
      <c r="AB88" s="14">
        <v>0.31097806566318298</v>
      </c>
      <c r="AC88" s="14"/>
      <c r="AD88" s="14">
        <v>0.326918753032297</v>
      </c>
      <c r="AE88" s="14">
        <v>0.28974659894195498</v>
      </c>
      <c r="AF88" s="14">
        <v>0.38206947043893902</v>
      </c>
      <c r="AG88" s="14">
        <v>0.21408873445489701</v>
      </c>
      <c r="AH88" s="14"/>
      <c r="AI88" s="14">
        <v>0.29300392685756199</v>
      </c>
      <c r="AJ88" s="14">
        <v>0.27908320870867498</v>
      </c>
      <c r="AK88" s="14">
        <v>0.39642626892885802</v>
      </c>
      <c r="AL88" s="14">
        <v>0.23271373642805299</v>
      </c>
      <c r="AM88" s="14">
        <v>0.467305199977473</v>
      </c>
    </row>
    <row r="89" spans="2:39" x14ac:dyDescent="0.35">
      <c r="B89" t="s">
        <v>123</v>
      </c>
      <c r="C89" s="14">
        <v>7.4401164898302993E-2</v>
      </c>
      <c r="D89" s="14">
        <v>6.7609613199024907E-2</v>
      </c>
      <c r="E89" s="14">
        <v>8.1769341099849097E-2</v>
      </c>
      <c r="F89" s="14"/>
      <c r="G89" s="14">
        <v>8.6762173706473905E-2</v>
      </c>
      <c r="H89" s="14">
        <v>5.6053389890896602E-2</v>
      </c>
      <c r="I89" s="14">
        <v>7.5094397466024795E-2</v>
      </c>
      <c r="J89" s="14">
        <v>0.10422933499027</v>
      </c>
      <c r="K89" s="14">
        <v>4.80144461735343E-2</v>
      </c>
      <c r="L89" s="14">
        <v>8.6692784629684105E-2</v>
      </c>
      <c r="M89" s="14"/>
      <c r="N89" s="14">
        <v>4.6691204774149002E-2</v>
      </c>
      <c r="O89" s="14">
        <v>0.113852840007476</v>
      </c>
      <c r="P89" s="14">
        <v>7.1067911585990795E-2</v>
      </c>
      <c r="Q89" s="14">
        <v>5.8732774038593401E-2</v>
      </c>
      <c r="R89" s="14">
        <v>5.4899471479174303E-2</v>
      </c>
      <c r="S89" s="14"/>
      <c r="T89" s="14">
        <v>0.19767610135025099</v>
      </c>
      <c r="U89" s="14">
        <v>0.15863928307594399</v>
      </c>
      <c r="V89" s="14">
        <v>7.6281218474785098E-2</v>
      </c>
      <c r="W89" s="14">
        <v>5.4480506092576798E-2</v>
      </c>
      <c r="X89" s="14"/>
      <c r="Y89" s="14">
        <v>0.10089749277542701</v>
      </c>
      <c r="Z89" s="14">
        <v>3.6626184999439697E-2</v>
      </c>
      <c r="AA89" s="14">
        <v>6.7556353470324002E-2</v>
      </c>
      <c r="AB89" s="14">
        <v>5.6538026788116598E-2</v>
      </c>
      <c r="AC89" s="14"/>
      <c r="AD89" s="14">
        <v>8.0128558188612795E-2</v>
      </c>
      <c r="AE89" s="14">
        <v>6.7321361828638807E-2</v>
      </c>
      <c r="AF89" s="14">
        <v>3.5217660317683801E-2</v>
      </c>
      <c r="AG89" s="14">
        <v>8.7989388168497495E-2</v>
      </c>
      <c r="AH89" s="14"/>
      <c r="AI89" s="14">
        <v>5.1802841063805401E-2</v>
      </c>
      <c r="AJ89" s="14">
        <v>8.1820168272985494E-2</v>
      </c>
      <c r="AK89" s="14">
        <v>2.4586365685152701E-2</v>
      </c>
      <c r="AL89" s="14">
        <v>0.13344776317939799</v>
      </c>
      <c r="AM89" s="14">
        <v>5.0068417443436201E-2</v>
      </c>
    </row>
    <row r="90" spans="2:39" x14ac:dyDescent="0.35">
      <c r="B90" t="s">
        <v>124</v>
      </c>
      <c r="C90" s="14">
        <v>9.3201348945594703E-2</v>
      </c>
      <c r="D90" s="14">
        <v>8.1319039118336295E-2</v>
      </c>
      <c r="E90" s="14">
        <v>0.106092504953125</v>
      </c>
      <c r="F90" s="14"/>
      <c r="G90" s="14">
        <v>9.9737661103856096E-2</v>
      </c>
      <c r="H90" s="14">
        <v>7.3792309977250906E-2</v>
      </c>
      <c r="I90" s="14">
        <v>0.10917241962433701</v>
      </c>
      <c r="J90" s="14">
        <v>0.102137598840609</v>
      </c>
      <c r="K90" s="14">
        <v>7.88950994778852E-2</v>
      </c>
      <c r="L90" s="14">
        <v>9.8198732438898997E-2</v>
      </c>
      <c r="M90" s="14"/>
      <c r="N90" s="14">
        <v>0.116760957154923</v>
      </c>
      <c r="O90" s="14">
        <v>9.0700317436528802E-2</v>
      </c>
      <c r="P90" s="14">
        <v>0.106418554216015</v>
      </c>
      <c r="Q90" s="14">
        <v>7.6114032830929199E-2</v>
      </c>
      <c r="R90" s="14">
        <v>8.1429364066697804E-2</v>
      </c>
      <c r="S90" s="14"/>
      <c r="T90" s="14">
        <v>9.4687914837181197E-2</v>
      </c>
      <c r="U90" s="14">
        <v>0.14845508019694201</v>
      </c>
      <c r="V90" s="14">
        <v>9.1531628596248193E-2</v>
      </c>
      <c r="W90" s="14">
        <v>9.0321995862748999E-2</v>
      </c>
      <c r="X90" s="14"/>
      <c r="Y90" s="14">
        <v>0.125120848702131</v>
      </c>
      <c r="Z90" s="14">
        <v>8.3315525309830496E-2</v>
      </c>
      <c r="AA90" s="14">
        <v>3.5621007548176098E-2</v>
      </c>
      <c r="AB90" s="14">
        <v>5.2256840451732102E-2</v>
      </c>
      <c r="AC90" s="14"/>
      <c r="AD90" s="14">
        <v>9.5325256921101706E-2</v>
      </c>
      <c r="AE90" s="14">
        <v>0.10143374973369799</v>
      </c>
      <c r="AF90" s="14">
        <v>7.7157749852347302E-2</v>
      </c>
      <c r="AG90" s="14">
        <v>5.2629613745864903E-2</v>
      </c>
      <c r="AH90" s="14"/>
      <c r="AI90" s="14">
        <v>3.5880525222487199E-2</v>
      </c>
      <c r="AJ90" s="14">
        <v>8.4338838069692598E-2</v>
      </c>
      <c r="AK90" s="14">
        <v>2.7885911830905299E-2</v>
      </c>
      <c r="AL90" s="14">
        <v>7.4204572599360405E-2</v>
      </c>
      <c r="AM90" s="14">
        <v>5.4505549638003699E-2</v>
      </c>
    </row>
    <row r="91" spans="2:39" x14ac:dyDescent="0.35">
      <c r="B91" t="s">
        <v>125</v>
      </c>
      <c r="C91" s="14">
        <v>3.07067917476458E-2</v>
      </c>
      <c r="D91" s="14">
        <v>1.5681539407187001E-2</v>
      </c>
      <c r="E91" s="14">
        <v>4.7007736159062202E-2</v>
      </c>
      <c r="F91" s="14"/>
      <c r="G91" s="14">
        <v>7.3127622704552003E-2</v>
      </c>
      <c r="H91" s="14">
        <v>4.1980305900868799E-2</v>
      </c>
      <c r="I91" s="14">
        <v>1.35432557326632E-2</v>
      </c>
      <c r="J91" s="14">
        <v>1.63176507936744E-2</v>
      </c>
      <c r="K91" s="14">
        <v>1.4835426008102301E-2</v>
      </c>
      <c r="L91" s="14">
        <v>2.71778677429775E-2</v>
      </c>
      <c r="M91" s="14"/>
      <c r="N91" s="14">
        <v>3.4872179313382802E-2</v>
      </c>
      <c r="O91" s="14">
        <v>4.3054117763637503E-2</v>
      </c>
      <c r="P91" s="14">
        <v>3.8913095916502702E-2</v>
      </c>
      <c r="Q91" s="14">
        <v>3.0190186768444802E-2</v>
      </c>
      <c r="R91" s="14">
        <v>8.0001969367458296E-3</v>
      </c>
      <c r="S91" s="14"/>
      <c r="T91" s="14">
        <v>2.8078213108854701E-2</v>
      </c>
      <c r="U91" s="14">
        <v>0.13357426816861701</v>
      </c>
      <c r="V91" s="14">
        <v>2.83898846104873E-2</v>
      </c>
      <c r="W91" s="14">
        <v>2.4986758028125701E-2</v>
      </c>
      <c r="X91" s="14"/>
      <c r="Y91" s="14">
        <v>3.5004036336079597E-2</v>
      </c>
      <c r="Z91" s="14">
        <v>2.4314317525842899E-2</v>
      </c>
      <c r="AA91" s="14">
        <v>3.25300746864556E-2</v>
      </c>
      <c r="AB91" s="14">
        <v>2.2740607564887501E-2</v>
      </c>
      <c r="AC91" s="14"/>
      <c r="AD91" s="14">
        <v>2.46772831265708E-2</v>
      </c>
      <c r="AE91" s="14">
        <v>2.4171716117313499E-2</v>
      </c>
      <c r="AF91" s="14">
        <v>0.107545256323657</v>
      </c>
      <c r="AG91" s="14">
        <v>6.7532066190554005E-2</v>
      </c>
      <c r="AH91" s="14"/>
      <c r="AI91" s="14">
        <v>1.6238429219932699E-2</v>
      </c>
      <c r="AJ91" s="14">
        <v>4.6424294099579898E-2</v>
      </c>
      <c r="AK91" s="14">
        <v>2.7131614462290499E-2</v>
      </c>
      <c r="AL91" s="14">
        <v>3.1295465632673297E-2</v>
      </c>
      <c r="AM91" s="14">
        <v>0</v>
      </c>
    </row>
    <row r="92" spans="2:39" x14ac:dyDescent="0.35">
      <c r="B92" t="s">
        <v>126</v>
      </c>
      <c r="C92" s="14">
        <v>3.43839323943681E-2</v>
      </c>
      <c r="D92" s="14">
        <v>2.8051425785408E-2</v>
      </c>
      <c r="E92" s="14">
        <v>4.1254089106453798E-2</v>
      </c>
      <c r="F92" s="14"/>
      <c r="G92" s="14">
        <v>4.8868074237428498E-2</v>
      </c>
      <c r="H92" s="14">
        <v>2.5744023950561301E-2</v>
      </c>
      <c r="I92" s="14">
        <v>4.27255924623536E-2</v>
      </c>
      <c r="J92" s="14">
        <v>3.6867695127860103E-2</v>
      </c>
      <c r="K92" s="14">
        <v>3.3460105136116303E-2</v>
      </c>
      <c r="L92" s="14">
        <v>1.50691717817894E-2</v>
      </c>
      <c r="M92" s="14"/>
      <c r="N92" s="14">
        <v>6.5520747210892502E-2</v>
      </c>
      <c r="O92" s="14">
        <v>4.0650395929259703E-2</v>
      </c>
      <c r="P92" s="14">
        <v>1.26146800583789E-2</v>
      </c>
      <c r="Q92" s="14">
        <v>4.4387803803949702E-2</v>
      </c>
      <c r="R92" s="14">
        <v>3.1583852785502402E-2</v>
      </c>
      <c r="S92" s="14"/>
      <c r="T92" s="14">
        <v>0</v>
      </c>
      <c r="U92" s="14">
        <v>5.9226327932027201E-2</v>
      </c>
      <c r="V92" s="14">
        <v>5.1065405904012699E-2</v>
      </c>
      <c r="W92" s="14">
        <v>2.0994249108402901E-2</v>
      </c>
      <c r="X92" s="14"/>
      <c r="Y92" s="14">
        <v>4.2504229585419599E-2</v>
      </c>
      <c r="Z92" s="14">
        <v>2.0471252523635401E-2</v>
      </c>
      <c r="AA92" s="14">
        <v>4.1897235651911897E-2</v>
      </c>
      <c r="AB92" s="14">
        <v>0</v>
      </c>
      <c r="AC92" s="14"/>
      <c r="AD92" s="14">
        <v>2.8103008688927001E-2</v>
      </c>
      <c r="AE92" s="14">
        <v>3.2505728200438198E-2</v>
      </c>
      <c r="AF92" s="14">
        <v>0.123440999877981</v>
      </c>
      <c r="AG92" s="14">
        <v>5.23215706809377E-2</v>
      </c>
      <c r="AH92" s="14"/>
      <c r="AI92" s="14">
        <v>3.09535122279356E-2</v>
      </c>
      <c r="AJ92" s="14">
        <v>2.2617345818293201E-2</v>
      </c>
      <c r="AK92" s="14">
        <v>0</v>
      </c>
      <c r="AL92" s="14">
        <v>4.5828883831080299E-3</v>
      </c>
      <c r="AM92" s="14">
        <v>3.4906607164624001E-2</v>
      </c>
    </row>
    <row r="93" spans="2:39" x14ac:dyDescent="0.35">
      <c r="B93" t="s">
        <v>127</v>
      </c>
      <c r="C93" s="14">
        <v>0</v>
      </c>
      <c r="D93" s="14">
        <v>0</v>
      </c>
      <c r="E93" s="14">
        <v>0</v>
      </c>
      <c r="F93" s="14"/>
      <c r="G93" s="14">
        <v>0</v>
      </c>
      <c r="H93" s="14">
        <v>0</v>
      </c>
      <c r="I93" s="14">
        <v>0</v>
      </c>
      <c r="J93" s="14">
        <v>0</v>
      </c>
      <c r="K93" s="14">
        <v>0</v>
      </c>
      <c r="L93" s="14">
        <v>0</v>
      </c>
      <c r="M93" s="14"/>
      <c r="N93" s="14">
        <v>0</v>
      </c>
      <c r="O93" s="14">
        <v>0</v>
      </c>
      <c r="P93" s="14">
        <v>0</v>
      </c>
      <c r="Q93" s="14">
        <v>0</v>
      </c>
      <c r="R93" s="14">
        <v>0</v>
      </c>
      <c r="S93" s="14"/>
      <c r="T93" s="14">
        <v>0</v>
      </c>
      <c r="U93" s="14">
        <v>0</v>
      </c>
      <c r="V93" s="14">
        <v>0</v>
      </c>
      <c r="W93" s="14">
        <v>0</v>
      </c>
      <c r="X93" s="14"/>
      <c r="Y93" s="14">
        <v>0</v>
      </c>
      <c r="Z93" s="14">
        <v>0</v>
      </c>
      <c r="AA93" s="14">
        <v>0</v>
      </c>
      <c r="AB93" s="14">
        <v>0</v>
      </c>
      <c r="AC93" s="14"/>
      <c r="AD93" s="14">
        <v>0</v>
      </c>
      <c r="AE93" s="14">
        <v>0</v>
      </c>
      <c r="AF93" s="14">
        <v>0</v>
      </c>
      <c r="AG93" s="14">
        <v>0</v>
      </c>
      <c r="AH93" s="14"/>
      <c r="AI93" s="14">
        <v>0</v>
      </c>
      <c r="AJ93" s="14">
        <v>0</v>
      </c>
      <c r="AK93" s="14">
        <v>0</v>
      </c>
      <c r="AL93" s="14">
        <v>0</v>
      </c>
      <c r="AM93" s="14">
        <v>0</v>
      </c>
    </row>
    <row r="94" spans="2:39" x14ac:dyDescent="0.35">
      <c r="B94" t="s">
        <v>128</v>
      </c>
      <c r="C94" s="14">
        <v>6.4930094855335596E-3</v>
      </c>
      <c r="D94" s="14">
        <v>3.0391978799620902E-3</v>
      </c>
      <c r="E94" s="14">
        <v>1.0240060763888699E-2</v>
      </c>
      <c r="F94" s="14"/>
      <c r="G94" s="14">
        <v>1.9788191220443601E-2</v>
      </c>
      <c r="H94" s="14">
        <v>2.9060539262822701E-3</v>
      </c>
      <c r="I94" s="14">
        <v>0</v>
      </c>
      <c r="J94" s="14">
        <v>9.8425106030437508E-3</v>
      </c>
      <c r="K94" s="14">
        <v>0</v>
      </c>
      <c r="L94" s="14">
        <v>1.50691717817894E-2</v>
      </c>
      <c r="M94" s="14"/>
      <c r="N94" s="14">
        <v>7.5359642620704496E-3</v>
      </c>
      <c r="O94" s="14">
        <v>0</v>
      </c>
      <c r="P94" s="14">
        <v>0</v>
      </c>
      <c r="Q94" s="14">
        <v>1.9893348617884499E-2</v>
      </c>
      <c r="R94" s="14">
        <v>0</v>
      </c>
      <c r="S94" s="14"/>
      <c r="T94" s="14">
        <v>3.41811308321553E-2</v>
      </c>
      <c r="U94" s="14">
        <v>3.4976736897475297E-2</v>
      </c>
      <c r="V94" s="14">
        <v>8.3359264519907508E-3</v>
      </c>
      <c r="W94" s="14">
        <v>0</v>
      </c>
      <c r="X94" s="14"/>
      <c r="Y94" s="14">
        <v>4.5227117125782599E-3</v>
      </c>
      <c r="Z94" s="14">
        <v>0</v>
      </c>
      <c r="AA94" s="14">
        <v>0</v>
      </c>
      <c r="AB94" s="14">
        <v>0</v>
      </c>
      <c r="AC94" s="14"/>
      <c r="AD94" s="14">
        <v>0</v>
      </c>
      <c r="AE94" s="14">
        <v>7.6003504424242401E-3</v>
      </c>
      <c r="AF94" s="14">
        <v>3.0789634193575801E-2</v>
      </c>
      <c r="AG94" s="14">
        <v>6.1676364956365901E-2</v>
      </c>
      <c r="AH94" s="14"/>
      <c r="AI94" s="14">
        <v>1.4455192075902901E-2</v>
      </c>
      <c r="AJ94" s="14">
        <v>0</v>
      </c>
      <c r="AK94" s="14">
        <v>0</v>
      </c>
      <c r="AL94" s="14">
        <v>5.68120852748476E-3</v>
      </c>
      <c r="AM94" s="14">
        <v>0</v>
      </c>
    </row>
    <row r="95" spans="2:39" x14ac:dyDescent="0.35">
      <c r="B95" t="s">
        <v>64</v>
      </c>
      <c r="C95" s="14">
        <v>2.53182458153076E-3</v>
      </c>
      <c r="D95" s="14">
        <v>0</v>
      </c>
      <c r="E95" s="14">
        <v>5.2786091830684303E-3</v>
      </c>
      <c r="F95" s="14"/>
      <c r="G95" s="14">
        <v>9.6630192995003205E-3</v>
      </c>
      <c r="H95" s="14">
        <v>4.90939172085267E-3</v>
      </c>
      <c r="I95" s="14">
        <v>0</v>
      </c>
      <c r="J95" s="14">
        <v>0</v>
      </c>
      <c r="K95" s="14">
        <v>0</v>
      </c>
      <c r="L95" s="14">
        <v>0</v>
      </c>
      <c r="M95" s="14"/>
      <c r="N95" s="14">
        <v>1.34167916625398E-2</v>
      </c>
      <c r="O95" s="14">
        <v>0</v>
      </c>
      <c r="P95" s="14">
        <v>0</v>
      </c>
      <c r="Q95" s="14">
        <v>0</v>
      </c>
      <c r="R95" s="14">
        <v>7.5590483449964599E-3</v>
      </c>
      <c r="S95" s="14"/>
      <c r="T95" s="14">
        <v>1.40391065544273E-2</v>
      </c>
      <c r="U95" s="14">
        <v>0</v>
      </c>
      <c r="V95" s="14">
        <v>4.3811561356102797E-3</v>
      </c>
      <c r="W95" s="14">
        <v>0</v>
      </c>
      <c r="X95" s="14"/>
      <c r="Y95" s="14">
        <v>1.4261875431105201E-3</v>
      </c>
      <c r="Z95" s="14">
        <v>4.7278680686357599E-3</v>
      </c>
      <c r="AA95" s="14">
        <v>0</v>
      </c>
      <c r="AB95" s="14">
        <v>0</v>
      </c>
      <c r="AC95" s="14"/>
      <c r="AD95" s="14">
        <v>0</v>
      </c>
      <c r="AE95" s="14">
        <v>4.5483671816490701E-3</v>
      </c>
      <c r="AF95" s="14">
        <v>3.0070543196459899E-2</v>
      </c>
      <c r="AG95" s="14">
        <v>0</v>
      </c>
      <c r="AH95" s="14"/>
      <c r="AI95" s="14">
        <v>0</v>
      </c>
      <c r="AJ95" s="14">
        <v>0</v>
      </c>
      <c r="AK95" s="14">
        <v>0</v>
      </c>
      <c r="AL95" s="14">
        <v>0</v>
      </c>
      <c r="AM95" s="14">
        <v>1.7954139194733602E-2</v>
      </c>
    </row>
    <row r="96" spans="2:39" x14ac:dyDescent="0.35">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row>
    <row r="97" spans="2:39" x14ac:dyDescent="0.35">
      <c r="B97" s="6" t="s">
        <v>132</v>
      </c>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row>
    <row r="98" spans="2:39" x14ac:dyDescent="0.35">
      <c r="B98" s="24" t="s">
        <v>130</v>
      </c>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row>
    <row r="99" spans="2:39" x14ac:dyDescent="0.35">
      <c r="B99" t="s">
        <v>120</v>
      </c>
      <c r="C99" s="14">
        <v>2.52877052875814E-2</v>
      </c>
      <c r="D99" s="14">
        <v>2.64304461272909E-2</v>
      </c>
      <c r="E99" s="14">
        <v>2.4031799657842599E-2</v>
      </c>
      <c r="F99" s="14"/>
      <c r="G99" s="14">
        <v>3.63546119868354E-2</v>
      </c>
      <c r="H99" s="14">
        <v>3.4584881965663297E-2</v>
      </c>
      <c r="I99" s="14">
        <v>3.1653281783970498E-2</v>
      </c>
      <c r="J99" s="14">
        <v>0</v>
      </c>
      <c r="K99" s="14">
        <v>0</v>
      </c>
      <c r="L99" s="14">
        <v>3.4222991108103E-2</v>
      </c>
      <c r="M99" s="14"/>
      <c r="N99" s="14">
        <v>2.9336616661706099E-2</v>
      </c>
      <c r="O99" s="14">
        <v>1.7363019585125601E-2</v>
      </c>
      <c r="P99" s="14">
        <v>5.0778515743858402E-2</v>
      </c>
      <c r="Q99" s="14">
        <v>3.14061692659241E-2</v>
      </c>
      <c r="R99" s="14">
        <v>0</v>
      </c>
      <c r="S99" s="14"/>
      <c r="T99" s="14">
        <v>0</v>
      </c>
      <c r="U99" s="14">
        <v>5.1516135336418002E-2</v>
      </c>
      <c r="V99" s="14">
        <v>2.4247933495491501E-2</v>
      </c>
      <c r="W99" s="14">
        <v>2.7379705653770701E-2</v>
      </c>
      <c r="X99" s="14"/>
      <c r="Y99" s="14">
        <v>1.9153849159860702E-2</v>
      </c>
      <c r="Z99" s="14">
        <v>3.9438153734848803E-2</v>
      </c>
      <c r="AA99" s="14">
        <v>2.67862646171514E-2</v>
      </c>
      <c r="AB99" s="14">
        <v>4.0652961705184502E-2</v>
      </c>
      <c r="AC99" s="14"/>
      <c r="AD99" s="14">
        <v>1.50011304226094E-2</v>
      </c>
      <c r="AE99" s="14">
        <v>4.08958040265711E-2</v>
      </c>
      <c r="AF99" s="14">
        <v>5.4036412343127102E-2</v>
      </c>
      <c r="AG99" s="14">
        <v>3.2191059453642E-2</v>
      </c>
      <c r="AH99" s="14"/>
      <c r="AI99" s="14">
        <v>0</v>
      </c>
      <c r="AJ99" s="14">
        <v>5.63189266665177E-2</v>
      </c>
      <c r="AK99" s="14">
        <v>3.7257636569469399E-2</v>
      </c>
      <c r="AL99" s="14">
        <v>3.7708674735591502E-2</v>
      </c>
      <c r="AM99" s="14">
        <v>0</v>
      </c>
    </row>
    <row r="100" spans="2:39" x14ac:dyDescent="0.35">
      <c r="B100" t="s">
        <v>121</v>
      </c>
      <c r="C100" s="14">
        <v>5.2742116660640999E-2</v>
      </c>
      <c r="D100" s="14">
        <v>3.4529907891772398E-2</v>
      </c>
      <c r="E100" s="14">
        <v>7.2757867151027902E-2</v>
      </c>
      <c r="F100" s="14"/>
      <c r="G100" s="14">
        <v>0.105110792807539</v>
      </c>
      <c r="H100" s="14">
        <v>5.1840912171462999E-2</v>
      </c>
      <c r="I100" s="14">
        <v>3.2912475230162302E-2</v>
      </c>
      <c r="J100" s="14">
        <v>2.82443040624062E-2</v>
      </c>
      <c r="K100" s="14">
        <v>4.3210224870040601E-2</v>
      </c>
      <c r="L100" s="14">
        <v>3.6641872903578503E-2</v>
      </c>
      <c r="M100" s="14"/>
      <c r="N100" s="14">
        <v>9.9648697460235094E-2</v>
      </c>
      <c r="O100" s="14">
        <v>7.2693436424799501E-2</v>
      </c>
      <c r="P100" s="14">
        <v>3.94186013664981E-2</v>
      </c>
      <c r="Q100" s="14">
        <v>2.2825692142576799E-2</v>
      </c>
      <c r="R100" s="14">
        <v>4.5604904928106503E-2</v>
      </c>
      <c r="S100" s="14"/>
      <c r="T100" s="14">
        <v>0.13434775141385799</v>
      </c>
      <c r="U100" s="14">
        <v>0.11514147845818801</v>
      </c>
      <c r="V100" s="14">
        <v>4.1887668202962497E-2</v>
      </c>
      <c r="W100" s="14">
        <v>4.34287435695613E-2</v>
      </c>
      <c r="X100" s="14"/>
      <c r="Y100" s="14">
        <v>6.4714953859473498E-2</v>
      </c>
      <c r="Z100" s="14">
        <v>1.5805296348425198E-2</v>
      </c>
      <c r="AA100" s="14">
        <v>8.9440424372119298E-2</v>
      </c>
      <c r="AB100" s="14">
        <v>0</v>
      </c>
      <c r="AC100" s="14"/>
      <c r="AD100" s="14">
        <v>4.1910328258336897E-2</v>
      </c>
      <c r="AE100" s="14">
        <v>7.1212249289270405E-2</v>
      </c>
      <c r="AF100" s="14">
        <v>6.4628500299041394E-2</v>
      </c>
      <c r="AG100" s="14">
        <v>6.91126506474634E-2</v>
      </c>
      <c r="AH100" s="14"/>
      <c r="AI100" s="14">
        <v>0</v>
      </c>
      <c r="AJ100" s="14">
        <v>2.0016571393865E-2</v>
      </c>
      <c r="AK100" s="14">
        <v>3.9552222807632299E-2</v>
      </c>
      <c r="AL100" s="14">
        <v>9.9784009455101602E-2</v>
      </c>
      <c r="AM100" s="14">
        <v>5.5127209493290801E-2</v>
      </c>
    </row>
    <row r="101" spans="2:39" x14ac:dyDescent="0.35">
      <c r="B101" t="s">
        <v>122</v>
      </c>
      <c r="C101" s="14">
        <v>0.20144902616170901</v>
      </c>
      <c r="D101" s="14">
        <v>0.20345127047544601</v>
      </c>
      <c r="E101" s="14">
        <v>0.19924850105719399</v>
      </c>
      <c r="F101" s="14"/>
      <c r="G101" s="14">
        <v>0.20355628665905101</v>
      </c>
      <c r="H101" s="14">
        <v>0.32027606854374102</v>
      </c>
      <c r="I101" s="14">
        <v>0.206850392697356</v>
      </c>
      <c r="J101" s="14">
        <v>0.17757251163332</v>
      </c>
      <c r="K101" s="14">
        <v>8.5449837259550299E-2</v>
      </c>
      <c r="L101" s="14">
        <v>7.6825482853430896E-2</v>
      </c>
      <c r="M101" s="14"/>
      <c r="N101" s="14">
        <v>0.174430885864237</v>
      </c>
      <c r="O101" s="14">
        <v>0.195260921117204</v>
      </c>
      <c r="P101" s="14">
        <v>0.20980747166476399</v>
      </c>
      <c r="Q101" s="14">
        <v>0.23332473495893499</v>
      </c>
      <c r="R101" s="14">
        <v>0.21013699292674001</v>
      </c>
      <c r="S101" s="14"/>
      <c r="T101" s="14">
        <v>0.190768476580918</v>
      </c>
      <c r="U101" s="14">
        <v>0.17417948431171801</v>
      </c>
      <c r="V101" s="14">
        <v>0.200599680491722</v>
      </c>
      <c r="W101" s="14">
        <v>0.20729922130272899</v>
      </c>
      <c r="X101" s="14"/>
      <c r="Y101" s="14">
        <v>0.155048363682629</v>
      </c>
      <c r="Z101" s="14">
        <v>0.29597402256966399</v>
      </c>
      <c r="AA101" s="14">
        <v>0.191228061442695</v>
      </c>
      <c r="AB101" s="14">
        <v>0.30270867839740401</v>
      </c>
      <c r="AC101" s="14"/>
      <c r="AD101" s="14">
        <v>0.20180877215816401</v>
      </c>
      <c r="AE101" s="14">
        <v>0.210677456737796</v>
      </c>
      <c r="AF101" s="14">
        <v>0.22056753597120901</v>
      </c>
      <c r="AG101" s="14">
        <v>0.15371420200202399</v>
      </c>
      <c r="AH101" s="14"/>
      <c r="AI101" s="14">
        <v>0.31438223432811502</v>
      </c>
      <c r="AJ101" s="14">
        <v>0.20462325531874501</v>
      </c>
      <c r="AK101" s="14">
        <v>0.30463808436706602</v>
      </c>
      <c r="AL101" s="14">
        <v>0.20245223382352201</v>
      </c>
      <c r="AM101" s="14">
        <v>0.26659809580622801</v>
      </c>
    </row>
    <row r="102" spans="2:39" x14ac:dyDescent="0.35">
      <c r="B102" t="s">
        <v>123</v>
      </c>
      <c r="C102" s="14">
        <v>0.146929699367294</v>
      </c>
      <c r="D102" s="14">
        <v>0.13310401209793299</v>
      </c>
      <c r="E102" s="14">
        <v>0.16212453434056101</v>
      </c>
      <c r="F102" s="14"/>
      <c r="G102" s="14">
        <v>0.16233782958474099</v>
      </c>
      <c r="H102" s="14">
        <v>0.20440516829654701</v>
      </c>
      <c r="I102" s="14">
        <v>0.147849795729667</v>
      </c>
      <c r="J102" s="14">
        <v>9.7873482327205399E-2</v>
      </c>
      <c r="K102" s="14">
        <v>9.8296560125217397E-2</v>
      </c>
      <c r="L102" s="14">
        <v>0.10654915735418501</v>
      </c>
      <c r="M102" s="14"/>
      <c r="N102" s="14">
        <v>0.14033353527839701</v>
      </c>
      <c r="O102" s="14">
        <v>0.164068007804344</v>
      </c>
      <c r="P102" s="14">
        <v>0.13522496670707501</v>
      </c>
      <c r="Q102" s="14">
        <v>0.140252695200516</v>
      </c>
      <c r="R102" s="14">
        <v>0.177055266116002</v>
      </c>
      <c r="S102" s="14"/>
      <c r="T102" s="14">
        <v>8.0520225536424198E-2</v>
      </c>
      <c r="U102" s="14">
        <v>0.128379271852303</v>
      </c>
      <c r="V102" s="14">
        <v>0.13836886068578899</v>
      </c>
      <c r="W102" s="14">
        <v>0.167968859025139</v>
      </c>
      <c r="X102" s="14"/>
      <c r="Y102" s="14">
        <v>0.115438850411432</v>
      </c>
      <c r="Z102" s="14">
        <v>0.17035780492484001</v>
      </c>
      <c r="AA102" s="14">
        <v>0.187463927023201</v>
      </c>
      <c r="AB102" s="14">
        <v>0.27782620015717002</v>
      </c>
      <c r="AC102" s="14"/>
      <c r="AD102" s="14">
        <v>0.16201331609146699</v>
      </c>
      <c r="AE102" s="14">
        <v>0.116106728946335</v>
      </c>
      <c r="AF102" s="14">
        <v>8.0643203578501702E-2</v>
      </c>
      <c r="AG102" s="14">
        <v>0.20928837139943399</v>
      </c>
      <c r="AH102" s="14"/>
      <c r="AI102" s="14">
        <v>0.149250615448285</v>
      </c>
      <c r="AJ102" s="14">
        <v>0.19122020454415301</v>
      </c>
      <c r="AK102" s="14">
        <v>0.20225049221540101</v>
      </c>
      <c r="AL102" s="14">
        <v>0.14657809636362101</v>
      </c>
      <c r="AM102" s="14">
        <v>0.26890960576001199</v>
      </c>
    </row>
    <row r="103" spans="2:39" x14ac:dyDescent="0.35">
      <c r="B103" t="s">
        <v>124</v>
      </c>
      <c r="C103" s="14">
        <v>0.26701356401762399</v>
      </c>
      <c r="D103" s="14">
        <v>0.28620150550550899</v>
      </c>
      <c r="E103" s="14">
        <v>0.245925454710304</v>
      </c>
      <c r="F103" s="14"/>
      <c r="G103" s="14">
        <v>0.23382971959957599</v>
      </c>
      <c r="H103" s="14">
        <v>0.21793913783427499</v>
      </c>
      <c r="I103" s="14">
        <v>0.26730247069023599</v>
      </c>
      <c r="J103" s="14">
        <v>0.31913265865860102</v>
      </c>
      <c r="K103" s="14">
        <v>0.35037308704242898</v>
      </c>
      <c r="L103" s="14">
        <v>0.27584871935469901</v>
      </c>
      <c r="M103" s="14"/>
      <c r="N103" s="14">
        <v>0.238126218255726</v>
      </c>
      <c r="O103" s="14">
        <v>0.27076836299025903</v>
      </c>
      <c r="P103" s="14">
        <v>0.29668587374664401</v>
      </c>
      <c r="Q103" s="14">
        <v>0.24805840574837801</v>
      </c>
      <c r="R103" s="14">
        <v>0.24401011588740101</v>
      </c>
      <c r="S103" s="14"/>
      <c r="T103" s="14">
        <v>0.25899894784822702</v>
      </c>
      <c r="U103" s="14">
        <v>0.24250277036274601</v>
      </c>
      <c r="V103" s="14">
        <v>0.246714904539269</v>
      </c>
      <c r="W103" s="14">
        <v>0.29101355296819298</v>
      </c>
      <c r="X103" s="14"/>
      <c r="Y103" s="14">
        <v>0.28660988064642601</v>
      </c>
      <c r="Z103" s="14">
        <v>0.27895307893766202</v>
      </c>
      <c r="AA103" s="14">
        <v>0.20390483481138399</v>
      </c>
      <c r="AB103" s="14">
        <v>0.24764149049616899</v>
      </c>
      <c r="AC103" s="14"/>
      <c r="AD103" s="14">
        <v>0.28166765732591498</v>
      </c>
      <c r="AE103" s="14">
        <v>0.24810836915396001</v>
      </c>
      <c r="AF103" s="14">
        <v>0.16137288493738899</v>
      </c>
      <c r="AG103" s="14">
        <v>0.245859283484018</v>
      </c>
      <c r="AH103" s="14"/>
      <c r="AI103" s="14">
        <v>0.35765956182994701</v>
      </c>
      <c r="AJ103" s="14">
        <v>0.31431057456352202</v>
      </c>
      <c r="AK103" s="14">
        <v>0.20584877027316201</v>
      </c>
      <c r="AL103" s="14">
        <v>0.32201934690053202</v>
      </c>
      <c r="AM103" s="14">
        <v>0.23128298653853099</v>
      </c>
    </row>
    <row r="104" spans="2:39" x14ac:dyDescent="0.35">
      <c r="B104" t="s">
        <v>125</v>
      </c>
      <c r="C104" s="14">
        <v>0.100845458051388</v>
      </c>
      <c r="D104" s="14">
        <v>0.111666990314925</v>
      </c>
      <c r="E104" s="14">
        <v>8.8952277358178594E-2</v>
      </c>
      <c r="F104" s="14"/>
      <c r="G104" s="14">
        <v>7.8344376201405899E-2</v>
      </c>
      <c r="H104" s="14">
        <v>9.0363677663034506E-2</v>
      </c>
      <c r="I104" s="14">
        <v>0.10916006855676499</v>
      </c>
      <c r="J104" s="14">
        <v>6.5068383240333996E-2</v>
      </c>
      <c r="K104" s="14">
        <v>0.14866128600970499</v>
      </c>
      <c r="L104" s="14">
        <v>0.14938853177757699</v>
      </c>
      <c r="M104" s="14"/>
      <c r="N104" s="14">
        <v>8.4833189380703097E-2</v>
      </c>
      <c r="O104" s="14">
        <v>8.7848254852817206E-2</v>
      </c>
      <c r="P104" s="14">
        <v>7.7497134534912707E-2</v>
      </c>
      <c r="Q104" s="14">
        <v>0.139188235066144</v>
      </c>
      <c r="R104" s="14">
        <v>0.12579429497203001</v>
      </c>
      <c r="S104" s="14"/>
      <c r="T104" s="14">
        <v>0.142947840469414</v>
      </c>
      <c r="U104" s="14">
        <v>8.0170839197303806E-2</v>
      </c>
      <c r="V104" s="14">
        <v>0.121334956385001</v>
      </c>
      <c r="W104" s="14">
        <v>7.5441891698901795E-2</v>
      </c>
      <c r="X104" s="14"/>
      <c r="Y104" s="14">
        <v>0.13360820272502599</v>
      </c>
      <c r="Z104" s="14">
        <v>4.8652802907725799E-2</v>
      </c>
      <c r="AA104" s="14">
        <v>9.5898965368331202E-2</v>
      </c>
      <c r="AB104" s="14">
        <v>4.96146019510008E-2</v>
      </c>
      <c r="AC104" s="14"/>
      <c r="AD104" s="14">
        <v>9.92600092236684E-2</v>
      </c>
      <c r="AE104" s="14">
        <v>0.119571094521669</v>
      </c>
      <c r="AF104" s="14">
        <v>9.3699737582217002E-2</v>
      </c>
      <c r="AG104" s="14">
        <v>4.4455670566137598E-2</v>
      </c>
      <c r="AH104" s="14"/>
      <c r="AI104" s="14">
        <v>1.7377289670461399E-2</v>
      </c>
      <c r="AJ104" s="14">
        <v>8.1338609933615094E-2</v>
      </c>
      <c r="AK104" s="14">
        <v>5.8220456059905501E-2</v>
      </c>
      <c r="AL104" s="14">
        <v>8.6540761354852405E-2</v>
      </c>
      <c r="AM104" s="14">
        <v>0.10735183621038</v>
      </c>
    </row>
    <row r="105" spans="2:39" x14ac:dyDescent="0.35">
      <c r="B105" t="s">
        <v>126</v>
      </c>
      <c r="C105" s="14">
        <v>0.167254939724234</v>
      </c>
      <c r="D105" s="14">
        <v>0.17130240251249601</v>
      </c>
      <c r="E105" s="14">
        <v>0.16280665965468699</v>
      </c>
      <c r="F105" s="14"/>
      <c r="G105" s="14">
        <v>0.141452710008416</v>
      </c>
      <c r="H105" s="14">
        <v>6.7482852728190296E-2</v>
      </c>
      <c r="I105" s="14">
        <v>0.15375714264516199</v>
      </c>
      <c r="J105" s="14">
        <v>0.233606964780633</v>
      </c>
      <c r="K105" s="14">
        <v>0.259373821710977</v>
      </c>
      <c r="L105" s="14">
        <v>0.27789509927088102</v>
      </c>
      <c r="M105" s="14"/>
      <c r="N105" s="14">
        <v>0.13892884746631501</v>
      </c>
      <c r="O105" s="14">
        <v>0.17246761115835599</v>
      </c>
      <c r="P105" s="14">
        <v>0.16498309248454601</v>
      </c>
      <c r="Q105" s="14">
        <v>0.15427708996950901</v>
      </c>
      <c r="R105" s="14">
        <v>0.17079405150377699</v>
      </c>
      <c r="S105" s="14"/>
      <c r="T105" s="14">
        <v>0.159700528219062</v>
      </c>
      <c r="U105" s="14">
        <v>0.16640905110028301</v>
      </c>
      <c r="V105" s="14">
        <v>0.189801302762063</v>
      </c>
      <c r="W105" s="14">
        <v>0.14700359605840499</v>
      </c>
      <c r="X105" s="14"/>
      <c r="Y105" s="14">
        <v>0.17287630117119501</v>
      </c>
      <c r="Z105" s="14">
        <v>0.123991984803136</v>
      </c>
      <c r="AA105" s="14">
        <v>0.17929015690727301</v>
      </c>
      <c r="AB105" s="14">
        <v>7.2778134701818306E-2</v>
      </c>
      <c r="AC105" s="14"/>
      <c r="AD105" s="14">
        <v>0.16570482374553799</v>
      </c>
      <c r="AE105" s="14">
        <v>0.14971172555450801</v>
      </c>
      <c r="AF105" s="14">
        <v>0.213970061117918</v>
      </c>
      <c r="AG105" s="14">
        <v>0.234789605743117</v>
      </c>
      <c r="AH105" s="14"/>
      <c r="AI105" s="14">
        <v>0.14558319310776199</v>
      </c>
      <c r="AJ105" s="14">
        <v>0.11650065115659</v>
      </c>
      <c r="AK105" s="14">
        <v>8.9773066585683806E-2</v>
      </c>
      <c r="AL105" s="14">
        <v>8.74192845766638E-2</v>
      </c>
      <c r="AM105" s="14">
        <v>5.14732123243919E-2</v>
      </c>
    </row>
    <row r="106" spans="2:39" x14ac:dyDescent="0.35">
      <c r="B106" t="s">
        <v>127</v>
      </c>
      <c r="C106" s="14">
        <v>1.50494929148886E-2</v>
      </c>
      <c r="D106" s="14">
        <v>1.4899903235656599E-2</v>
      </c>
      <c r="E106" s="14">
        <v>1.52138963507071E-2</v>
      </c>
      <c r="F106" s="14"/>
      <c r="G106" s="14">
        <v>2.2609528791216599E-2</v>
      </c>
      <c r="H106" s="14">
        <v>0</v>
      </c>
      <c r="I106" s="14">
        <v>8.5084122518657608E-3</v>
      </c>
      <c r="J106" s="14">
        <v>3.1409794665777598E-2</v>
      </c>
      <c r="K106" s="14">
        <v>0</v>
      </c>
      <c r="L106" s="14">
        <v>4.2628145377544897E-2</v>
      </c>
      <c r="M106" s="14"/>
      <c r="N106" s="14">
        <v>4.2356436500654397E-2</v>
      </c>
      <c r="O106" s="14">
        <v>9.1139752194599206E-3</v>
      </c>
      <c r="P106" s="14">
        <v>0</v>
      </c>
      <c r="Q106" s="14">
        <v>0</v>
      </c>
      <c r="R106" s="14">
        <v>1.6929273047685399E-2</v>
      </c>
      <c r="S106" s="14"/>
      <c r="T106" s="14">
        <v>9.9923705479319398E-3</v>
      </c>
      <c r="U106" s="14">
        <v>2.3772069609802299E-2</v>
      </c>
      <c r="V106" s="14">
        <v>1.6531806016362199E-2</v>
      </c>
      <c r="W106" s="14">
        <v>1.3459809608647601E-2</v>
      </c>
      <c r="X106" s="14"/>
      <c r="Y106" s="14">
        <v>1.7341950300679001E-2</v>
      </c>
      <c r="Z106" s="14">
        <v>1.0372551971023301E-2</v>
      </c>
      <c r="AA106" s="14">
        <v>2.5987365457845E-2</v>
      </c>
      <c r="AB106" s="14">
        <v>8.7779325912542405E-3</v>
      </c>
      <c r="AC106" s="14"/>
      <c r="AD106" s="14">
        <v>1.3789056073153699E-2</v>
      </c>
      <c r="AE106" s="14">
        <v>2.1917109335989501E-2</v>
      </c>
      <c r="AF106" s="14">
        <v>1.18189955842704E-2</v>
      </c>
      <c r="AG106" s="14">
        <v>0</v>
      </c>
      <c r="AH106" s="14"/>
      <c r="AI106" s="14">
        <v>0</v>
      </c>
      <c r="AJ106" s="14">
        <v>0</v>
      </c>
      <c r="AK106" s="14">
        <v>0</v>
      </c>
      <c r="AL106" s="14">
        <v>1.7497592790116399E-2</v>
      </c>
      <c r="AM106" s="14">
        <v>1.27304189823841E-2</v>
      </c>
    </row>
    <row r="107" spans="2:39" x14ac:dyDescent="0.35">
      <c r="B107" t="s">
        <v>128</v>
      </c>
      <c r="C107" s="14">
        <v>2.2723075697669501E-2</v>
      </c>
      <c r="D107" s="14">
        <v>1.84135618389718E-2</v>
      </c>
      <c r="E107" s="14">
        <v>2.7459357563601301E-2</v>
      </c>
      <c r="F107" s="14"/>
      <c r="G107" s="14">
        <v>1.28900465221474E-2</v>
      </c>
      <c r="H107" s="14">
        <v>1.31073007970865E-2</v>
      </c>
      <c r="I107" s="14">
        <v>4.20059604148156E-2</v>
      </c>
      <c r="J107" s="14">
        <v>4.7091900631723298E-2</v>
      </c>
      <c r="K107" s="14">
        <v>1.46351829820808E-2</v>
      </c>
      <c r="L107" s="14">
        <v>0</v>
      </c>
      <c r="M107" s="14"/>
      <c r="N107" s="14">
        <v>4.4116345660838399E-2</v>
      </c>
      <c r="O107" s="14">
        <v>1.04164108476351E-2</v>
      </c>
      <c r="P107" s="14">
        <v>2.5604343751701699E-2</v>
      </c>
      <c r="Q107" s="14">
        <v>3.0666977648016999E-2</v>
      </c>
      <c r="R107" s="14">
        <v>9.6751006182584191E-3</v>
      </c>
      <c r="S107" s="14"/>
      <c r="T107" s="14">
        <v>1.2731488836233E-2</v>
      </c>
      <c r="U107" s="14">
        <v>1.7928899771237999E-2</v>
      </c>
      <c r="V107" s="14">
        <v>2.05128874213392E-2</v>
      </c>
      <c r="W107" s="14">
        <v>2.7004620114652499E-2</v>
      </c>
      <c r="X107" s="14"/>
      <c r="Y107" s="14">
        <v>3.5207648043279603E-2</v>
      </c>
      <c r="Z107" s="14">
        <v>1.64543038026757E-2</v>
      </c>
      <c r="AA107" s="14">
        <v>0</v>
      </c>
      <c r="AB107" s="14">
        <v>0</v>
      </c>
      <c r="AC107" s="14"/>
      <c r="AD107" s="14">
        <v>1.8844906701147E-2</v>
      </c>
      <c r="AE107" s="14">
        <v>2.1799462433901101E-2</v>
      </c>
      <c r="AF107" s="14">
        <v>8.6220137793840204E-2</v>
      </c>
      <c r="AG107" s="14">
        <v>1.05891567041642E-2</v>
      </c>
      <c r="AH107" s="14"/>
      <c r="AI107" s="14">
        <v>1.5747105615429E-2</v>
      </c>
      <c r="AJ107" s="14">
        <v>1.5671206422991898E-2</v>
      </c>
      <c r="AK107" s="14">
        <v>6.2459271121680801E-2</v>
      </c>
      <c r="AL107" s="14">
        <v>0</v>
      </c>
      <c r="AM107" s="14">
        <v>0</v>
      </c>
    </row>
    <row r="108" spans="2:39" x14ac:dyDescent="0.35">
      <c r="B108" t="s">
        <v>64</v>
      </c>
      <c r="C108" s="14">
        <v>7.0492211697032402E-4</v>
      </c>
      <c r="D108" s="14">
        <v>0</v>
      </c>
      <c r="E108" s="14">
        <v>1.47965215589628E-3</v>
      </c>
      <c r="F108" s="14"/>
      <c r="G108" s="14">
        <v>3.5140978390724802E-3</v>
      </c>
      <c r="H108" s="14">
        <v>0</v>
      </c>
      <c r="I108" s="14">
        <v>0</v>
      </c>
      <c r="J108" s="14">
        <v>0</v>
      </c>
      <c r="K108" s="14">
        <v>0</v>
      </c>
      <c r="L108" s="14">
        <v>0</v>
      </c>
      <c r="M108" s="14"/>
      <c r="N108" s="14">
        <v>7.8892274711869301E-3</v>
      </c>
      <c r="O108" s="14">
        <v>0</v>
      </c>
      <c r="P108" s="14">
        <v>0</v>
      </c>
      <c r="Q108" s="14">
        <v>0</v>
      </c>
      <c r="R108" s="14">
        <v>0</v>
      </c>
      <c r="S108" s="14"/>
      <c r="T108" s="14">
        <v>9.9923705479319398E-3</v>
      </c>
      <c r="U108" s="14">
        <v>0</v>
      </c>
      <c r="V108" s="14">
        <v>0</v>
      </c>
      <c r="W108" s="14">
        <v>0</v>
      </c>
      <c r="X108" s="14"/>
      <c r="Y108" s="14">
        <v>0</v>
      </c>
      <c r="Z108" s="14">
        <v>0</v>
      </c>
      <c r="AA108" s="14">
        <v>0</v>
      </c>
      <c r="AB108" s="14">
        <v>0</v>
      </c>
      <c r="AC108" s="14"/>
      <c r="AD108" s="14">
        <v>0</v>
      </c>
      <c r="AE108" s="14">
        <v>0</v>
      </c>
      <c r="AF108" s="14">
        <v>1.30425307924865E-2</v>
      </c>
      <c r="AG108" s="14">
        <v>0</v>
      </c>
      <c r="AH108" s="14"/>
      <c r="AI108" s="14">
        <v>0</v>
      </c>
      <c r="AJ108" s="14">
        <v>0</v>
      </c>
      <c r="AK108" s="14">
        <v>0</v>
      </c>
      <c r="AL108" s="14">
        <v>0</v>
      </c>
      <c r="AM108" s="14">
        <v>6.5266348847835796E-3</v>
      </c>
    </row>
    <row r="109" spans="2:39" x14ac:dyDescent="0.35">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row>
    <row r="110" spans="2:39" x14ac:dyDescent="0.35">
      <c r="B110" s="6" t="s">
        <v>133</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row>
    <row r="111" spans="2:39" x14ac:dyDescent="0.35">
      <c r="B111" s="24" t="s">
        <v>130</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row>
    <row r="112" spans="2:39" x14ac:dyDescent="0.35">
      <c r="B112" t="s">
        <v>120</v>
      </c>
      <c r="C112" s="14">
        <v>2.4315521864174301E-2</v>
      </c>
      <c r="D112" s="14">
        <v>1.98026438133166E-2</v>
      </c>
      <c r="E112" s="14">
        <v>2.9228138240563702E-2</v>
      </c>
      <c r="F112" s="14"/>
      <c r="G112" s="14">
        <v>4.8303188945900903E-2</v>
      </c>
      <c r="H112" s="14">
        <v>2.9983351955446901E-2</v>
      </c>
      <c r="I112" s="14">
        <v>2.5687383734818499E-2</v>
      </c>
      <c r="J112" s="14">
        <v>1.73617315835797E-2</v>
      </c>
      <c r="K112" s="14">
        <v>0</v>
      </c>
      <c r="L112" s="14">
        <v>0</v>
      </c>
      <c r="M112" s="14"/>
      <c r="N112" s="14">
        <v>2.8297247476010701E-2</v>
      </c>
      <c r="O112" s="14">
        <v>3.40338584852201E-2</v>
      </c>
      <c r="P112" s="14">
        <v>2.2397049193198699E-2</v>
      </c>
      <c r="Q112" s="14">
        <v>1.8625427482385101E-2</v>
      </c>
      <c r="R112" s="14">
        <v>2.5570683303032402E-2</v>
      </c>
      <c r="S112" s="14"/>
      <c r="T112" s="14">
        <v>0</v>
      </c>
      <c r="U112" s="14">
        <v>2.5420570173491499E-2</v>
      </c>
      <c r="V112" s="14">
        <v>1.4082474132413401E-2</v>
      </c>
      <c r="W112" s="14">
        <v>3.7636206904179403E-2</v>
      </c>
      <c r="X112" s="14"/>
      <c r="Y112" s="14">
        <v>7.2951632718197303E-3</v>
      </c>
      <c r="Z112" s="14">
        <v>5.1561989110661802E-2</v>
      </c>
      <c r="AA112" s="14">
        <v>3.8975721795526497E-2</v>
      </c>
      <c r="AB112" s="14">
        <v>2.7871358084081799E-2</v>
      </c>
      <c r="AC112" s="14"/>
      <c r="AD112" s="14">
        <v>2.0103810451613899E-2</v>
      </c>
      <c r="AE112" s="14">
        <v>3.5322510998631498E-2</v>
      </c>
      <c r="AF112" s="14">
        <v>0</v>
      </c>
      <c r="AG112" s="14">
        <v>3.2963719275016901E-2</v>
      </c>
      <c r="AH112" s="14"/>
      <c r="AI112" s="14">
        <v>0</v>
      </c>
      <c r="AJ112" s="14">
        <v>3.8047434116433902E-2</v>
      </c>
      <c r="AK112" s="14">
        <v>1.80924552560831E-2</v>
      </c>
      <c r="AL112" s="14">
        <v>4.5912101113823697E-2</v>
      </c>
      <c r="AM112" s="14">
        <v>2.4751850567721199E-2</v>
      </c>
    </row>
    <row r="113" spans="2:39" x14ac:dyDescent="0.35">
      <c r="B113" t="s">
        <v>121</v>
      </c>
      <c r="C113" s="14">
        <v>7.6809821095278993E-2</v>
      </c>
      <c r="D113" s="14">
        <v>7.1558915455865596E-2</v>
      </c>
      <c r="E113" s="14">
        <v>8.2525837514148298E-2</v>
      </c>
      <c r="F113" s="14"/>
      <c r="G113" s="14">
        <v>7.5582536128256897E-2</v>
      </c>
      <c r="H113" s="14">
        <v>0.102663826786918</v>
      </c>
      <c r="I113" s="14">
        <v>8.4757163921391293E-2</v>
      </c>
      <c r="J113" s="14">
        <v>6.7890792748139403E-2</v>
      </c>
      <c r="K113" s="14">
        <v>3.2092540068273098E-2</v>
      </c>
      <c r="L113" s="14">
        <v>5.3285653199665502E-2</v>
      </c>
      <c r="M113" s="14"/>
      <c r="N113" s="14">
        <v>3.2406922108174703E-2</v>
      </c>
      <c r="O113" s="14">
        <v>0.119862333739424</v>
      </c>
      <c r="P113" s="14">
        <v>8.0490676389921204E-2</v>
      </c>
      <c r="Q113" s="14">
        <v>8.2883938364503598E-2</v>
      </c>
      <c r="R113" s="14">
        <v>3.3979797063285203E-2</v>
      </c>
      <c r="S113" s="14"/>
      <c r="T113" s="14">
        <v>0.153410614072439</v>
      </c>
      <c r="U113" s="14">
        <v>1.24610505008782E-2</v>
      </c>
      <c r="V113" s="14">
        <v>8.4926727294842505E-2</v>
      </c>
      <c r="W113" s="14">
        <v>6.4698369847324994E-2</v>
      </c>
      <c r="X113" s="14"/>
      <c r="Y113" s="14">
        <v>6.2916192627985104E-2</v>
      </c>
      <c r="Z113" s="14">
        <v>7.2481732037056296E-2</v>
      </c>
      <c r="AA113" s="14">
        <v>8.2781217994163298E-2</v>
      </c>
      <c r="AB113" s="14">
        <v>0.17006765577254401</v>
      </c>
      <c r="AC113" s="14"/>
      <c r="AD113" s="14">
        <v>8.2018430115616603E-2</v>
      </c>
      <c r="AE113" s="14">
        <v>6.2091665304083402E-2</v>
      </c>
      <c r="AF113" s="14">
        <v>2.9666448427478901E-2</v>
      </c>
      <c r="AG113" s="14">
        <v>0.154456921264539</v>
      </c>
      <c r="AH113" s="14"/>
      <c r="AI113" s="14">
        <v>0.11808835403046899</v>
      </c>
      <c r="AJ113" s="14">
        <v>6.85228557179412E-2</v>
      </c>
      <c r="AK113" s="14">
        <v>0.114100493716875</v>
      </c>
      <c r="AL113" s="14">
        <v>0.191401554923149</v>
      </c>
      <c r="AM113" s="14">
        <v>6.8449019977120398E-2</v>
      </c>
    </row>
    <row r="114" spans="2:39" x14ac:dyDescent="0.35">
      <c r="B114" t="s">
        <v>122</v>
      </c>
      <c r="C114" s="14">
        <v>0.23390177963224401</v>
      </c>
      <c r="D114" s="14">
        <v>0.225425152930504</v>
      </c>
      <c r="E114" s="14">
        <v>0.24312924261312199</v>
      </c>
      <c r="F114" s="14"/>
      <c r="G114" s="14">
        <v>0.23379995451587601</v>
      </c>
      <c r="H114" s="14">
        <v>0.30885848838126201</v>
      </c>
      <c r="I114" s="14">
        <v>0.187953037741629</v>
      </c>
      <c r="J114" s="14">
        <v>0.16486219632466101</v>
      </c>
      <c r="K114" s="14">
        <v>0.236604729056416</v>
      </c>
      <c r="L114" s="14">
        <v>0.24314093479875401</v>
      </c>
      <c r="M114" s="14"/>
      <c r="N114" s="14">
        <v>0.24541050969436701</v>
      </c>
      <c r="O114" s="14">
        <v>0.262862616823339</v>
      </c>
      <c r="P114" s="14">
        <v>0.24030703807154999</v>
      </c>
      <c r="Q114" s="14">
        <v>0.22467069520934799</v>
      </c>
      <c r="R114" s="14">
        <v>0.22152523475468</v>
      </c>
      <c r="S114" s="14"/>
      <c r="T114" s="14">
        <v>0.32342517408805299</v>
      </c>
      <c r="U114" s="14">
        <v>0.223355529537722</v>
      </c>
      <c r="V114" s="14">
        <v>0.226738107668147</v>
      </c>
      <c r="W114" s="14">
        <v>0.228989250340071</v>
      </c>
      <c r="X114" s="14"/>
      <c r="Y114" s="14">
        <v>0.231352984112214</v>
      </c>
      <c r="Z114" s="14">
        <v>0.24784499716744701</v>
      </c>
      <c r="AA114" s="14">
        <v>0.25907458429769098</v>
      </c>
      <c r="AB114" s="14">
        <v>0.29513537032679499</v>
      </c>
      <c r="AC114" s="14"/>
      <c r="AD114" s="14">
        <v>0.26960368291701797</v>
      </c>
      <c r="AE114" s="14">
        <v>0.18510516722032999</v>
      </c>
      <c r="AF114" s="14">
        <v>7.2993905272726894E-2</v>
      </c>
      <c r="AG114" s="14">
        <v>0.185124056195555</v>
      </c>
      <c r="AH114" s="14"/>
      <c r="AI114" s="14">
        <v>0.32811003061372701</v>
      </c>
      <c r="AJ114" s="14">
        <v>0.24693201525227701</v>
      </c>
      <c r="AK114" s="14">
        <v>0.23973865246336701</v>
      </c>
      <c r="AL114" s="14">
        <v>0.21139422488345799</v>
      </c>
      <c r="AM114" s="14">
        <v>0.350804968144801</v>
      </c>
    </row>
    <row r="115" spans="2:39" x14ac:dyDescent="0.35">
      <c r="B115" t="s">
        <v>123</v>
      </c>
      <c r="C115" s="14">
        <v>0.14278403089502001</v>
      </c>
      <c r="D115" s="14">
        <v>0.191498431945823</v>
      </c>
      <c r="E115" s="14">
        <v>8.9754642183156694E-2</v>
      </c>
      <c r="F115" s="14"/>
      <c r="G115" s="14">
        <v>0.127844537695601</v>
      </c>
      <c r="H115" s="14">
        <v>0.16575865824896999</v>
      </c>
      <c r="I115" s="14">
        <v>0.15950164810610701</v>
      </c>
      <c r="J115" s="14">
        <v>8.1279830932068406E-2</v>
      </c>
      <c r="K115" s="14">
        <v>0.171363254116528</v>
      </c>
      <c r="L115" s="14">
        <v>0.13531536067480601</v>
      </c>
      <c r="M115" s="14"/>
      <c r="N115" s="14">
        <v>0.140705871030644</v>
      </c>
      <c r="O115" s="14">
        <v>0.104524839926308</v>
      </c>
      <c r="P115" s="14">
        <v>0.140330349414581</v>
      </c>
      <c r="Q115" s="14">
        <v>0.17507688268350999</v>
      </c>
      <c r="R115" s="14">
        <v>0.184796198740105</v>
      </c>
      <c r="S115" s="14"/>
      <c r="T115" s="14">
        <v>0.128781578372614</v>
      </c>
      <c r="U115" s="14">
        <v>0.17709257746478901</v>
      </c>
      <c r="V115" s="14">
        <v>0.12774147088572901</v>
      </c>
      <c r="W115" s="14">
        <v>0.155798952058569</v>
      </c>
      <c r="X115" s="14"/>
      <c r="Y115" s="14">
        <v>0.13628946218570501</v>
      </c>
      <c r="Z115" s="14">
        <v>0.180156501680903</v>
      </c>
      <c r="AA115" s="14">
        <v>0.15221857886134799</v>
      </c>
      <c r="AB115" s="14">
        <v>0.11318933204560901</v>
      </c>
      <c r="AC115" s="14"/>
      <c r="AD115" s="14">
        <v>0.13849084414867799</v>
      </c>
      <c r="AE115" s="14">
        <v>0.164420581751268</v>
      </c>
      <c r="AF115" s="14">
        <v>2.02514687332222E-2</v>
      </c>
      <c r="AG115" s="14">
        <v>0.16950951853111901</v>
      </c>
      <c r="AH115" s="14"/>
      <c r="AI115" s="14">
        <v>0.142248647065155</v>
      </c>
      <c r="AJ115" s="14">
        <v>0.15854522620025099</v>
      </c>
      <c r="AK115" s="14">
        <v>0.167619674808624</v>
      </c>
      <c r="AL115" s="14">
        <v>0.133994814656717</v>
      </c>
      <c r="AM115" s="14">
        <v>0.16811478133177801</v>
      </c>
    </row>
    <row r="116" spans="2:39" x14ac:dyDescent="0.35">
      <c r="B116" t="s">
        <v>124</v>
      </c>
      <c r="C116" s="14">
        <v>0.26953525052393501</v>
      </c>
      <c r="D116" s="14">
        <v>0.264566490173132</v>
      </c>
      <c r="E116" s="14">
        <v>0.27494413000054002</v>
      </c>
      <c r="F116" s="14"/>
      <c r="G116" s="14">
        <v>0.24012295159476801</v>
      </c>
      <c r="H116" s="14">
        <v>0.27028600180431001</v>
      </c>
      <c r="I116" s="14">
        <v>0.243865067389994</v>
      </c>
      <c r="J116" s="14">
        <v>0.34931777386326102</v>
      </c>
      <c r="K116" s="14">
        <v>0.26101307363162601</v>
      </c>
      <c r="L116" s="14">
        <v>0.265241609935016</v>
      </c>
      <c r="M116" s="14"/>
      <c r="N116" s="14">
        <v>0.24752125614262199</v>
      </c>
      <c r="O116" s="14">
        <v>0.284784121722502</v>
      </c>
      <c r="P116" s="14">
        <v>0.27644710262325201</v>
      </c>
      <c r="Q116" s="14">
        <v>0.25172820448502697</v>
      </c>
      <c r="R116" s="14">
        <v>0.231843336583161</v>
      </c>
      <c r="S116" s="14"/>
      <c r="T116" s="14">
        <v>0.14436870716809799</v>
      </c>
      <c r="U116" s="14">
        <v>0.187923394696071</v>
      </c>
      <c r="V116" s="14">
        <v>0.26931807805895902</v>
      </c>
      <c r="W116" s="14">
        <v>0.29732558013235699</v>
      </c>
      <c r="X116" s="14"/>
      <c r="Y116" s="14">
        <v>0.27602645430855</v>
      </c>
      <c r="Z116" s="14">
        <v>0.28206643262500602</v>
      </c>
      <c r="AA116" s="14">
        <v>0.25837539109990099</v>
      </c>
      <c r="AB116" s="14">
        <v>0.27839757122393699</v>
      </c>
      <c r="AC116" s="14"/>
      <c r="AD116" s="14">
        <v>0.26723877651864197</v>
      </c>
      <c r="AE116" s="14">
        <v>0.285186073106797</v>
      </c>
      <c r="AF116" s="14">
        <v>0.16050882159514901</v>
      </c>
      <c r="AG116" s="14">
        <v>0.26786891591123002</v>
      </c>
      <c r="AH116" s="14"/>
      <c r="AI116" s="14">
        <v>0.227238022244767</v>
      </c>
      <c r="AJ116" s="14">
        <v>0.28035535395863198</v>
      </c>
      <c r="AK116" s="14">
        <v>0.301085734917859</v>
      </c>
      <c r="AL116" s="14">
        <v>0.28557889337138997</v>
      </c>
      <c r="AM116" s="14">
        <v>0.20874099320101</v>
      </c>
    </row>
    <row r="117" spans="2:39" x14ac:dyDescent="0.35">
      <c r="B117" t="s">
        <v>125</v>
      </c>
      <c r="C117" s="14">
        <v>8.6475849361077203E-2</v>
      </c>
      <c r="D117" s="14">
        <v>6.7494208910184303E-2</v>
      </c>
      <c r="E117" s="14">
        <v>0.107138831316033</v>
      </c>
      <c r="F117" s="14"/>
      <c r="G117" s="14">
        <v>9.6010710417162706E-2</v>
      </c>
      <c r="H117" s="14">
        <v>5.6928525343904801E-2</v>
      </c>
      <c r="I117" s="14">
        <v>0.102788227838623</v>
      </c>
      <c r="J117" s="14">
        <v>0.10364826072074899</v>
      </c>
      <c r="K117" s="14">
        <v>0.13772706186818301</v>
      </c>
      <c r="L117" s="14">
        <v>3.2431091934286303E-2</v>
      </c>
      <c r="M117" s="14"/>
      <c r="N117" s="14">
        <v>9.2161599592681998E-2</v>
      </c>
      <c r="O117" s="14">
        <v>3.4376974937453397E-2</v>
      </c>
      <c r="P117" s="14">
        <v>9.2848933258678504E-2</v>
      </c>
      <c r="Q117" s="14">
        <v>0.113637866914524</v>
      </c>
      <c r="R117" s="14">
        <v>0.102341396566427</v>
      </c>
      <c r="S117" s="14"/>
      <c r="T117" s="14">
        <v>3.1945393211363401E-2</v>
      </c>
      <c r="U117" s="14">
        <v>0.13729578378860099</v>
      </c>
      <c r="V117" s="14">
        <v>8.5234048091472406E-2</v>
      </c>
      <c r="W117" s="14">
        <v>8.9065127895705004E-2</v>
      </c>
      <c r="X117" s="14"/>
      <c r="Y117" s="14">
        <v>9.3925957598583396E-2</v>
      </c>
      <c r="Z117" s="14">
        <v>7.2074906197027305E-2</v>
      </c>
      <c r="AA117" s="14">
        <v>8.9501701124286501E-2</v>
      </c>
      <c r="AB117" s="14">
        <v>2.5877838389922001E-2</v>
      </c>
      <c r="AC117" s="14"/>
      <c r="AD117" s="14">
        <v>7.9523169763904597E-2</v>
      </c>
      <c r="AE117" s="14">
        <v>0.109136222194329</v>
      </c>
      <c r="AF117" s="14">
        <v>6.6442661526537397E-2</v>
      </c>
      <c r="AG117" s="14">
        <v>4.6994981942953401E-2</v>
      </c>
      <c r="AH117" s="14"/>
      <c r="AI117" s="14">
        <v>0.102811779863624</v>
      </c>
      <c r="AJ117" s="14">
        <v>5.6182880194880998E-2</v>
      </c>
      <c r="AK117" s="14">
        <v>6.7458863579147793E-2</v>
      </c>
      <c r="AL117" s="14">
        <v>3.4329117218575601E-2</v>
      </c>
      <c r="AM117" s="14">
        <v>8.5535312289966803E-2</v>
      </c>
    </row>
    <row r="118" spans="2:39" x14ac:dyDescent="0.35">
      <c r="B118" t="s">
        <v>126</v>
      </c>
      <c r="C118" s="14">
        <v>0.14332758378417099</v>
      </c>
      <c r="D118" s="14">
        <v>0.14041082688218401</v>
      </c>
      <c r="E118" s="14">
        <v>0.146502698990293</v>
      </c>
      <c r="F118" s="14"/>
      <c r="G118" s="14">
        <v>0.13692396093833401</v>
      </c>
      <c r="H118" s="14">
        <v>5.4699927518321798E-2</v>
      </c>
      <c r="I118" s="14">
        <v>0.16241975347736301</v>
      </c>
      <c r="J118" s="14">
        <v>0.20397868716054399</v>
      </c>
      <c r="K118" s="14">
        <v>0.13720099041004899</v>
      </c>
      <c r="L118" s="14">
        <v>0.25602818180020798</v>
      </c>
      <c r="M118" s="14"/>
      <c r="N118" s="14">
        <v>0.16848451793406399</v>
      </c>
      <c r="O118" s="14">
        <v>0.15184737469488799</v>
      </c>
      <c r="P118" s="14">
        <v>0.13448761548084301</v>
      </c>
      <c r="Q118" s="14">
        <v>0.10855472829282101</v>
      </c>
      <c r="R118" s="14">
        <v>0.15937223222021499</v>
      </c>
      <c r="S118" s="14"/>
      <c r="T118" s="14">
        <v>0.208106275662124</v>
      </c>
      <c r="U118" s="14">
        <v>0.18077276648100901</v>
      </c>
      <c r="V118" s="14">
        <v>0.16863626222636999</v>
      </c>
      <c r="W118" s="14">
        <v>0.10566860414229801</v>
      </c>
      <c r="X118" s="14"/>
      <c r="Y118" s="14">
        <v>0.17093493537837801</v>
      </c>
      <c r="Z118" s="14">
        <v>7.1383047413273698E-2</v>
      </c>
      <c r="AA118" s="14">
        <v>9.8785474328893202E-2</v>
      </c>
      <c r="AB118" s="14">
        <v>7.32270668414918E-2</v>
      </c>
      <c r="AC118" s="14"/>
      <c r="AD118" s="14">
        <v>0.123283472191155</v>
      </c>
      <c r="AE118" s="14">
        <v>0.129805235711245</v>
      </c>
      <c r="AF118" s="14">
        <v>0.59896744651207301</v>
      </c>
      <c r="AG118" s="14">
        <v>0.14308188687958601</v>
      </c>
      <c r="AH118" s="14"/>
      <c r="AI118" s="14">
        <v>8.1503166182257294E-2</v>
      </c>
      <c r="AJ118" s="14">
        <v>0.13075432547435001</v>
      </c>
      <c r="AK118" s="14">
        <v>9.1904125258043506E-2</v>
      </c>
      <c r="AL118" s="14">
        <v>9.2436650616041102E-2</v>
      </c>
      <c r="AM118" s="14">
        <v>4.6154761405470299E-2</v>
      </c>
    </row>
    <row r="119" spans="2:39" x14ac:dyDescent="0.35">
      <c r="B119" t="s">
        <v>127</v>
      </c>
      <c r="C119" s="14">
        <v>4.6226652823744604E-3</v>
      </c>
      <c r="D119" s="14">
        <v>2.6513576618723898E-3</v>
      </c>
      <c r="E119" s="14">
        <v>6.7685859100189401E-3</v>
      </c>
      <c r="F119" s="14"/>
      <c r="G119" s="14">
        <v>1.0892821738843501E-2</v>
      </c>
      <c r="H119" s="14">
        <v>5.2794772464689697E-3</v>
      </c>
      <c r="I119" s="14">
        <v>6.2528916088767398E-3</v>
      </c>
      <c r="J119" s="14">
        <v>0</v>
      </c>
      <c r="K119" s="14">
        <v>0</v>
      </c>
      <c r="L119" s="14">
        <v>0</v>
      </c>
      <c r="M119" s="14"/>
      <c r="N119" s="14">
        <v>8.4350641272440893E-3</v>
      </c>
      <c r="O119" s="14">
        <v>0</v>
      </c>
      <c r="P119" s="14">
        <v>6.0546000095761396E-3</v>
      </c>
      <c r="Q119" s="14">
        <v>0</v>
      </c>
      <c r="R119" s="14">
        <v>9.6436133878555295E-3</v>
      </c>
      <c r="S119" s="14"/>
      <c r="T119" s="14">
        <v>0</v>
      </c>
      <c r="U119" s="14">
        <v>1.37510530150915E-2</v>
      </c>
      <c r="V119" s="14">
        <v>2.8206196415721699E-3</v>
      </c>
      <c r="W119" s="14">
        <v>6.0631748088162398E-3</v>
      </c>
      <c r="X119" s="14"/>
      <c r="Y119" s="14">
        <v>2.8987174299315299E-3</v>
      </c>
      <c r="Z119" s="14">
        <v>8.7031784251392196E-3</v>
      </c>
      <c r="AA119" s="14">
        <v>0</v>
      </c>
      <c r="AB119" s="14">
        <v>0</v>
      </c>
      <c r="AC119" s="14"/>
      <c r="AD119" s="14">
        <v>3.2103044517480502E-3</v>
      </c>
      <c r="AE119" s="14">
        <v>4.6772589113081298E-3</v>
      </c>
      <c r="AF119" s="14">
        <v>3.3141711747321403E-2</v>
      </c>
      <c r="AG119" s="14">
        <v>0</v>
      </c>
      <c r="AH119" s="14"/>
      <c r="AI119" s="14">
        <v>0</v>
      </c>
      <c r="AJ119" s="14">
        <v>6.12120208405689E-3</v>
      </c>
      <c r="AK119" s="14">
        <v>0</v>
      </c>
      <c r="AL119" s="14">
        <v>0</v>
      </c>
      <c r="AM119" s="14">
        <v>0</v>
      </c>
    </row>
    <row r="120" spans="2:39" x14ac:dyDescent="0.35">
      <c r="B120" t="s">
        <v>128</v>
      </c>
      <c r="C120" s="14">
        <v>1.8227497561724901E-2</v>
      </c>
      <c r="D120" s="14">
        <v>1.6591972227118501E-2</v>
      </c>
      <c r="E120" s="14">
        <v>2.0007893232124201E-2</v>
      </c>
      <c r="F120" s="14"/>
      <c r="G120" s="14">
        <v>3.05193380252574E-2</v>
      </c>
      <c r="H120" s="14">
        <v>5.5417427143983596E-3</v>
      </c>
      <c r="I120" s="14">
        <v>2.67748261811976E-2</v>
      </c>
      <c r="J120" s="14">
        <v>1.16607266669968E-2</v>
      </c>
      <c r="K120" s="14">
        <v>2.39983508489265E-2</v>
      </c>
      <c r="L120" s="14">
        <v>1.45571676572652E-2</v>
      </c>
      <c r="M120" s="14"/>
      <c r="N120" s="14">
        <v>3.6577011894192199E-2</v>
      </c>
      <c r="O120" s="14">
        <v>7.7078796708649703E-3</v>
      </c>
      <c r="P120" s="14">
        <v>6.6366355583995403E-3</v>
      </c>
      <c r="Q120" s="14">
        <v>2.4822256567880799E-2</v>
      </c>
      <c r="R120" s="14">
        <v>3.0927507381239401E-2</v>
      </c>
      <c r="S120" s="14"/>
      <c r="T120" s="14">
        <v>9.9622574253091199E-3</v>
      </c>
      <c r="U120" s="14">
        <v>4.1927274342347401E-2</v>
      </c>
      <c r="V120" s="14">
        <v>2.0502212000494999E-2</v>
      </c>
      <c r="W120" s="14">
        <v>1.4754733870679E-2</v>
      </c>
      <c r="X120" s="14"/>
      <c r="Y120" s="14">
        <v>1.8360133086833E-2</v>
      </c>
      <c r="Z120" s="14">
        <v>1.3727215343485401E-2</v>
      </c>
      <c r="AA120" s="14">
        <v>2.0287330498189801E-2</v>
      </c>
      <c r="AB120" s="14">
        <v>1.6233807315619801E-2</v>
      </c>
      <c r="AC120" s="14"/>
      <c r="AD120" s="14">
        <v>1.65275094416234E-2</v>
      </c>
      <c r="AE120" s="14">
        <v>2.4255284802008299E-2</v>
      </c>
      <c r="AF120" s="14">
        <v>1.80275361854908E-2</v>
      </c>
      <c r="AG120" s="14">
        <v>0</v>
      </c>
      <c r="AH120" s="14"/>
      <c r="AI120" s="14">
        <v>0</v>
      </c>
      <c r="AJ120" s="14">
        <v>1.4538707001177299E-2</v>
      </c>
      <c r="AK120" s="14">
        <v>0</v>
      </c>
      <c r="AL120" s="14">
        <v>4.9526432168447701E-3</v>
      </c>
      <c r="AM120" s="14">
        <v>4.7448313082132099E-2</v>
      </c>
    </row>
    <row r="121" spans="2:39" x14ac:dyDescent="0.35">
      <c r="B121" t="s">
        <v>64</v>
      </c>
      <c r="C121" s="14">
        <v>0</v>
      </c>
      <c r="D121" s="14">
        <v>0</v>
      </c>
      <c r="E121" s="14">
        <v>0</v>
      </c>
      <c r="F121" s="14"/>
      <c r="G121" s="14">
        <v>0</v>
      </c>
      <c r="H121" s="14">
        <v>0</v>
      </c>
      <c r="I121" s="14">
        <v>0</v>
      </c>
      <c r="J121" s="14">
        <v>0</v>
      </c>
      <c r="K121" s="14">
        <v>0</v>
      </c>
      <c r="L121" s="14">
        <v>0</v>
      </c>
      <c r="M121" s="14"/>
      <c r="N121" s="14">
        <v>0</v>
      </c>
      <c r="O121" s="14">
        <v>0</v>
      </c>
      <c r="P121" s="14">
        <v>0</v>
      </c>
      <c r="Q121" s="14">
        <v>0</v>
      </c>
      <c r="R121" s="14">
        <v>0</v>
      </c>
      <c r="S121" s="14"/>
      <c r="T121" s="14">
        <v>0</v>
      </c>
      <c r="U121" s="14">
        <v>0</v>
      </c>
      <c r="V121" s="14">
        <v>0</v>
      </c>
      <c r="W121" s="14">
        <v>0</v>
      </c>
      <c r="X121" s="14"/>
      <c r="Y121" s="14">
        <v>0</v>
      </c>
      <c r="Z121" s="14">
        <v>0</v>
      </c>
      <c r="AA121" s="14">
        <v>0</v>
      </c>
      <c r="AB121" s="14">
        <v>0</v>
      </c>
      <c r="AC121" s="14"/>
      <c r="AD121" s="14">
        <v>0</v>
      </c>
      <c r="AE121" s="14">
        <v>0</v>
      </c>
      <c r="AF121" s="14">
        <v>0</v>
      </c>
      <c r="AG121" s="14">
        <v>0</v>
      </c>
      <c r="AH121" s="14"/>
      <c r="AI121" s="14">
        <v>0</v>
      </c>
      <c r="AJ121" s="14">
        <v>0</v>
      </c>
      <c r="AK121" s="14">
        <v>0</v>
      </c>
      <c r="AL121" s="14">
        <v>0</v>
      </c>
      <c r="AM121" s="14">
        <v>0</v>
      </c>
    </row>
    <row r="122" spans="2:39" x14ac:dyDescent="0.35">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row>
    <row r="123" spans="2:39" x14ac:dyDescent="0.35">
      <c r="B123" s="6" t="s">
        <v>134</v>
      </c>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row>
    <row r="124" spans="2:39" x14ac:dyDescent="0.35">
      <c r="B124" s="24" t="s">
        <v>130</v>
      </c>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row>
    <row r="125" spans="2:39" x14ac:dyDescent="0.35">
      <c r="B125" t="s">
        <v>120</v>
      </c>
      <c r="C125" s="14">
        <v>1.79381812162768E-2</v>
      </c>
      <c r="D125" s="14">
        <v>2.9558109524182598E-3</v>
      </c>
      <c r="E125" s="14">
        <v>3.46629932119389E-2</v>
      </c>
      <c r="F125" s="14"/>
      <c r="G125" s="14">
        <v>4.97584879320499E-2</v>
      </c>
      <c r="H125" s="14">
        <v>1.0191158735011399E-2</v>
      </c>
      <c r="I125" s="14">
        <v>0</v>
      </c>
      <c r="J125" s="14">
        <v>4.7778796707532802E-2</v>
      </c>
      <c r="K125" s="14">
        <v>0</v>
      </c>
      <c r="L125" s="14">
        <v>0</v>
      </c>
      <c r="M125" s="14"/>
      <c r="N125" s="14">
        <v>2.2551164735381699E-2</v>
      </c>
      <c r="O125" s="14">
        <v>2.21870152474734E-2</v>
      </c>
      <c r="P125" s="14">
        <v>0</v>
      </c>
      <c r="Q125" s="14">
        <v>1.7743251489050701E-2</v>
      </c>
      <c r="R125" s="14">
        <v>3.8363277401385197E-2</v>
      </c>
      <c r="S125" s="14"/>
      <c r="T125" s="14">
        <v>0</v>
      </c>
      <c r="U125" s="14">
        <v>0</v>
      </c>
      <c r="V125" s="14">
        <v>0</v>
      </c>
      <c r="W125" s="14">
        <v>3.6298384829392398E-2</v>
      </c>
      <c r="X125" s="14"/>
      <c r="Y125" s="14">
        <v>3.7375197115076001E-3</v>
      </c>
      <c r="Z125" s="14">
        <v>4.2104701178713802E-2</v>
      </c>
      <c r="AA125" s="14">
        <v>3.3235665731534698E-2</v>
      </c>
      <c r="AB125" s="14">
        <v>0</v>
      </c>
      <c r="AC125" s="14"/>
      <c r="AD125" s="14">
        <v>1.9400844702041099E-2</v>
      </c>
      <c r="AE125" s="14">
        <v>1.4930693671982199E-2</v>
      </c>
      <c r="AF125" s="14">
        <v>0</v>
      </c>
      <c r="AG125" s="14">
        <v>3.0235593243353402E-2</v>
      </c>
      <c r="AH125" s="14"/>
      <c r="AI125" s="14">
        <v>0</v>
      </c>
      <c r="AJ125" s="14">
        <v>0</v>
      </c>
      <c r="AK125" s="14">
        <v>2.49843537753443E-2</v>
      </c>
      <c r="AL125" s="14">
        <v>3.7085331447871003E-2</v>
      </c>
      <c r="AM125" s="14">
        <v>4.2138588446079699E-2</v>
      </c>
    </row>
    <row r="126" spans="2:39" x14ac:dyDescent="0.35">
      <c r="B126" t="s">
        <v>121</v>
      </c>
      <c r="C126" s="14">
        <v>2.8721529190055502E-2</v>
      </c>
      <c r="D126" s="14">
        <v>4.3282942150644502E-2</v>
      </c>
      <c r="E126" s="14">
        <v>1.24666316092286E-2</v>
      </c>
      <c r="F126" s="14"/>
      <c r="G126" s="14">
        <v>0</v>
      </c>
      <c r="H126" s="14">
        <v>4.4289048676371498E-2</v>
      </c>
      <c r="I126" s="14">
        <v>5.1296590382671599E-2</v>
      </c>
      <c r="J126" s="14">
        <v>0</v>
      </c>
      <c r="K126" s="14">
        <v>4.02428927564807E-2</v>
      </c>
      <c r="L126" s="14">
        <v>0</v>
      </c>
      <c r="M126" s="14"/>
      <c r="N126" s="14">
        <v>2.7955703628216401E-2</v>
      </c>
      <c r="O126" s="14">
        <v>3.9168942227895201E-2</v>
      </c>
      <c r="P126" s="14">
        <v>1.5236486373331999E-2</v>
      </c>
      <c r="Q126" s="14">
        <v>4.1780324246798999E-2</v>
      </c>
      <c r="R126" s="14">
        <v>1.8392056316177099E-2</v>
      </c>
      <c r="S126" s="14"/>
      <c r="T126" s="14">
        <v>0</v>
      </c>
      <c r="U126" s="14">
        <v>0.105520491696156</v>
      </c>
      <c r="V126" s="14">
        <v>2.69452416648478E-2</v>
      </c>
      <c r="W126" s="14">
        <v>2.2272165261334999E-2</v>
      </c>
      <c r="X126" s="14"/>
      <c r="Y126" s="14">
        <v>8.95013781977466E-3</v>
      </c>
      <c r="Z126" s="14">
        <v>7.6828137274150304E-2</v>
      </c>
      <c r="AA126" s="14">
        <v>3.6285740987144002E-2</v>
      </c>
      <c r="AB126" s="14">
        <v>0</v>
      </c>
      <c r="AC126" s="14"/>
      <c r="AD126" s="14">
        <v>2.1071623635136899E-2</v>
      </c>
      <c r="AE126" s="14">
        <v>3.5168704683591498E-2</v>
      </c>
      <c r="AF126" s="14">
        <v>0.152178519309175</v>
      </c>
      <c r="AG126" s="14">
        <v>0</v>
      </c>
      <c r="AH126" s="14"/>
      <c r="AI126" s="14">
        <v>0</v>
      </c>
      <c r="AJ126" s="14">
        <v>2.4628960889575401E-2</v>
      </c>
      <c r="AK126" s="14">
        <v>0.13294783536312901</v>
      </c>
      <c r="AL126" s="14">
        <v>2.9629911302830599E-2</v>
      </c>
      <c r="AM126" s="14">
        <v>2.0202009428853501E-2</v>
      </c>
    </row>
    <row r="127" spans="2:39" x14ac:dyDescent="0.35">
      <c r="B127" t="s">
        <v>122</v>
      </c>
      <c r="C127" s="14">
        <v>0.17910255644766199</v>
      </c>
      <c r="D127" s="14">
        <v>0.155739839416145</v>
      </c>
      <c r="E127" s="14">
        <v>0.20518234510450301</v>
      </c>
      <c r="F127" s="14"/>
      <c r="G127" s="14">
        <v>0.22974020634987899</v>
      </c>
      <c r="H127" s="14">
        <v>0.17545136099076</v>
      </c>
      <c r="I127" s="14">
        <v>0.15116981712216701</v>
      </c>
      <c r="J127" s="14">
        <v>6.1960216977244E-2</v>
      </c>
      <c r="K127" s="14">
        <v>0.152724967211157</v>
      </c>
      <c r="L127" s="14">
        <v>0.41308506419577301</v>
      </c>
      <c r="M127" s="14"/>
      <c r="N127" s="14">
        <v>0.25836720983148098</v>
      </c>
      <c r="O127" s="14">
        <v>0.15808699293588999</v>
      </c>
      <c r="P127" s="14">
        <v>0.16812235434467801</v>
      </c>
      <c r="Q127" s="14">
        <v>0.21008298921527099</v>
      </c>
      <c r="R127" s="14">
        <v>0.19083662302696799</v>
      </c>
      <c r="S127" s="14"/>
      <c r="T127" s="14">
        <v>0.31949155741181601</v>
      </c>
      <c r="U127" s="14">
        <v>4.3026516547051898E-2</v>
      </c>
      <c r="V127" s="14">
        <v>0.244167386793575</v>
      </c>
      <c r="W127" s="14">
        <v>0.133325015337148</v>
      </c>
      <c r="X127" s="14"/>
      <c r="Y127" s="14">
        <v>0.191025969321584</v>
      </c>
      <c r="Z127" s="14">
        <v>0.100656789309468</v>
      </c>
      <c r="AA127" s="14">
        <v>0.225811378081721</v>
      </c>
      <c r="AB127" s="14">
        <v>0.197736303312461</v>
      </c>
      <c r="AC127" s="14"/>
      <c r="AD127" s="14">
        <v>0.206654426204196</v>
      </c>
      <c r="AE127" s="14">
        <v>0.11173460179561499</v>
      </c>
      <c r="AF127" s="14">
        <v>0</v>
      </c>
      <c r="AG127" s="14">
        <v>0.24578595899445299</v>
      </c>
      <c r="AH127" s="14"/>
      <c r="AI127" s="14">
        <v>0.16653104517075101</v>
      </c>
      <c r="AJ127" s="14">
        <v>0.164444695901479</v>
      </c>
      <c r="AK127" s="14">
        <v>0.30744560701423401</v>
      </c>
      <c r="AL127" s="14">
        <v>0.12610281634780299</v>
      </c>
      <c r="AM127" s="14">
        <v>0.38837869372744399</v>
      </c>
    </row>
    <row r="128" spans="2:39" x14ac:dyDescent="0.35">
      <c r="B128" t="s">
        <v>123</v>
      </c>
      <c r="C128" s="14">
        <v>0.20656701315588399</v>
      </c>
      <c r="D128" s="14">
        <v>0.21091885340768299</v>
      </c>
      <c r="E128" s="14">
        <v>0.20170905618614701</v>
      </c>
      <c r="F128" s="14"/>
      <c r="G128" s="14">
        <v>0.13401149764666501</v>
      </c>
      <c r="H128" s="14">
        <v>0.23830422838885601</v>
      </c>
      <c r="I128" s="14">
        <v>0.23485882892224</v>
      </c>
      <c r="J128" s="14">
        <v>0.219053329966375</v>
      </c>
      <c r="K128" s="14">
        <v>0.132896650807178</v>
      </c>
      <c r="L128" s="14">
        <v>0.214652793587019</v>
      </c>
      <c r="M128" s="14"/>
      <c r="N128" s="14">
        <v>0.115287436146884</v>
      </c>
      <c r="O128" s="14">
        <v>0.19072520064846399</v>
      </c>
      <c r="P128" s="14">
        <v>0.16374814227913601</v>
      </c>
      <c r="Q128" s="14">
        <v>0.28860987543178401</v>
      </c>
      <c r="R128" s="14">
        <v>0.24957375023785799</v>
      </c>
      <c r="S128" s="14"/>
      <c r="T128" s="14">
        <v>0.116212645647659</v>
      </c>
      <c r="U128" s="14">
        <v>0</v>
      </c>
      <c r="V128" s="14">
        <v>0.221590451824801</v>
      </c>
      <c r="W128" s="14">
        <v>0.224372150523445</v>
      </c>
      <c r="X128" s="14"/>
      <c r="Y128" s="14">
        <v>9.7059737837284998E-2</v>
      </c>
      <c r="Z128" s="14">
        <v>0.33135383547677599</v>
      </c>
      <c r="AA128" s="14">
        <v>0.22759054102999399</v>
      </c>
      <c r="AB128" s="14">
        <v>0.35070944642063501</v>
      </c>
      <c r="AC128" s="14"/>
      <c r="AD128" s="14">
        <v>0.22181655713690801</v>
      </c>
      <c r="AE128" s="14">
        <v>0.19439188022933199</v>
      </c>
      <c r="AF128" s="14">
        <v>0.19719363714834101</v>
      </c>
      <c r="AG128" s="14">
        <v>0.103561735023933</v>
      </c>
      <c r="AH128" s="14"/>
      <c r="AI128" s="14">
        <v>0.46638113526728098</v>
      </c>
      <c r="AJ128" s="14">
        <v>0.195256263995227</v>
      </c>
      <c r="AK128" s="14">
        <v>0.18013933009025301</v>
      </c>
      <c r="AL128" s="14">
        <v>0.23368230893648201</v>
      </c>
      <c r="AM128" s="14">
        <v>0.21952512239896199</v>
      </c>
    </row>
    <row r="129" spans="2:39" x14ac:dyDescent="0.35">
      <c r="B129" t="s">
        <v>124</v>
      </c>
      <c r="C129" s="14">
        <v>0.25065989151075302</v>
      </c>
      <c r="D129" s="14">
        <v>0.266245487029448</v>
      </c>
      <c r="E129" s="14">
        <v>0.233261699482393</v>
      </c>
      <c r="F129" s="14"/>
      <c r="G129" s="14">
        <v>0.27608863882338902</v>
      </c>
      <c r="H129" s="14">
        <v>0.27459044706339603</v>
      </c>
      <c r="I129" s="14">
        <v>0.219501027994249</v>
      </c>
      <c r="J129" s="14">
        <v>0.150609266724202</v>
      </c>
      <c r="K129" s="14">
        <v>0.42110358230249401</v>
      </c>
      <c r="L129" s="14">
        <v>0.158306529988087</v>
      </c>
      <c r="M129" s="14"/>
      <c r="N129" s="14">
        <v>0.31305937491740699</v>
      </c>
      <c r="O129" s="14">
        <v>0.24751808656223301</v>
      </c>
      <c r="P129" s="14">
        <v>0.29917264405503602</v>
      </c>
      <c r="Q129" s="14">
        <v>0.229796289818643</v>
      </c>
      <c r="R129" s="14">
        <v>0.194790697382831</v>
      </c>
      <c r="S129" s="14"/>
      <c r="T129" s="14">
        <v>0.153245996633528</v>
      </c>
      <c r="U129" s="14">
        <v>0.36824600243565597</v>
      </c>
      <c r="V129" s="14">
        <v>0.19303805094113299</v>
      </c>
      <c r="W129" s="14">
        <v>0.29009865164427601</v>
      </c>
      <c r="X129" s="14"/>
      <c r="Y129" s="14">
        <v>0.305661067927535</v>
      </c>
      <c r="Z129" s="14">
        <v>0.18431753274498999</v>
      </c>
      <c r="AA129" s="14">
        <v>0.246814655097298</v>
      </c>
      <c r="AB129" s="14">
        <v>0.19317031383105401</v>
      </c>
      <c r="AC129" s="14"/>
      <c r="AD129" s="14">
        <v>0.26407648292186398</v>
      </c>
      <c r="AE129" s="14">
        <v>0.22247642038270701</v>
      </c>
      <c r="AF129" s="14">
        <v>0.142692141057882</v>
      </c>
      <c r="AG129" s="14">
        <v>0.33192927828711399</v>
      </c>
      <c r="AH129" s="14"/>
      <c r="AI129" s="14">
        <v>0.23039006654048599</v>
      </c>
      <c r="AJ129" s="14">
        <v>0.27473681102152497</v>
      </c>
      <c r="AK129" s="14">
        <v>0.22953964827397</v>
      </c>
      <c r="AL129" s="14">
        <v>0.26598245214655603</v>
      </c>
      <c r="AM129" s="14">
        <v>0.124667186504525</v>
      </c>
    </row>
    <row r="130" spans="2:39" x14ac:dyDescent="0.35">
      <c r="B130" t="s">
        <v>125</v>
      </c>
      <c r="C130" s="14">
        <v>0.13904748870321701</v>
      </c>
      <c r="D130" s="14">
        <v>0.126357636564607</v>
      </c>
      <c r="E130" s="14">
        <v>0.15321316392904899</v>
      </c>
      <c r="F130" s="14"/>
      <c r="G130" s="14">
        <v>0.116583309853015</v>
      </c>
      <c r="H130" s="14">
        <v>0.113234011170588</v>
      </c>
      <c r="I130" s="14">
        <v>0.103300847841553</v>
      </c>
      <c r="J130" s="14">
        <v>0.274592271502139</v>
      </c>
      <c r="K130" s="14">
        <v>0.123060818740049</v>
      </c>
      <c r="L130" s="14">
        <v>0.16439501471436399</v>
      </c>
      <c r="M130" s="14"/>
      <c r="N130" s="14">
        <v>0.17600102345326199</v>
      </c>
      <c r="O130" s="14">
        <v>0.182097591556099</v>
      </c>
      <c r="P130" s="14">
        <v>0.132912780693523</v>
      </c>
      <c r="Q130" s="14">
        <v>8.0374568314962203E-2</v>
      </c>
      <c r="R130" s="14">
        <v>8.4001639849226595E-2</v>
      </c>
      <c r="S130" s="14"/>
      <c r="T130" s="14">
        <v>0.182296578926433</v>
      </c>
      <c r="U130" s="14">
        <v>0.20125419201224701</v>
      </c>
      <c r="V130" s="14">
        <v>0.17283867955478599</v>
      </c>
      <c r="W130" s="14">
        <v>0.100426848819318</v>
      </c>
      <c r="X130" s="14"/>
      <c r="Y130" s="14">
        <v>0.15798210377131</v>
      </c>
      <c r="Z130" s="14">
        <v>0.11588067524229299</v>
      </c>
      <c r="AA130" s="14">
        <v>0.10376941762313099</v>
      </c>
      <c r="AB130" s="14">
        <v>0.160724423639278</v>
      </c>
      <c r="AC130" s="14"/>
      <c r="AD130" s="14">
        <v>0.107322357415797</v>
      </c>
      <c r="AE130" s="14">
        <v>0.255297724215583</v>
      </c>
      <c r="AF130" s="14">
        <v>8.10662369554669E-2</v>
      </c>
      <c r="AG130" s="14">
        <v>0</v>
      </c>
      <c r="AH130" s="14"/>
      <c r="AI130" s="14">
        <v>0</v>
      </c>
      <c r="AJ130" s="14">
        <v>0.15992955771752801</v>
      </c>
      <c r="AK130" s="14">
        <v>6.7467889039464393E-2</v>
      </c>
      <c r="AL130" s="14">
        <v>0.20222984985609799</v>
      </c>
      <c r="AM130" s="14">
        <v>0.102101021256154</v>
      </c>
    </row>
    <row r="131" spans="2:39" x14ac:dyDescent="0.35">
      <c r="B131" t="s">
        <v>126</v>
      </c>
      <c r="C131" s="14">
        <v>0.11843554930589199</v>
      </c>
      <c r="D131" s="14">
        <v>0.12677398338637899</v>
      </c>
      <c r="E131" s="14">
        <v>0.10912735975521901</v>
      </c>
      <c r="F131" s="14"/>
      <c r="G131" s="14">
        <v>0.10232929970584401</v>
      </c>
      <c r="H131" s="14">
        <v>0.10638406201096499</v>
      </c>
      <c r="I131" s="14">
        <v>0.150066268174191</v>
      </c>
      <c r="J131" s="14">
        <v>0.191443900002915</v>
      </c>
      <c r="K131" s="14">
        <v>6.2403349631067001E-2</v>
      </c>
      <c r="L131" s="14">
        <v>4.9560597514756603E-2</v>
      </c>
      <c r="M131" s="14"/>
      <c r="N131" s="14">
        <v>8.67780872873673E-2</v>
      </c>
      <c r="O131" s="14">
        <v>0.119845800174097</v>
      </c>
      <c r="P131" s="14">
        <v>0.15157643633144399</v>
      </c>
      <c r="Q131" s="14">
        <v>0.11553396535963199</v>
      </c>
      <c r="R131" s="14">
        <v>7.7615645786038606E-2</v>
      </c>
      <c r="S131" s="14"/>
      <c r="T131" s="14">
        <v>0.228753221380565</v>
      </c>
      <c r="U131" s="14">
        <v>0.13521109697043901</v>
      </c>
      <c r="V131" s="14">
        <v>7.1040649823289406E-2</v>
      </c>
      <c r="W131" s="14">
        <v>0.15041636304866601</v>
      </c>
      <c r="X131" s="14"/>
      <c r="Y131" s="14">
        <v>0.174386390462864</v>
      </c>
      <c r="Z131" s="14">
        <v>0.11745478670104501</v>
      </c>
      <c r="AA131" s="14">
        <v>2.36380920288125E-2</v>
      </c>
      <c r="AB131" s="14">
        <v>4.9182271035831303E-2</v>
      </c>
      <c r="AC131" s="14"/>
      <c r="AD131" s="14">
        <v>0.10393162872775</v>
      </c>
      <c r="AE131" s="14">
        <v>0.120723192583942</v>
      </c>
      <c r="AF131" s="14">
        <v>0.42686946552913602</v>
      </c>
      <c r="AG131" s="14">
        <v>5.73802796982716E-2</v>
      </c>
      <c r="AH131" s="14"/>
      <c r="AI131" s="14">
        <v>9.7409039064136393E-2</v>
      </c>
      <c r="AJ131" s="14">
        <v>0.128234344768168</v>
      </c>
      <c r="AK131" s="14">
        <v>5.7475336443606001E-2</v>
      </c>
      <c r="AL131" s="14">
        <v>0.105287329962359</v>
      </c>
      <c r="AM131" s="14">
        <v>5.6175971541553099E-2</v>
      </c>
    </row>
    <row r="132" spans="2:39" x14ac:dyDescent="0.35">
      <c r="B132" t="s">
        <v>127</v>
      </c>
      <c r="C132" s="14">
        <v>2.64686672465906E-2</v>
      </c>
      <c r="D132" s="14">
        <v>3.6768727256614703E-2</v>
      </c>
      <c r="E132" s="14">
        <v>1.49707157090262E-2</v>
      </c>
      <c r="F132" s="14"/>
      <c r="G132" s="14">
        <v>5.6980334680777497E-2</v>
      </c>
      <c r="H132" s="14">
        <v>1.91623588803796E-2</v>
      </c>
      <c r="I132" s="14">
        <v>3.5764973120746897E-2</v>
      </c>
      <c r="J132" s="14">
        <v>2.6105486650515999E-2</v>
      </c>
      <c r="K132" s="14">
        <v>0</v>
      </c>
      <c r="L132" s="14">
        <v>0</v>
      </c>
      <c r="M132" s="14"/>
      <c r="N132" s="14">
        <v>0</v>
      </c>
      <c r="O132" s="14">
        <v>0</v>
      </c>
      <c r="P132" s="14">
        <v>3.7284874217203001E-2</v>
      </c>
      <c r="Q132" s="14">
        <v>1.6078736123858399E-2</v>
      </c>
      <c r="R132" s="14">
        <v>6.5189412584205603E-2</v>
      </c>
      <c r="S132" s="14"/>
      <c r="T132" s="14">
        <v>0</v>
      </c>
      <c r="U132" s="14">
        <v>0.14674170033844999</v>
      </c>
      <c r="V132" s="14">
        <v>2.5503406209608399E-2</v>
      </c>
      <c r="W132" s="14">
        <v>1.3825952078043701E-2</v>
      </c>
      <c r="X132" s="14"/>
      <c r="Y132" s="14">
        <v>2.20655938861067E-2</v>
      </c>
      <c r="Z132" s="14">
        <v>3.1403542072564197E-2</v>
      </c>
      <c r="AA132" s="14">
        <v>1.9639074839026799E-2</v>
      </c>
      <c r="AB132" s="14">
        <v>4.8477241760739899E-2</v>
      </c>
      <c r="AC132" s="14"/>
      <c r="AD132" s="14">
        <v>2.0736890303791101E-2</v>
      </c>
      <c r="AE132" s="14">
        <v>2.8407062289020402E-2</v>
      </c>
      <c r="AF132" s="14">
        <v>0</v>
      </c>
      <c r="AG132" s="14">
        <v>0.11682442164392901</v>
      </c>
      <c r="AH132" s="14"/>
      <c r="AI132" s="14">
        <v>3.92887139573442E-2</v>
      </c>
      <c r="AJ132" s="14">
        <v>2.2922194738433301E-2</v>
      </c>
      <c r="AK132" s="14">
        <v>0</v>
      </c>
      <c r="AL132" s="14">
        <v>0</v>
      </c>
      <c r="AM132" s="14">
        <v>0</v>
      </c>
    </row>
    <row r="133" spans="2:39" x14ac:dyDescent="0.35">
      <c r="B133" t="s">
        <v>128</v>
      </c>
      <c r="C133" s="14">
        <v>2.3185129654741898E-2</v>
      </c>
      <c r="D133" s="14">
        <v>3.09567198360607E-2</v>
      </c>
      <c r="E133" s="14">
        <v>1.45097076486903E-2</v>
      </c>
      <c r="F133" s="14"/>
      <c r="G133" s="14">
        <v>3.4508225008379599E-2</v>
      </c>
      <c r="H133" s="14">
        <v>0</v>
      </c>
      <c r="I133" s="14">
        <v>5.4041646442180798E-2</v>
      </c>
      <c r="J133" s="14">
        <v>0</v>
      </c>
      <c r="K133" s="14">
        <v>6.7567738551574302E-2</v>
      </c>
      <c r="L133" s="14">
        <v>0</v>
      </c>
      <c r="M133" s="14"/>
      <c r="N133" s="14">
        <v>0</v>
      </c>
      <c r="O133" s="14">
        <v>2.08085907195374E-2</v>
      </c>
      <c r="P133" s="14">
        <v>1.57004839945304E-2</v>
      </c>
      <c r="Q133" s="14">
        <v>0</v>
      </c>
      <c r="R133" s="14">
        <v>8.1236897415309095E-2</v>
      </c>
      <c r="S133" s="14"/>
      <c r="T133" s="14">
        <v>0</v>
      </c>
      <c r="U133" s="14">
        <v>0</v>
      </c>
      <c r="V133" s="14">
        <v>3.0768109331644099E-2</v>
      </c>
      <c r="W133" s="14">
        <v>2.0908985414390301E-2</v>
      </c>
      <c r="X133" s="14"/>
      <c r="Y133" s="14">
        <v>2.5004620091722701E-2</v>
      </c>
      <c r="Z133" s="14">
        <v>0</v>
      </c>
      <c r="AA133" s="14">
        <v>6.3420494564165195E-2</v>
      </c>
      <c r="AB133" s="14">
        <v>0</v>
      </c>
      <c r="AC133" s="14"/>
      <c r="AD133" s="14">
        <v>3.49891889525158E-2</v>
      </c>
      <c r="AE133" s="14">
        <v>0</v>
      </c>
      <c r="AF133" s="14">
        <v>0</v>
      </c>
      <c r="AG133" s="14">
        <v>0</v>
      </c>
      <c r="AH133" s="14"/>
      <c r="AI133" s="14">
        <v>0</v>
      </c>
      <c r="AJ133" s="14">
        <v>1.46688442299457E-2</v>
      </c>
      <c r="AK133" s="14">
        <v>0</v>
      </c>
      <c r="AL133" s="14">
        <v>0</v>
      </c>
      <c r="AM133" s="14">
        <v>4.6811406696428998E-2</v>
      </c>
    </row>
    <row r="134" spans="2:39" x14ac:dyDescent="0.35">
      <c r="B134" t="s">
        <v>64</v>
      </c>
      <c r="C134" s="14">
        <v>9.87399356892763E-3</v>
      </c>
      <c r="D134" s="14">
        <v>0</v>
      </c>
      <c r="E134" s="14">
        <v>2.0896327363804802E-2</v>
      </c>
      <c r="F134" s="14"/>
      <c r="G134" s="14">
        <v>0</v>
      </c>
      <c r="H134" s="14">
        <v>1.8393324083672599E-2</v>
      </c>
      <c r="I134" s="14">
        <v>0</v>
      </c>
      <c r="J134" s="14">
        <v>2.84567314690767E-2</v>
      </c>
      <c r="K134" s="14">
        <v>0</v>
      </c>
      <c r="L134" s="14">
        <v>0</v>
      </c>
      <c r="M134" s="14"/>
      <c r="N134" s="14">
        <v>0</v>
      </c>
      <c r="O134" s="14">
        <v>1.9561779928310399E-2</v>
      </c>
      <c r="P134" s="14">
        <v>1.62457977111173E-2</v>
      </c>
      <c r="Q134" s="14">
        <v>0</v>
      </c>
      <c r="R134" s="14">
        <v>0</v>
      </c>
      <c r="S134" s="14"/>
      <c r="T134" s="14">
        <v>0</v>
      </c>
      <c r="U134" s="14">
        <v>0</v>
      </c>
      <c r="V134" s="14">
        <v>1.4108023856315301E-2</v>
      </c>
      <c r="W134" s="14">
        <v>8.0554830439861294E-3</v>
      </c>
      <c r="X134" s="14"/>
      <c r="Y134" s="14">
        <v>1.41268591703105E-2</v>
      </c>
      <c r="Z134" s="14">
        <v>0</v>
      </c>
      <c r="AA134" s="14">
        <v>1.9794940017172299E-2</v>
      </c>
      <c r="AB134" s="14">
        <v>0</v>
      </c>
      <c r="AC134" s="14"/>
      <c r="AD134" s="14">
        <v>0</v>
      </c>
      <c r="AE134" s="14">
        <v>1.6869720148226301E-2</v>
      </c>
      <c r="AF134" s="14">
        <v>0</v>
      </c>
      <c r="AG134" s="14">
        <v>0.114282733108946</v>
      </c>
      <c r="AH134" s="14"/>
      <c r="AI134" s="14">
        <v>0</v>
      </c>
      <c r="AJ134" s="14">
        <v>1.5178326738118799E-2</v>
      </c>
      <c r="AK134" s="14">
        <v>0</v>
      </c>
      <c r="AL134" s="14">
        <v>0</v>
      </c>
      <c r="AM134" s="14">
        <v>0</v>
      </c>
    </row>
    <row r="135" spans="2:39" x14ac:dyDescent="0.35">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row>
    <row r="136" spans="2:39" x14ac:dyDescent="0.35">
      <c r="B136" s="6" t="s">
        <v>137</v>
      </c>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row>
    <row r="137" spans="2:39" x14ac:dyDescent="0.35">
      <c r="B137" s="24" t="s">
        <v>130</v>
      </c>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row>
    <row r="138" spans="2:39" x14ac:dyDescent="0.35">
      <c r="B138" t="s">
        <v>120</v>
      </c>
      <c r="C138" s="14">
        <v>3.92107370943897E-2</v>
      </c>
      <c r="D138" s="14">
        <v>4.6793484268237699E-2</v>
      </c>
      <c r="E138" s="14">
        <v>3.1684531643740799E-2</v>
      </c>
      <c r="F138" s="14"/>
      <c r="G138" s="14">
        <v>5.22348673443679E-2</v>
      </c>
      <c r="H138" s="14">
        <v>3.69267639272743E-2</v>
      </c>
      <c r="I138" s="14">
        <v>4.0421097856782703E-2</v>
      </c>
      <c r="J138" s="14">
        <v>3.94478866706078E-2</v>
      </c>
      <c r="K138" s="14">
        <v>0</v>
      </c>
      <c r="L138" s="14">
        <v>5.5901676632216797E-2</v>
      </c>
      <c r="M138" s="14"/>
      <c r="N138" s="14">
        <v>4.9458807678311997E-2</v>
      </c>
      <c r="O138" s="14">
        <v>4.6072029457086099E-2</v>
      </c>
      <c r="P138" s="14">
        <v>1.6302392626950699E-2</v>
      </c>
      <c r="Q138" s="14">
        <v>3.4288328100522097E-2</v>
      </c>
      <c r="R138" s="14">
        <v>4.2203077376316199E-2</v>
      </c>
      <c r="S138" s="14"/>
      <c r="T138" s="14">
        <v>5.6201424044550599E-2</v>
      </c>
      <c r="U138" s="14">
        <v>7.5426067245367295E-2</v>
      </c>
      <c r="V138" s="14">
        <v>4.1047775491185101E-2</v>
      </c>
      <c r="W138" s="14">
        <v>2.1841572393953901E-2</v>
      </c>
      <c r="X138" s="14"/>
      <c r="Y138" s="14">
        <v>4.38718087183953E-2</v>
      </c>
      <c r="Z138" s="14">
        <v>5.0293532720557997E-2</v>
      </c>
      <c r="AA138" s="14">
        <v>0</v>
      </c>
      <c r="AB138" s="14">
        <v>4.4850603573827502E-2</v>
      </c>
      <c r="AC138" s="14"/>
      <c r="AD138" s="14">
        <v>3.3136962550948799E-2</v>
      </c>
      <c r="AE138" s="14">
        <v>3.5030626717855402E-2</v>
      </c>
      <c r="AF138" s="14">
        <v>9.4273583543595094E-2</v>
      </c>
      <c r="AG138" s="14">
        <v>5.1983331166419303E-2</v>
      </c>
      <c r="AH138" s="14"/>
      <c r="AI138" s="14">
        <v>0</v>
      </c>
      <c r="AJ138" s="14">
        <v>3.41034376374885E-2</v>
      </c>
      <c r="AK138" s="14">
        <v>0.19109790404978999</v>
      </c>
      <c r="AL138" s="14">
        <v>3.6817522541769301E-2</v>
      </c>
      <c r="AM138" s="14">
        <v>3.1141565956609399E-2</v>
      </c>
    </row>
    <row r="139" spans="2:39" x14ac:dyDescent="0.35">
      <c r="B139" t="s">
        <v>121</v>
      </c>
      <c r="C139" s="14">
        <v>0.11718501026287199</v>
      </c>
      <c r="D139" s="14">
        <v>0.13484432702169699</v>
      </c>
      <c r="E139" s="14">
        <v>9.9657372455904794E-2</v>
      </c>
      <c r="F139" s="14"/>
      <c r="G139" s="14">
        <v>0.22407937698819799</v>
      </c>
      <c r="H139" s="14">
        <v>0.132125727364967</v>
      </c>
      <c r="I139" s="14">
        <v>7.6939789990212795E-2</v>
      </c>
      <c r="J139" s="14">
        <v>5.7311543193570701E-2</v>
      </c>
      <c r="K139" s="14">
        <v>7.4767795092119296E-2</v>
      </c>
      <c r="L139" s="14">
        <v>0</v>
      </c>
      <c r="M139" s="14"/>
      <c r="N139" s="14">
        <v>0.105975474485937</v>
      </c>
      <c r="O139" s="14">
        <v>0.19413792513949699</v>
      </c>
      <c r="P139" s="14">
        <v>0.15785681307959801</v>
      </c>
      <c r="Q139" s="14">
        <v>1.5077618377107201E-2</v>
      </c>
      <c r="R139" s="14">
        <v>8.3068702368381306E-2</v>
      </c>
      <c r="S139" s="14"/>
      <c r="T139" s="14">
        <v>0.199982808891601</v>
      </c>
      <c r="U139" s="14">
        <v>0.26605540977862002</v>
      </c>
      <c r="V139" s="14">
        <v>8.4654588993704594E-2</v>
      </c>
      <c r="W139" s="14">
        <v>8.8869777859690899E-2</v>
      </c>
      <c r="X139" s="14"/>
      <c r="Y139" s="14">
        <v>9.6532746123808397E-2</v>
      </c>
      <c r="Z139" s="14">
        <v>0.20505108739605199</v>
      </c>
      <c r="AA139" s="14">
        <v>0.12543983744327</v>
      </c>
      <c r="AB139" s="14">
        <v>2.7254555962261801E-2</v>
      </c>
      <c r="AC139" s="14"/>
      <c r="AD139" s="14">
        <v>9.2665229220138506E-2</v>
      </c>
      <c r="AE139" s="14">
        <v>0.17526925300110799</v>
      </c>
      <c r="AF139" s="14">
        <v>0.121581340999375</v>
      </c>
      <c r="AG139" s="14">
        <v>5.6846247606619403E-2</v>
      </c>
      <c r="AH139" s="14"/>
      <c r="AI139" s="14">
        <v>0</v>
      </c>
      <c r="AJ139" s="14">
        <v>0.155021716202281</v>
      </c>
      <c r="AK139" s="14">
        <v>0.14998411362261699</v>
      </c>
      <c r="AL139" s="14">
        <v>0.196520393416593</v>
      </c>
      <c r="AM139" s="14">
        <v>0.13523575507329799</v>
      </c>
    </row>
    <row r="140" spans="2:39" x14ac:dyDescent="0.35">
      <c r="B140" t="s">
        <v>122</v>
      </c>
      <c r="C140" s="14">
        <v>0.21985935270260801</v>
      </c>
      <c r="D140" s="14">
        <v>0.21491995217245999</v>
      </c>
      <c r="E140" s="14">
        <v>0.224761921961564</v>
      </c>
      <c r="F140" s="14"/>
      <c r="G140" s="14">
        <v>0.21528698026568099</v>
      </c>
      <c r="H140" s="14">
        <v>0.23220476397546599</v>
      </c>
      <c r="I140" s="14">
        <v>0.13742736736288999</v>
      </c>
      <c r="J140" s="14">
        <v>0.25169762965553899</v>
      </c>
      <c r="K140" s="14">
        <v>0.29405360891906601</v>
      </c>
      <c r="L140" s="14">
        <v>0.22906150738650399</v>
      </c>
      <c r="M140" s="14"/>
      <c r="N140" s="14">
        <v>0.18717089798542999</v>
      </c>
      <c r="O140" s="14">
        <v>0.24706112763947299</v>
      </c>
      <c r="P140" s="14">
        <v>0.20966141290071699</v>
      </c>
      <c r="Q140" s="14">
        <v>0.16892808575540399</v>
      </c>
      <c r="R140" s="14">
        <v>0.23070508078447899</v>
      </c>
      <c r="S140" s="14"/>
      <c r="T140" s="14">
        <v>0.15978584363642601</v>
      </c>
      <c r="U140" s="14">
        <v>0.217418340433221</v>
      </c>
      <c r="V140" s="14">
        <v>0.23317691302087201</v>
      </c>
      <c r="W140" s="14">
        <v>0.227100314572212</v>
      </c>
      <c r="X140" s="14"/>
      <c r="Y140" s="14">
        <v>0.221211133215239</v>
      </c>
      <c r="Z140" s="14">
        <v>0.24864921866406001</v>
      </c>
      <c r="AA140" s="14">
        <v>0.19871767907546101</v>
      </c>
      <c r="AB140" s="14">
        <v>0.17197758198094901</v>
      </c>
      <c r="AC140" s="14"/>
      <c r="AD140" s="14">
        <v>0.227210316035138</v>
      </c>
      <c r="AE140" s="14">
        <v>0.21300848107110801</v>
      </c>
      <c r="AF140" s="14">
        <v>6.3846479051617E-2</v>
      </c>
      <c r="AG140" s="14">
        <v>0.390696673180496</v>
      </c>
      <c r="AH140" s="14"/>
      <c r="AI140" s="14">
        <v>0.27127086056673699</v>
      </c>
      <c r="AJ140" s="14">
        <v>0.22125124769872501</v>
      </c>
      <c r="AK140" s="14">
        <v>0.13591392689198101</v>
      </c>
      <c r="AL140" s="14">
        <v>0.30278155992674399</v>
      </c>
      <c r="AM140" s="14">
        <v>0.222904804110305</v>
      </c>
    </row>
    <row r="141" spans="2:39" x14ac:dyDescent="0.35">
      <c r="B141" t="s">
        <v>123</v>
      </c>
      <c r="C141" s="14">
        <v>0.146452045328685</v>
      </c>
      <c r="D141" s="14">
        <v>0.139193188573841</v>
      </c>
      <c r="E141" s="14">
        <v>0.15365677549062601</v>
      </c>
      <c r="F141" s="14"/>
      <c r="G141" s="14">
        <v>0.164541807729985</v>
      </c>
      <c r="H141" s="14">
        <v>0.14091485936491799</v>
      </c>
      <c r="I141" s="14">
        <v>0.15966272278379001</v>
      </c>
      <c r="J141" s="14">
        <v>0.12880486449527601</v>
      </c>
      <c r="K141" s="14">
        <v>0.11823071480606</v>
      </c>
      <c r="L141" s="14">
        <v>0.146776632231126</v>
      </c>
      <c r="M141" s="14"/>
      <c r="N141" s="14">
        <v>0.18202544579180499</v>
      </c>
      <c r="O141" s="14">
        <v>0.13609340432497399</v>
      </c>
      <c r="P141" s="14">
        <v>0.162917160878194</v>
      </c>
      <c r="Q141" s="14">
        <v>0.12080272860487599</v>
      </c>
      <c r="R141" s="14">
        <v>0.148994803330224</v>
      </c>
      <c r="S141" s="14"/>
      <c r="T141" s="14">
        <v>0.153739349882172</v>
      </c>
      <c r="U141" s="14">
        <v>0.12264519666116901</v>
      </c>
      <c r="V141" s="14">
        <v>0.150692791298568</v>
      </c>
      <c r="W141" s="14">
        <v>0.14247525514798701</v>
      </c>
      <c r="X141" s="14"/>
      <c r="Y141" s="14">
        <v>0.14665159272860401</v>
      </c>
      <c r="Z141" s="14">
        <v>9.3241280004840998E-2</v>
      </c>
      <c r="AA141" s="14">
        <v>0.20128315657168599</v>
      </c>
      <c r="AB141" s="14">
        <v>0.17665996507488499</v>
      </c>
      <c r="AC141" s="14"/>
      <c r="AD141" s="14">
        <v>0.18326957598136101</v>
      </c>
      <c r="AE141" s="14">
        <v>0.109636096438021</v>
      </c>
      <c r="AF141" s="14">
        <v>7.7710661138756396E-2</v>
      </c>
      <c r="AG141" s="14">
        <v>0.108613046533703</v>
      </c>
      <c r="AH141" s="14"/>
      <c r="AI141" s="14">
        <v>8.3879443832583903E-2</v>
      </c>
      <c r="AJ141" s="14">
        <v>0.23257354553529599</v>
      </c>
      <c r="AK141" s="14">
        <v>0.19109790404978999</v>
      </c>
      <c r="AL141" s="14">
        <v>0.114483098476449</v>
      </c>
      <c r="AM141" s="14">
        <v>0.161893724912927</v>
      </c>
    </row>
    <row r="142" spans="2:39" x14ac:dyDescent="0.35">
      <c r="B142" t="s">
        <v>124</v>
      </c>
      <c r="C142" s="14">
        <v>0.22344712008228401</v>
      </c>
      <c r="D142" s="14">
        <v>0.21707906897134499</v>
      </c>
      <c r="E142" s="14">
        <v>0.229767687006427</v>
      </c>
      <c r="F142" s="14"/>
      <c r="G142" s="14">
        <v>0.162027530170609</v>
      </c>
      <c r="H142" s="14">
        <v>0.20173728649959899</v>
      </c>
      <c r="I142" s="14">
        <v>0.29029406006562503</v>
      </c>
      <c r="J142" s="14">
        <v>0.21254309778713301</v>
      </c>
      <c r="K142" s="14">
        <v>0.28429730855356999</v>
      </c>
      <c r="L142" s="14">
        <v>0.26101601578323302</v>
      </c>
      <c r="M142" s="14"/>
      <c r="N142" s="14">
        <v>0.21645013665771801</v>
      </c>
      <c r="O142" s="14">
        <v>0.174165654186313</v>
      </c>
      <c r="P142" s="14">
        <v>0.16636092418155901</v>
      </c>
      <c r="Q142" s="14">
        <v>0.33531195719114898</v>
      </c>
      <c r="R142" s="14">
        <v>0.24473371460969701</v>
      </c>
      <c r="S142" s="14"/>
      <c r="T142" s="14">
        <v>0.22300988904795599</v>
      </c>
      <c r="U142" s="14">
        <v>0.140185819564113</v>
      </c>
      <c r="V142" s="14">
        <v>0.238679362450748</v>
      </c>
      <c r="W142" s="14">
        <v>0.226770178108295</v>
      </c>
      <c r="X142" s="14"/>
      <c r="Y142" s="14">
        <v>0.24907563412602601</v>
      </c>
      <c r="Z142" s="14">
        <v>0.14975072471543099</v>
      </c>
      <c r="AA142" s="14">
        <v>0.225605862683878</v>
      </c>
      <c r="AB142" s="14">
        <v>0.22127905144358401</v>
      </c>
      <c r="AC142" s="14"/>
      <c r="AD142" s="14">
        <v>0.22671988468836199</v>
      </c>
      <c r="AE142" s="14">
        <v>0.206611313089056</v>
      </c>
      <c r="AF142" s="14">
        <v>0.24341247721914</v>
      </c>
      <c r="AG142" s="14">
        <v>0.20989123945875701</v>
      </c>
      <c r="AH142" s="14"/>
      <c r="AI142" s="14">
        <v>0.36880476883001101</v>
      </c>
      <c r="AJ142" s="14">
        <v>0.14792714049120001</v>
      </c>
      <c r="AK142" s="14">
        <v>0</v>
      </c>
      <c r="AL142" s="14">
        <v>0.181484305626506</v>
      </c>
      <c r="AM142" s="14">
        <v>0.29352142388860902</v>
      </c>
    </row>
    <row r="143" spans="2:39" x14ac:dyDescent="0.35">
      <c r="B143" t="s">
        <v>125</v>
      </c>
      <c r="C143" s="14">
        <v>5.99589276165296E-2</v>
      </c>
      <c r="D143" s="14">
        <v>5.1135945617317401E-2</v>
      </c>
      <c r="E143" s="14">
        <v>6.8716119923094496E-2</v>
      </c>
      <c r="F143" s="14"/>
      <c r="G143" s="14">
        <v>5.1456979186448301E-2</v>
      </c>
      <c r="H143" s="14">
        <v>0.10437096544824701</v>
      </c>
      <c r="I143" s="14">
        <v>5.5463052072774799E-2</v>
      </c>
      <c r="J143" s="14">
        <v>5.9980308584591899E-2</v>
      </c>
      <c r="K143" s="14">
        <v>0</v>
      </c>
      <c r="L143" s="14">
        <v>5.8672989825464102E-2</v>
      </c>
      <c r="M143" s="14"/>
      <c r="N143" s="14">
        <v>7.8231280363920894E-2</v>
      </c>
      <c r="O143" s="14">
        <v>1.4307800720132199E-2</v>
      </c>
      <c r="P143" s="14">
        <v>5.5723194592795698E-2</v>
      </c>
      <c r="Q143" s="14">
        <v>9.6592611129650202E-2</v>
      </c>
      <c r="R143" s="14">
        <v>9.6906514930655802E-2</v>
      </c>
      <c r="S143" s="14"/>
      <c r="T143" s="14">
        <v>3.8918093984853498E-2</v>
      </c>
      <c r="U143" s="14">
        <v>1.9106257805563999E-2</v>
      </c>
      <c r="V143" s="14">
        <v>5.12201907350021E-2</v>
      </c>
      <c r="W143" s="14">
        <v>8.8478888551111606E-2</v>
      </c>
      <c r="X143" s="14"/>
      <c r="Y143" s="14">
        <v>4.5198585118181603E-2</v>
      </c>
      <c r="Z143" s="14">
        <v>0.101231392860825</v>
      </c>
      <c r="AA143" s="14">
        <v>4.0408348997374201E-2</v>
      </c>
      <c r="AB143" s="14">
        <v>4.4058473134487998E-2</v>
      </c>
      <c r="AC143" s="14"/>
      <c r="AD143" s="14">
        <v>7.1394036586228504E-2</v>
      </c>
      <c r="AE143" s="14">
        <v>5.0985425740008999E-2</v>
      </c>
      <c r="AF143" s="14">
        <v>1.2958909938128101E-2</v>
      </c>
      <c r="AG143" s="14">
        <v>7.0777286490974603E-2</v>
      </c>
      <c r="AH143" s="14"/>
      <c r="AI143" s="14">
        <v>5.3464156726982702E-2</v>
      </c>
      <c r="AJ143" s="14">
        <v>3.7888301045842003E-2</v>
      </c>
      <c r="AK143" s="14">
        <v>0.15268068872759599</v>
      </c>
      <c r="AL143" s="14">
        <v>0</v>
      </c>
      <c r="AM143" s="14">
        <v>9.29686557347561E-2</v>
      </c>
    </row>
    <row r="144" spans="2:39" x14ac:dyDescent="0.35">
      <c r="B144" t="s">
        <v>126</v>
      </c>
      <c r="C144" s="14">
        <v>0.16350935016808499</v>
      </c>
      <c r="D144" s="14">
        <v>0.18389032682755699</v>
      </c>
      <c r="E144" s="14">
        <v>0.14328034686528601</v>
      </c>
      <c r="F144" s="14"/>
      <c r="G144" s="14">
        <v>0.111842989219436</v>
      </c>
      <c r="H144" s="14">
        <v>9.7900455309468198E-2</v>
      </c>
      <c r="I144" s="14">
        <v>0.21919377354690101</v>
      </c>
      <c r="J144" s="14">
        <v>0.21144830623909799</v>
      </c>
      <c r="K144" s="14">
        <v>0.192026660087564</v>
      </c>
      <c r="L144" s="14">
        <v>0.24857117814145599</v>
      </c>
      <c r="M144" s="14"/>
      <c r="N144" s="14">
        <v>0.14749675472930099</v>
      </c>
      <c r="O144" s="14">
        <v>0.171366730812576</v>
      </c>
      <c r="P144" s="14">
        <v>0.20205037990065799</v>
      </c>
      <c r="Q144" s="14">
        <v>0.19512339093685299</v>
      </c>
      <c r="R144" s="14">
        <v>0.12562822686057301</v>
      </c>
      <c r="S144" s="14"/>
      <c r="T144" s="14">
        <v>0.14288421692561001</v>
      </c>
      <c r="U144" s="14">
        <v>0.116311226085549</v>
      </c>
      <c r="V144" s="14">
        <v>0.16970291379729899</v>
      </c>
      <c r="W144" s="14">
        <v>0.175868399892458</v>
      </c>
      <c r="X144" s="14"/>
      <c r="Y144" s="14">
        <v>0.16340092433804801</v>
      </c>
      <c r="Z144" s="14">
        <v>0.14093333869611699</v>
      </c>
      <c r="AA144" s="14">
        <v>0.19118803659272701</v>
      </c>
      <c r="AB144" s="14">
        <v>0.25810715495709102</v>
      </c>
      <c r="AC144" s="14"/>
      <c r="AD144" s="14">
        <v>0.14840673035627699</v>
      </c>
      <c r="AE144" s="14">
        <v>0.19506567382311699</v>
      </c>
      <c r="AF144" s="14">
        <v>0.247731475914025</v>
      </c>
      <c r="AG144" s="14">
        <v>4.8087522481404799E-2</v>
      </c>
      <c r="AH144" s="14"/>
      <c r="AI144" s="14">
        <v>0.19298819840704701</v>
      </c>
      <c r="AJ144" s="14">
        <v>0.17123461138916701</v>
      </c>
      <c r="AK144" s="14">
        <v>0.179225462658225</v>
      </c>
      <c r="AL144" s="14">
        <v>0.15616455904568299</v>
      </c>
      <c r="AM144" s="14">
        <v>6.2334070323496499E-2</v>
      </c>
    </row>
    <row r="145" spans="2:39" x14ac:dyDescent="0.35">
      <c r="B145" t="s">
        <v>127</v>
      </c>
      <c r="C145" s="14">
        <v>9.7558746706163293E-3</v>
      </c>
      <c r="D145" s="14">
        <v>3.9322742017694097E-3</v>
      </c>
      <c r="E145" s="14">
        <v>1.55360507184477E-2</v>
      </c>
      <c r="F145" s="14"/>
      <c r="G145" s="14">
        <v>0</v>
      </c>
      <c r="H145" s="14">
        <v>3.5708858471980701E-2</v>
      </c>
      <c r="I145" s="14">
        <v>0</v>
      </c>
      <c r="J145" s="14">
        <v>1.25530018364559E-2</v>
      </c>
      <c r="K145" s="14">
        <v>0</v>
      </c>
      <c r="L145" s="14">
        <v>0</v>
      </c>
      <c r="M145" s="14"/>
      <c r="N145" s="14">
        <v>1.0707565488756701E-2</v>
      </c>
      <c r="O145" s="14">
        <v>0</v>
      </c>
      <c r="P145" s="14">
        <v>9.0751714897042493E-3</v>
      </c>
      <c r="Q145" s="14">
        <v>3.3875279904437901E-2</v>
      </c>
      <c r="R145" s="14">
        <v>9.3374843839196201E-3</v>
      </c>
      <c r="S145" s="14"/>
      <c r="T145" s="14">
        <v>1.7758714470679299E-2</v>
      </c>
      <c r="U145" s="14">
        <v>0</v>
      </c>
      <c r="V145" s="14">
        <v>7.2644433566655398E-3</v>
      </c>
      <c r="W145" s="14">
        <v>1.2268715763941E-2</v>
      </c>
      <c r="X145" s="14"/>
      <c r="Y145" s="14">
        <v>5.2680567102159799E-3</v>
      </c>
      <c r="Z145" s="14">
        <v>1.0849424942116199E-2</v>
      </c>
      <c r="AA145" s="14">
        <v>0</v>
      </c>
      <c r="AB145" s="14">
        <v>5.5812613872912899E-2</v>
      </c>
      <c r="AC145" s="14"/>
      <c r="AD145" s="14">
        <v>7.7048619806101403E-3</v>
      </c>
      <c r="AE145" s="14">
        <v>1.0936039714706599E-2</v>
      </c>
      <c r="AF145" s="14">
        <v>2.9811365758490201E-2</v>
      </c>
      <c r="AG145" s="14">
        <v>0</v>
      </c>
      <c r="AH145" s="14"/>
      <c r="AI145" s="14">
        <v>2.95925716366384E-2</v>
      </c>
      <c r="AJ145" s="14">
        <v>0</v>
      </c>
      <c r="AK145" s="14">
        <v>0</v>
      </c>
      <c r="AL145" s="14">
        <v>1.1748560966255E-2</v>
      </c>
      <c r="AM145" s="14">
        <v>0</v>
      </c>
    </row>
    <row r="146" spans="2:39" x14ac:dyDescent="0.35">
      <c r="B146" t="s">
        <v>128</v>
      </c>
      <c r="C146" s="14">
        <v>2.062158207393E-2</v>
      </c>
      <c r="D146" s="14">
        <v>8.2114323457763306E-3</v>
      </c>
      <c r="E146" s="14">
        <v>3.29391939349096E-2</v>
      </c>
      <c r="F146" s="14"/>
      <c r="G146" s="14">
        <v>1.85294690952751E-2</v>
      </c>
      <c r="H146" s="14">
        <v>1.8110319638079901E-2</v>
      </c>
      <c r="I146" s="14">
        <v>2.0598136321023398E-2</v>
      </c>
      <c r="J146" s="14">
        <v>2.62133615377283E-2</v>
      </c>
      <c r="K146" s="14">
        <v>3.6623912541621E-2</v>
      </c>
      <c r="L146" s="14">
        <v>0</v>
      </c>
      <c r="M146" s="14"/>
      <c r="N146" s="14">
        <v>2.24836368188201E-2</v>
      </c>
      <c r="O146" s="14">
        <v>1.6795327719948201E-2</v>
      </c>
      <c r="P146" s="14">
        <v>2.00525503498225E-2</v>
      </c>
      <c r="Q146" s="14">
        <v>0</v>
      </c>
      <c r="R146" s="14">
        <v>1.84223953557528E-2</v>
      </c>
      <c r="S146" s="14"/>
      <c r="T146" s="14">
        <v>7.7196591161518297E-3</v>
      </c>
      <c r="U146" s="14">
        <v>4.2851682426396101E-2</v>
      </c>
      <c r="V146" s="14">
        <v>2.3561020855955201E-2</v>
      </c>
      <c r="W146" s="14">
        <v>1.6326897710350001E-2</v>
      </c>
      <c r="X146" s="14"/>
      <c r="Y146" s="14">
        <v>2.8789518921480899E-2</v>
      </c>
      <c r="Z146" s="14">
        <v>0</v>
      </c>
      <c r="AA146" s="14">
        <v>1.7357078635603099E-2</v>
      </c>
      <c r="AB146" s="14">
        <v>0</v>
      </c>
      <c r="AC146" s="14"/>
      <c r="AD146" s="14">
        <v>9.4924026009353801E-3</v>
      </c>
      <c r="AE146" s="14">
        <v>3.4570904050187199E-3</v>
      </c>
      <c r="AF146" s="14">
        <v>0.10867370643687201</v>
      </c>
      <c r="AG146" s="14">
        <v>6.31046530816258E-2</v>
      </c>
      <c r="AH146" s="14"/>
      <c r="AI146" s="14">
        <v>0</v>
      </c>
      <c r="AJ146" s="14">
        <v>0</v>
      </c>
      <c r="AK146" s="14">
        <v>0</v>
      </c>
      <c r="AL146" s="14">
        <v>0</v>
      </c>
      <c r="AM146" s="14">
        <v>0</v>
      </c>
    </row>
    <row r="147" spans="2:39" x14ac:dyDescent="0.35">
      <c r="B147" t="s">
        <v>64</v>
      </c>
      <c r="C147" s="14">
        <v>0</v>
      </c>
      <c r="D147" s="14">
        <v>0</v>
      </c>
      <c r="E147" s="14">
        <v>0</v>
      </c>
      <c r="F147" s="14"/>
      <c r="G147" s="14">
        <v>0</v>
      </c>
      <c r="H147" s="14">
        <v>0</v>
      </c>
      <c r="I147" s="14">
        <v>0</v>
      </c>
      <c r="J147" s="14">
        <v>0</v>
      </c>
      <c r="K147" s="14">
        <v>0</v>
      </c>
      <c r="L147" s="14">
        <v>0</v>
      </c>
      <c r="M147" s="14"/>
      <c r="N147" s="14">
        <v>0</v>
      </c>
      <c r="O147" s="14">
        <v>0</v>
      </c>
      <c r="P147" s="14">
        <v>0</v>
      </c>
      <c r="Q147" s="14">
        <v>0</v>
      </c>
      <c r="R147" s="14">
        <v>0</v>
      </c>
      <c r="S147" s="14"/>
      <c r="T147" s="14">
        <v>0</v>
      </c>
      <c r="U147" s="14">
        <v>0</v>
      </c>
      <c r="V147" s="14">
        <v>0</v>
      </c>
      <c r="W147" s="14">
        <v>0</v>
      </c>
      <c r="X147" s="14"/>
      <c r="Y147" s="14">
        <v>0</v>
      </c>
      <c r="Z147" s="14">
        <v>0</v>
      </c>
      <c r="AA147" s="14">
        <v>0</v>
      </c>
      <c r="AB147" s="14">
        <v>0</v>
      </c>
      <c r="AC147" s="14"/>
      <c r="AD147" s="14">
        <v>0</v>
      </c>
      <c r="AE147" s="14">
        <v>0</v>
      </c>
      <c r="AF147" s="14">
        <v>0</v>
      </c>
      <c r="AG147" s="14">
        <v>0</v>
      </c>
      <c r="AH147" s="14"/>
      <c r="AI147" s="14">
        <v>0</v>
      </c>
      <c r="AJ147" s="14">
        <v>0</v>
      </c>
      <c r="AK147" s="14">
        <v>0</v>
      </c>
      <c r="AL147" s="14">
        <v>0</v>
      </c>
      <c r="AM147" s="14">
        <v>0</v>
      </c>
    </row>
    <row r="148" spans="2:39" x14ac:dyDescent="0.35">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row>
    <row r="149" spans="2:39" x14ac:dyDescent="0.35">
      <c r="B149" s="6" t="s">
        <v>138</v>
      </c>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row>
    <row r="150" spans="2:39" x14ac:dyDescent="0.35">
      <c r="B150" s="24" t="s">
        <v>130</v>
      </c>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row>
    <row r="151" spans="2:39" x14ac:dyDescent="0.35">
      <c r="B151" t="s">
        <v>120</v>
      </c>
      <c r="C151" s="14">
        <v>3.0326880246669501E-2</v>
      </c>
      <c r="D151" s="14">
        <v>2.7811760196722001E-2</v>
      </c>
      <c r="E151" s="14">
        <v>3.30095595307471E-2</v>
      </c>
      <c r="F151" s="14"/>
      <c r="G151" s="14">
        <v>4.4408305662951897E-2</v>
      </c>
      <c r="H151" s="14">
        <v>3.7124351608936103E-2</v>
      </c>
      <c r="I151" s="14">
        <v>0</v>
      </c>
      <c r="J151" s="14">
        <v>3.8731198371022998E-2</v>
      </c>
      <c r="K151" s="14">
        <v>3.4620751720477697E-2</v>
      </c>
      <c r="L151" s="14">
        <v>1.75455798252039E-2</v>
      </c>
      <c r="M151" s="14"/>
      <c r="N151" s="14">
        <v>2.15860102634838E-2</v>
      </c>
      <c r="O151" s="14">
        <v>2.4269162486861E-2</v>
      </c>
      <c r="P151" s="14">
        <v>2.81141262023566E-2</v>
      </c>
      <c r="Q151" s="14">
        <v>3.1800062623671098E-2</v>
      </c>
      <c r="R151" s="14">
        <v>3.6466975055649498E-2</v>
      </c>
      <c r="S151" s="14"/>
      <c r="T151" s="14">
        <v>5.8904569688899198E-2</v>
      </c>
      <c r="U151" s="14">
        <v>1.6658823498717199E-2</v>
      </c>
      <c r="V151" s="14">
        <v>3.04409252643611E-2</v>
      </c>
      <c r="W151" s="14">
        <v>2.58810625396277E-2</v>
      </c>
      <c r="X151" s="14"/>
      <c r="Y151" s="14">
        <v>2.5524239493599402E-2</v>
      </c>
      <c r="Z151" s="14">
        <v>4.44617961075272E-2</v>
      </c>
      <c r="AA151" s="14">
        <v>2.37375375385728E-2</v>
      </c>
      <c r="AB151" s="14">
        <v>1.9136054745379799E-2</v>
      </c>
      <c r="AC151" s="14"/>
      <c r="AD151" s="14">
        <v>2.5812654153132102E-2</v>
      </c>
      <c r="AE151" s="14">
        <v>3.0997619372344899E-2</v>
      </c>
      <c r="AF151" s="14">
        <v>5.7353425083008301E-2</v>
      </c>
      <c r="AG151" s="14">
        <v>3.4578627423016997E-2</v>
      </c>
      <c r="AH151" s="14"/>
      <c r="AI151" s="14">
        <v>0</v>
      </c>
      <c r="AJ151" s="14">
        <v>2.1439276301025802E-2</v>
      </c>
      <c r="AK151" s="14">
        <v>8.9948774575051904E-2</v>
      </c>
      <c r="AL151" s="14">
        <v>1.7301873834895901E-2</v>
      </c>
      <c r="AM151" s="14">
        <v>2.5720400609523499E-2</v>
      </c>
    </row>
    <row r="152" spans="2:39" x14ac:dyDescent="0.35">
      <c r="B152" t="s">
        <v>121</v>
      </c>
      <c r="C152" s="14">
        <v>0.118623893682012</v>
      </c>
      <c r="D152" s="14">
        <v>0.12946852343589599</v>
      </c>
      <c r="E152" s="14">
        <v>0.10705678634459299</v>
      </c>
      <c r="F152" s="14"/>
      <c r="G152" s="14">
        <v>0.18579404728709001</v>
      </c>
      <c r="H152" s="14">
        <v>0.100435779903842</v>
      </c>
      <c r="I152" s="14">
        <v>8.5370155963928204E-2</v>
      </c>
      <c r="J152" s="14">
        <v>9.5451689427871106E-2</v>
      </c>
      <c r="K152" s="14">
        <v>0.12372075808072</v>
      </c>
      <c r="L152" s="14">
        <v>0.10684377012016499</v>
      </c>
      <c r="M152" s="14"/>
      <c r="N152" s="14">
        <v>3.5167890577241602E-2</v>
      </c>
      <c r="O152" s="14">
        <v>0.122705479893959</v>
      </c>
      <c r="P152" s="14">
        <v>8.4192741238159202E-2</v>
      </c>
      <c r="Q152" s="14">
        <v>0.13885398820419101</v>
      </c>
      <c r="R152" s="14">
        <v>0.12867849646076401</v>
      </c>
      <c r="S152" s="14"/>
      <c r="T152" s="14">
        <v>0.17879654266273501</v>
      </c>
      <c r="U152" s="14">
        <v>0.21557250691251501</v>
      </c>
      <c r="V152" s="14">
        <v>0.10815348932105801</v>
      </c>
      <c r="W152" s="14">
        <v>9.7071713278328003E-2</v>
      </c>
      <c r="X152" s="14"/>
      <c r="Y152" s="14">
        <v>0.122562540470062</v>
      </c>
      <c r="Z152" s="14">
        <v>0.138193622559041</v>
      </c>
      <c r="AA152" s="14">
        <v>0.10428124040497599</v>
      </c>
      <c r="AB152" s="14">
        <v>3.9368299491768198E-2</v>
      </c>
      <c r="AC152" s="14"/>
      <c r="AD152" s="14">
        <v>0.100022694201286</v>
      </c>
      <c r="AE152" s="14">
        <v>0.13468824099160501</v>
      </c>
      <c r="AF152" s="14">
        <v>0.124067278170614</v>
      </c>
      <c r="AG152" s="14">
        <v>0.157455248362845</v>
      </c>
      <c r="AH152" s="14"/>
      <c r="AI152" s="14">
        <v>0.12905920092049</v>
      </c>
      <c r="AJ152" s="14">
        <v>8.2656985810663094E-2</v>
      </c>
      <c r="AK152" s="14">
        <v>0.124789651046449</v>
      </c>
      <c r="AL152" s="14">
        <v>0.18101938953055</v>
      </c>
      <c r="AM152" s="14">
        <v>0.159257566357034</v>
      </c>
    </row>
    <row r="153" spans="2:39" x14ac:dyDescent="0.35">
      <c r="B153" t="s">
        <v>122</v>
      </c>
      <c r="C153" s="14">
        <v>0.178503898158272</v>
      </c>
      <c r="D153" s="14">
        <v>0.181408445368899</v>
      </c>
      <c r="E153" s="14">
        <v>0.17540584777624901</v>
      </c>
      <c r="F153" s="14"/>
      <c r="G153" s="14">
        <v>0.185455471595352</v>
      </c>
      <c r="H153" s="14">
        <v>0.20656103206908599</v>
      </c>
      <c r="I153" s="14">
        <v>0.12718730708648701</v>
      </c>
      <c r="J153" s="14">
        <v>0.116261438579217</v>
      </c>
      <c r="K153" s="14">
        <v>0.25058734836372798</v>
      </c>
      <c r="L153" s="14">
        <v>0.2224774614893</v>
      </c>
      <c r="M153" s="14"/>
      <c r="N153" s="14">
        <v>0.14360834978701301</v>
      </c>
      <c r="O153" s="14">
        <v>0.22314713335877501</v>
      </c>
      <c r="P153" s="14">
        <v>0.17875093917396501</v>
      </c>
      <c r="Q153" s="14">
        <v>0.17976285907549999</v>
      </c>
      <c r="R153" s="14">
        <v>9.7300508682729603E-2</v>
      </c>
      <c r="S153" s="14"/>
      <c r="T153" s="14">
        <v>0.11205356123964599</v>
      </c>
      <c r="U153" s="14">
        <v>0.197121647263548</v>
      </c>
      <c r="V153" s="14">
        <v>0.212040177600028</v>
      </c>
      <c r="W153" s="14">
        <v>0.155514304213134</v>
      </c>
      <c r="X153" s="14"/>
      <c r="Y153" s="14">
        <v>0.15825385473084499</v>
      </c>
      <c r="Z153" s="14">
        <v>0.212657782268342</v>
      </c>
      <c r="AA153" s="14">
        <v>0.22567574572556301</v>
      </c>
      <c r="AB153" s="14">
        <v>0.189980952854191</v>
      </c>
      <c r="AC153" s="14"/>
      <c r="AD153" s="14">
        <v>0.18813390443443001</v>
      </c>
      <c r="AE153" s="14">
        <v>0.179212274180229</v>
      </c>
      <c r="AF153" s="14">
        <v>0.13736807402909901</v>
      </c>
      <c r="AG153" s="14">
        <v>0.16270821796878401</v>
      </c>
      <c r="AH153" s="14"/>
      <c r="AI153" s="14">
        <v>0.21551808786802901</v>
      </c>
      <c r="AJ153" s="14">
        <v>0.192684276521535</v>
      </c>
      <c r="AK153" s="14">
        <v>0.16350338114395799</v>
      </c>
      <c r="AL153" s="14">
        <v>0.23283492778339701</v>
      </c>
      <c r="AM153" s="14">
        <v>0.16805388261821599</v>
      </c>
    </row>
    <row r="154" spans="2:39" x14ac:dyDescent="0.35">
      <c r="B154" t="s">
        <v>123</v>
      </c>
      <c r="C154" s="14">
        <v>0.116199455985073</v>
      </c>
      <c r="D154" s="14">
        <v>0.12862527615740099</v>
      </c>
      <c r="E154" s="14">
        <v>0.102945818106167</v>
      </c>
      <c r="F154" s="14"/>
      <c r="G154" s="14">
        <v>0.114449583732446</v>
      </c>
      <c r="H154" s="14">
        <v>0.14149763788779501</v>
      </c>
      <c r="I154" s="14">
        <v>0.12489713281956701</v>
      </c>
      <c r="J154" s="14">
        <v>9.0136151142173104E-2</v>
      </c>
      <c r="K154" s="14">
        <v>6.29581302783844E-2</v>
      </c>
      <c r="L154" s="14">
        <v>0.15154891812340601</v>
      </c>
      <c r="M154" s="14"/>
      <c r="N154" s="14">
        <v>0.14073157352500801</v>
      </c>
      <c r="O154" s="14">
        <v>9.4013399351949398E-2</v>
      </c>
      <c r="P154" s="14">
        <v>0.12559005245225199</v>
      </c>
      <c r="Q154" s="14">
        <v>0.14018722474065701</v>
      </c>
      <c r="R154" s="14">
        <v>0.11293685194292601</v>
      </c>
      <c r="S154" s="14"/>
      <c r="T154" s="14">
        <v>0.146378177291764</v>
      </c>
      <c r="U154" s="14">
        <v>0.143901106760494</v>
      </c>
      <c r="V154" s="14">
        <v>9.0413065982796706E-2</v>
      </c>
      <c r="W154" s="14">
        <v>0.12999248645110101</v>
      </c>
      <c r="X154" s="14"/>
      <c r="Y154" s="14">
        <v>0.112887646498494</v>
      </c>
      <c r="Z154" s="14">
        <v>0.108002070636896</v>
      </c>
      <c r="AA154" s="14">
        <v>0.13512936752074201</v>
      </c>
      <c r="AB154" s="14">
        <v>0.24446832080472</v>
      </c>
      <c r="AC154" s="14"/>
      <c r="AD154" s="14">
        <v>0.13880342217803401</v>
      </c>
      <c r="AE154" s="14">
        <v>0.104719458654493</v>
      </c>
      <c r="AF154" s="14">
        <v>4.2382897512491302E-2</v>
      </c>
      <c r="AG154" s="14">
        <v>6.7389824679048804E-2</v>
      </c>
      <c r="AH154" s="14"/>
      <c r="AI154" s="14">
        <v>0.17879985476659599</v>
      </c>
      <c r="AJ154" s="14">
        <v>0.13187286052858399</v>
      </c>
      <c r="AK154" s="14">
        <v>0.133733074311015</v>
      </c>
      <c r="AL154" s="14">
        <v>0.126466378205142</v>
      </c>
      <c r="AM154" s="14">
        <v>0.14558907705804999</v>
      </c>
    </row>
    <row r="155" spans="2:39" x14ac:dyDescent="0.35">
      <c r="B155" t="s">
        <v>124</v>
      </c>
      <c r="C155" s="14">
        <v>0.23456600163010799</v>
      </c>
      <c r="D155" s="14">
        <v>0.25265647727812102</v>
      </c>
      <c r="E155" s="14">
        <v>0.21527032456648301</v>
      </c>
      <c r="F155" s="14"/>
      <c r="G155" s="14">
        <v>0.228627195638264</v>
      </c>
      <c r="H155" s="14">
        <v>0.200271229693012</v>
      </c>
      <c r="I155" s="14">
        <v>0.19753862306094799</v>
      </c>
      <c r="J155" s="14">
        <v>0.28111656567693</v>
      </c>
      <c r="K155" s="14">
        <v>0.26720777443513</v>
      </c>
      <c r="L155" s="14">
        <v>0.30480656417018398</v>
      </c>
      <c r="M155" s="14"/>
      <c r="N155" s="14">
        <v>0.20928254272939401</v>
      </c>
      <c r="O155" s="14">
        <v>0.234997713349056</v>
      </c>
      <c r="P155" s="14">
        <v>0.268041470030836</v>
      </c>
      <c r="Q155" s="14">
        <v>0.205747278249127</v>
      </c>
      <c r="R155" s="14">
        <v>0.26862616906235598</v>
      </c>
      <c r="S155" s="14"/>
      <c r="T155" s="14">
        <v>0.18910190571876301</v>
      </c>
      <c r="U155" s="14">
        <v>0.121688489393904</v>
      </c>
      <c r="V155" s="14">
        <v>0.26550770548393599</v>
      </c>
      <c r="W155" s="14">
        <v>0.23414237428217499</v>
      </c>
      <c r="X155" s="14"/>
      <c r="Y155" s="14">
        <v>0.23662397057888801</v>
      </c>
      <c r="Z155" s="14">
        <v>0.21888073040605199</v>
      </c>
      <c r="AA155" s="14">
        <v>0.230634250573754</v>
      </c>
      <c r="AB155" s="14">
        <v>0.21149350865885799</v>
      </c>
      <c r="AC155" s="14"/>
      <c r="AD155" s="14">
        <v>0.23322717466449799</v>
      </c>
      <c r="AE155" s="14">
        <v>0.227396344789314</v>
      </c>
      <c r="AF155" s="14">
        <v>0.19990302765102799</v>
      </c>
      <c r="AG155" s="14">
        <v>0.29596443133338302</v>
      </c>
      <c r="AH155" s="14"/>
      <c r="AI155" s="14">
        <v>0.140827961811407</v>
      </c>
      <c r="AJ155" s="14">
        <v>0.26702304016019701</v>
      </c>
      <c r="AK155" s="14">
        <v>0.22340338674923099</v>
      </c>
      <c r="AL155" s="14">
        <v>0.23062570419411499</v>
      </c>
      <c r="AM155" s="14">
        <v>0.26359687132794901</v>
      </c>
    </row>
    <row r="156" spans="2:39" x14ac:dyDescent="0.35">
      <c r="B156" t="s">
        <v>125</v>
      </c>
      <c r="C156" s="14">
        <v>9.7294955158434407E-2</v>
      </c>
      <c r="D156" s="14">
        <v>8.7010629600464198E-2</v>
      </c>
      <c r="E156" s="14">
        <v>0.108264430403027</v>
      </c>
      <c r="F156" s="14"/>
      <c r="G156" s="14">
        <v>8.7798238727886502E-2</v>
      </c>
      <c r="H156" s="14">
        <v>0.111578849788593</v>
      </c>
      <c r="I156" s="14">
        <v>0.15571350446537899</v>
      </c>
      <c r="J156" s="14">
        <v>9.4107863588713897E-2</v>
      </c>
      <c r="K156" s="14">
        <v>3.4095216351177897E-2</v>
      </c>
      <c r="L156" s="14">
        <v>3.4877219304683897E-2</v>
      </c>
      <c r="M156" s="14"/>
      <c r="N156" s="14">
        <v>0.14760165403559999</v>
      </c>
      <c r="O156" s="14">
        <v>8.5399928508410605E-2</v>
      </c>
      <c r="P156" s="14">
        <v>0.107830608801268</v>
      </c>
      <c r="Q156" s="14">
        <v>9.3427266969540498E-2</v>
      </c>
      <c r="R156" s="14">
        <v>0.115628450314885</v>
      </c>
      <c r="S156" s="14"/>
      <c r="T156" s="14">
        <v>0.119719577816703</v>
      </c>
      <c r="U156" s="14">
        <v>8.9502881856178607E-2</v>
      </c>
      <c r="V156" s="14">
        <v>8.7603239732050697E-2</v>
      </c>
      <c r="W156" s="14">
        <v>0.103818149886944</v>
      </c>
      <c r="X156" s="14"/>
      <c r="Y156" s="14">
        <v>9.46144581771384E-2</v>
      </c>
      <c r="Z156" s="14">
        <v>0.12263028500754</v>
      </c>
      <c r="AA156" s="14">
        <v>9.5630709630878399E-2</v>
      </c>
      <c r="AB156" s="14">
        <v>7.3454041487720806E-2</v>
      </c>
      <c r="AC156" s="14"/>
      <c r="AD156" s="14">
        <v>9.5070447025420099E-2</v>
      </c>
      <c r="AE156" s="14">
        <v>0.10795298874058901</v>
      </c>
      <c r="AF156" s="14">
        <v>4.5880821386891001E-2</v>
      </c>
      <c r="AG156" s="14">
        <v>0.126888317885824</v>
      </c>
      <c r="AH156" s="14"/>
      <c r="AI156" s="14">
        <v>9.2974520292562896E-2</v>
      </c>
      <c r="AJ156" s="14">
        <v>9.8336364252799999E-2</v>
      </c>
      <c r="AK156" s="14">
        <v>9.1891324429009005E-2</v>
      </c>
      <c r="AL156" s="14">
        <v>5.5648338269318198E-2</v>
      </c>
      <c r="AM156" s="14">
        <v>0.11842734613601701</v>
      </c>
    </row>
    <row r="157" spans="2:39" x14ac:dyDescent="0.35">
      <c r="B157" t="s">
        <v>126</v>
      </c>
      <c r="C157" s="14">
        <v>0.16863929943511999</v>
      </c>
      <c r="D157" s="14">
        <v>0.15797718026520399</v>
      </c>
      <c r="E157" s="14">
        <v>0.18001173719295099</v>
      </c>
      <c r="F157" s="14"/>
      <c r="G157" s="14">
        <v>0.12079685581416701</v>
      </c>
      <c r="H157" s="14">
        <v>0.15031727069095499</v>
      </c>
      <c r="I157" s="14">
        <v>0.23517897824364101</v>
      </c>
      <c r="J157" s="14">
        <v>0.17114132753222</v>
      </c>
      <c r="K157" s="14">
        <v>0.20596839370731199</v>
      </c>
      <c r="L157" s="14">
        <v>0.14410808906900799</v>
      </c>
      <c r="M157" s="14"/>
      <c r="N157" s="14">
        <v>0.21840140526509799</v>
      </c>
      <c r="O157" s="14">
        <v>0.17617318170127999</v>
      </c>
      <c r="P157" s="14">
        <v>0.159276344551461</v>
      </c>
      <c r="Q157" s="14">
        <v>0.151179093213611</v>
      </c>
      <c r="R157" s="14">
        <v>0.17354091718952</v>
      </c>
      <c r="S157" s="14"/>
      <c r="T157" s="14">
        <v>0.15494046786247501</v>
      </c>
      <c r="U157" s="14">
        <v>0.181950636968849</v>
      </c>
      <c r="V157" s="14">
        <v>0.139269856074277</v>
      </c>
      <c r="W157" s="14">
        <v>0.20110791995159</v>
      </c>
      <c r="X157" s="14"/>
      <c r="Y157" s="14">
        <v>0.19620056675064701</v>
      </c>
      <c r="Z157" s="14">
        <v>0.12893460954001101</v>
      </c>
      <c r="AA157" s="14">
        <v>0.122686541727461</v>
      </c>
      <c r="AB157" s="14">
        <v>0.196501004378</v>
      </c>
      <c r="AC157" s="14"/>
      <c r="AD157" s="14">
        <v>0.168523390539874</v>
      </c>
      <c r="AE157" s="14">
        <v>0.16665044697897</v>
      </c>
      <c r="AF157" s="14">
        <v>0.28745913196418399</v>
      </c>
      <c r="AG157" s="14">
        <v>7.8336888560406603E-2</v>
      </c>
      <c r="AH157" s="14"/>
      <c r="AI157" s="14">
        <v>0.19796933153878499</v>
      </c>
      <c r="AJ157" s="14">
        <v>0.15026679990406</v>
      </c>
      <c r="AK157" s="14">
        <v>0.10769442037058501</v>
      </c>
      <c r="AL157" s="14">
        <v>0.13374844975779801</v>
      </c>
      <c r="AM157" s="14">
        <v>7.2982807066481498E-2</v>
      </c>
    </row>
    <row r="158" spans="2:39" x14ac:dyDescent="0.35">
      <c r="B158" t="s">
        <v>127</v>
      </c>
      <c r="C158" s="14">
        <v>2.3119228856348598E-2</v>
      </c>
      <c r="D158" s="14">
        <v>1.3960800488143099E-2</v>
      </c>
      <c r="E158" s="14">
        <v>3.28877987735606E-2</v>
      </c>
      <c r="F158" s="14"/>
      <c r="G158" s="14">
        <v>1.8115814669372302E-2</v>
      </c>
      <c r="H158" s="14">
        <v>2.9560295540421801E-2</v>
      </c>
      <c r="I158" s="14">
        <v>2.10872290470231E-2</v>
      </c>
      <c r="J158" s="14">
        <v>3.5618661258719597E-2</v>
      </c>
      <c r="K158" s="14">
        <v>7.3427537285156198E-3</v>
      </c>
      <c r="L158" s="14">
        <v>1.7792397898049098E-2</v>
      </c>
      <c r="M158" s="14"/>
      <c r="N158" s="14">
        <v>3.0981723011254E-2</v>
      </c>
      <c r="O158" s="14">
        <v>3.1444586815911398E-2</v>
      </c>
      <c r="P158" s="14">
        <v>1.4266729601312001E-2</v>
      </c>
      <c r="Q158" s="14">
        <v>1.84356743504023E-2</v>
      </c>
      <c r="R158" s="14">
        <v>2.50524983419281E-2</v>
      </c>
      <c r="S158" s="14"/>
      <c r="T158" s="14">
        <v>2.5574844333672998E-2</v>
      </c>
      <c r="U158" s="14">
        <v>7.3717360221326102E-3</v>
      </c>
      <c r="V158" s="14">
        <v>2.0367981054730502E-2</v>
      </c>
      <c r="W158" s="14">
        <v>2.8469139894412399E-2</v>
      </c>
      <c r="X158" s="14"/>
      <c r="Y158" s="14">
        <v>1.3846403166336599E-2</v>
      </c>
      <c r="Z158" s="14">
        <v>8.1134694126274807E-3</v>
      </c>
      <c r="AA158" s="14">
        <v>3.8904756919202699E-2</v>
      </c>
      <c r="AB158" s="14">
        <v>2.55978175793618E-2</v>
      </c>
      <c r="AC158" s="14"/>
      <c r="AD158" s="14">
        <v>2.0491498520050201E-2</v>
      </c>
      <c r="AE158" s="14">
        <v>1.6518499143137199E-2</v>
      </c>
      <c r="AF158" s="14">
        <v>6.6904060051181005E-2</v>
      </c>
      <c r="AG158" s="14">
        <v>2.5648971412413901E-2</v>
      </c>
      <c r="AH158" s="14"/>
      <c r="AI158" s="14">
        <v>3.2548519200151602E-2</v>
      </c>
      <c r="AJ158" s="14">
        <v>2.9353739992637101E-2</v>
      </c>
      <c r="AK158" s="14">
        <v>2.35351640572137E-2</v>
      </c>
      <c r="AL158" s="14">
        <v>5.5210700108654998E-3</v>
      </c>
      <c r="AM158" s="14">
        <v>0</v>
      </c>
    </row>
    <row r="159" spans="2:39" x14ac:dyDescent="0.35">
      <c r="B159" t="s">
        <v>128</v>
      </c>
      <c r="C159" s="14">
        <v>2.9896393564243898E-2</v>
      </c>
      <c r="D159" s="14">
        <v>2.1080907209149499E-2</v>
      </c>
      <c r="E159" s="14">
        <v>3.9299174407398801E-2</v>
      </c>
      <c r="F159" s="14"/>
      <c r="G159" s="14">
        <v>1.45544868724707E-2</v>
      </c>
      <c r="H159" s="14">
        <v>1.6891370397555599E-2</v>
      </c>
      <c r="I159" s="14">
        <v>5.30270693130271E-2</v>
      </c>
      <c r="J159" s="14">
        <v>6.8753974475187996E-2</v>
      </c>
      <c r="K159" s="14">
        <v>1.3498873334554301E-2</v>
      </c>
      <c r="L159" s="14">
        <v>0</v>
      </c>
      <c r="M159" s="14"/>
      <c r="N159" s="14">
        <v>5.2638850805907203E-2</v>
      </c>
      <c r="O159" s="14">
        <v>7.8494145337982407E-3</v>
      </c>
      <c r="P159" s="14">
        <v>2.5855683496659201E-2</v>
      </c>
      <c r="Q159" s="14">
        <v>3.4965979597292599E-2</v>
      </c>
      <c r="R159" s="14">
        <v>4.17691329492424E-2</v>
      </c>
      <c r="S159" s="14"/>
      <c r="T159" s="14">
        <v>0</v>
      </c>
      <c r="U159" s="14">
        <v>2.6232171323662599E-2</v>
      </c>
      <c r="V159" s="14">
        <v>4.2883294979325602E-2</v>
      </c>
      <c r="W159" s="14">
        <v>2.4002849502687801E-2</v>
      </c>
      <c r="X159" s="14"/>
      <c r="Y159" s="14">
        <v>3.6921533913144698E-2</v>
      </c>
      <c r="Z159" s="14">
        <v>1.13111159044727E-2</v>
      </c>
      <c r="AA159" s="14">
        <v>2.3319849958851301E-2</v>
      </c>
      <c r="AB159" s="14">
        <v>0</v>
      </c>
      <c r="AC159" s="14"/>
      <c r="AD159" s="14">
        <v>2.99148142832752E-2</v>
      </c>
      <c r="AE159" s="14">
        <v>2.71289931281475E-2</v>
      </c>
      <c r="AF159" s="14">
        <v>2.00186321784739E-2</v>
      </c>
      <c r="AG159" s="14">
        <v>5.1029472374278302E-2</v>
      </c>
      <c r="AH159" s="14"/>
      <c r="AI159" s="14">
        <v>1.2302523601978799E-2</v>
      </c>
      <c r="AJ159" s="14">
        <v>1.81119944883582E-2</v>
      </c>
      <c r="AK159" s="14">
        <v>2.0750411658743698E-2</v>
      </c>
      <c r="AL159" s="14">
        <v>1.6833868413918301E-2</v>
      </c>
      <c r="AM159" s="14">
        <v>4.6372048826729899E-2</v>
      </c>
    </row>
    <row r="160" spans="2:39" x14ac:dyDescent="0.35">
      <c r="B160" t="s">
        <v>64</v>
      </c>
      <c r="C160" s="14">
        <v>2.8299932837183798E-3</v>
      </c>
      <c r="D160" s="14">
        <v>0</v>
      </c>
      <c r="E160" s="14">
        <v>5.8485228988231098E-3</v>
      </c>
      <c r="F160" s="14"/>
      <c r="G160" s="14">
        <v>0</v>
      </c>
      <c r="H160" s="14">
        <v>5.7621824198025801E-3</v>
      </c>
      <c r="I160" s="14">
        <v>0</v>
      </c>
      <c r="J160" s="14">
        <v>8.6811299479439292E-3</v>
      </c>
      <c r="K160" s="14">
        <v>0</v>
      </c>
      <c r="L160" s="14">
        <v>0</v>
      </c>
      <c r="M160" s="14"/>
      <c r="N160" s="14">
        <v>0</v>
      </c>
      <c r="O160" s="14">
        <v>0</v>
      </c>
      <c r="P160" s="14">
        <v>8.0813044517311205E-3</v>
      </c>
      <c r="Q160" s="14">
        <v>5.6405729760075803E-3</v>
      </c>
      <c r="R160" s="14">
        <v>0</v>
      </c>
      <c r="S160" s="14"/>
      <c r="T160" s="14">
        <v>1.45303533853416E-2</v>
      </c>
      <c r="U160" s="14">
        <v>0</v>
      </c>
      <c r="V160" s="14">
        <v>3.3202645074363098E-3</v>
      </c>
      <c r="W160" s="14">
        <v>0</v>
      </c>
      <c r="X160" s="14"/>
      <c r="Y160" s="14">
        <v>2.5647862208443501E-3</v>
      </c>
      <c r="Z160" s="14">
        <v>6.8145181574909997E-3</v>
      </c>
      <c r="AA160" s="14">
        <v>0</v>
      </c>
      <c r="AB160" s="14">
        <v>0</v>
      </c>
      <c r="AC160" s="14"/>
      <c r="AD160" s="14">
        <v>0</v>
      </c>
      <c r="AE160" s="14">
        <v>4.7351340211713002E-3</v>
      </c>
      <c r="AF160" s="14">
        <v>1.8662651973029101E-2</v>
      </c>
      <c r="AG160" s="14">
        <v>0</v>
      </c>
      <c r="AH160" s="14"/>
      <c r="AI160" s="14">
        <v>0</v>
      </c>
      <c r="AJ160" s="14">
        <v>8.2546620401393704E-3</v>
      </c>
      <c r="AK160" s="14">
        <v>2.0750411658743698E-2</v>
      </c>
      <c r="AL160" s="14">
        <v>0</v>
      </c>
      <c r="AM160" s="14">
        <v>0</v>
      </c>
    </row>
    <row r="161" spans="2:39" x14ac:dyDescent="0.35">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row>
    <row r="162" spans="2:39" x14ac:dyDescent="0.35">
      <c r="B162" s="6" t="s">
        <v>139</v>
      </c>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row>
    <row r="163" spans="2:39" x14ac:dyDescent="0.35">
      <c r="B163" s="24" t="s">
        <v>130</v>
      </c>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row>
    <row r="164" spans="2:39" x14ac:dyDescent="0.35">
      <c r="B164" t="s">
        <v>120</v>
      </c>
      <c r="C164" s="14">
        <v>6.5914112385520002E-2</v>
      </c>
      <c r="D164" s="14">
        <v>7.3244740528086202E-2</v>
      </c>
      <c r="E164" s="14">
        <v>5.4955771967541402E-2</v>
      </c>
      <c r="F164" s="14"/>
      <c r="G164" s="14">
        <v>9.4335604738205403E-2</v>
      </c>
      <c r="H164" s="14">
        <v>6.2081311702905498E-2</v>
      </c>
      <c r="I164" s="14">
        <v>3.24718958728391E-2</v>
      </c>
      <c r="J164" s="14">
        <v>3.2972649500472198E-2</v>
      </c>
      <c r="K164" s="14">
        <v>0.100670437852377</v>
      </c>
      <c r="L164" s="14">
        <v>5.93142085999473E-2</v>
      </c>
      <c r="M164" s="14"/>
      <c r="N164" s="14">
        <v>8.3741942278251894E-2</v>
      </c>
      <c r="O164" s="14">
        <v>0.12331196596093399</v>
      </c>
      <c r="P164" s="14">
        <v>4.7358717046680501E-2</v>
      </c>
      <c r="Q164" s="14">
        <v>2.7749789975914301E-2</v>
      </c>
      <c r="R164" s="14">
        <v>0</v>
      </c>
      <c r="S164" s="14"/>
      <c r="T164" s="14">
        <v>2.6267284891873501E-2</v>
      </c>
      <c r="U164" s="14">
        <v>0.13766254381606899</v>
      </c>
      <c r="V164" s="14">
        <v>8.8877930686465004E-2</v>
      </c>
      <c r="W164" s="14">
        <v>2.17158426097083E-2</v>
      </c>
      <c r="X164" s="14"/>
      <c r="Y164" s="14">
        <v>6.7999339436088602E-2</v>
      </c>
      <c r="Z164" s="14">
        <v>6.3228126103645199E-2</v>
      </c>
      <c r="AA164" s="14">
        <v>0.11618614089471301</v>
      </c>
      <c r="AB164" s="14">
        <v>0</v>
      </c>
      <c r="AC164" s="14"/>
      <c r="AD164" s="14">
        <v>5.71691916245557E-2</v>
      </c>
      <c r="AE164" s="14">
        <v>5.0757251782100103E-2</v>
      </c>
      <c r="AF164" s="14">
        <v>0.216118866774444</v>
      </c>
      <c r="AG164" s="14">
        <v>6.9596286804035096E-2</v>
      </c>
      <c r="AH164" s="14"/>
      <c r="AI164" s="14">
        <v>4.6057600600563298E-2</v>
      </c>
      <c r="AJ164" s="14">
        <v>4.47091621149611E-2</v>
      </c>
      <c r="AK164" s="14">
        <v>4.8152028595827102E-2</v>
      </c>
      <c r="AL164" s="14">
        <v>6.3272927109222402E-2</v>
      </c>
      <c r="AM164" s="14">
        <v>0</v>
      </c>
    </row>
    <row r="165" spans="2:39" x14ac:dyDescent="0.35">
      <c r="B165" t="s">
        <v>121</v>
      </c>
      <c r="C165" s="14">
        <v>0.35737339271354901</v>
      </c>
      <c r="D165" s="14">
        <v>0.37949436618559201</v>
      </c>
      <c r="E165" s="14">
        <v>0.324305400043706</v>
      </c>
      <c r="F165" s="14"/>
      <c r="G165" s="14">
        <v>0.35426258487199402</v>
      </c>
      <c r="H165" s="14">
        <v>0.40873861260422001</v>
      </c>
      <c r="I165" s="14">
        <v>0.156500403419124</v>
      </c>
      <c r="J165" s="14">
        <v>0.384918275442305</v>
      </c>
      <c r="K165" s="14">
        <v>0.59211693225600404</v>
      </c>
      <c r="L165" s="14">
        <v>0.26281962544585102</v>
      </c>
      <c r="M165" s="14"/>
      <c r="N165" s="14">
        <v>0.31915684063608601</v>
      </c>
      <c r="O165" s="14">
        <v>0.36716828691277298</v>
      </c>
      <c r="P165" s="14">
        <v>0.37005749057044202</v>
      </c>
      <c r="Q165" s="14">
        <v>0.38368604031192799</v>
      </c>
      <c r="R165" s="14">
        <v>0.31372353606876102</v>
      </c>
      <c r="S165" s="14"/>
      <c r="T165" s="14">
        <v>0.35610992782950002</v>
      </c>
      <c r="U165" s="14">
        <v>0.188228661967551</v>
      </c>
      <c r="V165" s="14">
        <v>0.38756598926304098</v>
      </c>
      <c r="W165" s="14">
        <v>0.36826706037766599</v>
      </c>
      <c r="X165" s="14"/>
      <c r="Y165" s="14">
        <v>0.36226552815077401</v>
      </c>
      <c r="Z165" s="14">
        <v>0.38043340972103101</v>
      </c>
      <c r="AA165" s="14">
        <v>0.37074955159603701</v>
      </c>
      <c r="AB165" s="14">
        <v>0.246389776236072</v>
      </c>
      <c r="AC165" s="14"/>
      <c r="AD165" s="14">
        <v>0.34347182979793101</v>
      </c>
      <c r="AE165" s="14">
        <v>0.371982684540896</v>
      </c>
      <c r="AF165" s="14">
        <v>0.31028864350303398</v>
      </c>
      <c r="AG165" s="14">
        <v>0.39848841582094102</v>
      </c>
      <c r="AH165" s="14"/>
      <c r="AI165" s="14">
        <v>0.14255342099776</v>
      </c>
      <c r="AJ165" s="14">
        <v>0.393020862815605</v>
      </c>
      <c r="AK165" s="14">
        <v>0.31070913249633297</v>
      </c>
      <c r="AL165" s="14">
        <v>0.38070031863395698</v>
      </c>
      <c r="AM165" s="14">
        <v>0.209688556904431</v>
      </c>
    </row>
    <row r="166" spans="2:39" x14ac:dyDescent="0.35">
      <c r="B166" t="s">
        <v>122</v>
      </c>
      <c r="C166" s="14">
        <v>0.18019818748675501</v>
      </c>
      <c r="D166" s="14">
        <v>0.189958138409827</v>
      </c>
      <c r="E166" s="14">
        <v>0.16560832389010799</v>
      </c>
      <c r="F166" s="14"/>
      <c r="G166" s="14">
        <v>0.15369599799779299</v>
      </c>
      <c r="H166" s="14">
        <v>0.18799375511796901</v>
      </c>
      <c r="I166" s="14">
        <v>0.22866717531936301</v>
      </c>
      <c r="J166" s="14">
        <v>0.19548011273729701</v>
      </c>
      <c r="K166" s="14">
        <v>5.9571809005160598E-2</v>
      </c>
      <c r="L166" s="14">
        <v>0.30232618365171599</v>
      </c>
      <c r="M166" s="14"/>
      <c r="N166" s="14">
        <v>0.17032673921077099</v>
      </c>
      <c r="O166" s="14">
        <v>0.178554531360751</v>
      </c>
      <c r="P166" s="14">
        <v>0.19061119869776599</v>
      </c>
      <c r="Q166" s="14">
        <v>0.14862439080557499</v>
      </c>
      <c r="R166" s="14">
        <v>0.20406451510853499</v>
      </c>
      <c r="S166" s="14"/>
      <c r="T166" s="14">
        <v>0.14614770464594001</v>
      </c>
      <c r="U166" s="14">
        <v>0.22369807778360501</v>
      </c>
      <c r="V166" s="14">
        <v>0.207857483519612</v>
      </c>
      <c r="W166" s="14">
        <v>0.13738088693835501</v>
      </c>
      <c r="X166" s="14"/>
      <c r="Y166" s="14">
        <v>0.184316552329059</v>
      </c>
      <c r="Z166" s="14">
        <v>0.173586500287877</v>
      </c>
      <c r="AA166" s="14">
        <v>6.1864169681729399E-2</v>
      </c>
      <c r="AB166" s="14">
        <v>0.28467513213308598</v>
      </c>
      <c r="AC166" s="14"/>
      <c r="AD166" s="14">
        <v>0.21047125995082899</v>
      </c>
      <c r="AE166" s="14">
        <v>0.12868705148486401</v>
      </c>
      <c r="AF166" s="14">
        <v>0.13519925915956499</v>
      </c>
      <c r="AG166" s="14">
        <v>0.20158666846716</v>
      </c>
      <c r="AH166" s="14"/>
      <c r="AI166" s="14">
        <v>0.145215699673721</v>
      </c>
      <c r="AJ166" s="14">
        <v>0.14994657069776701</v>
      </c>
      <c r="AK166" s="14">
        <v>0.180047782140489</v>
      </c>
      <c r="AL166" s="14">
        <v>0.283238081952081</v>
      </c>
      <c r="AM166" s="14">
        <v>0.18573305824414199</v>
      </c>
    </row>
    <row r="167" spans="2:39" x14ac:dyDescent="0.35">
      <c r="B167" t="s">
        <v>123</v>
      </c>
      <c r="C167" s="14">
        <v>0.133543308873912</v>
      </c>
      <c r="D167" s="14">
        <v>0.13202661419190101</v>
      </c>
      <c r="E167" s="14">
        <v>0.13581057114835601</v>
      </c>
      <c r="F167" s="14"/>
      <c r="G167" s="14">
        <v>9.7145788172714798E-2</v>
      </c>
      <c r="H167" s="14">
        <v>0.100160510398003</v>
      </c>
      <c r="I167" s="14">
        <v>0.30250174197277302</v>
      </c>
      <c r="J167" s="14">
        <v>0.16815179931010699</v>
      </c>
      <c r="K167" s="14">
        <v>3.5918539919966803E-2</v>
      </c>
      <c r="L167" s="14">
        <v>5.93142085999473E-2</v>
      </c>
      <c r="M167" s="14"/>
      <c r="N167" s="14">
        <v>0.157722432439932</v>
      </c>
      <c r="O167" s="14">
        <v>0.11271690113239501</v>
      </c>
      <c r="P167" s="14">
        <v>0.15320045427812001</v>
      </c>
      <c r="Q167" s="14">
        <v>0.15371285043986299</v>
      </c>
      <c r="R167" s="14">
        <v>0.108162322415932</v>
      </c>
      <c r="S167" s="14"/>
      <c r="T167" s="14">
        <v>0.148494933567001</v>
      </c>
      <c r="U167" s="14">
        <v>0.146818553551159</v>
      </c>
      <c r="V167" s="14">
        <v>9.8992634061727897E-2</v>
      </c>
      <c r="W167" s="14">
        <v>0.17444428783385901</v>
      </c>
      <c r="X167" s="14"/>
      <c r="Y167" s="14">
        <v>0.13906842104287501</v>
      </c>
      <c r="Z167" s="14">
        <v>0.118953510201288</v>
      </c>
      <c r="AA167" s="14">
        <v>0.175074956154737</v>
      </c>
      <c r="AB167" s="14">
        <v>0.17620485282527301</v>
      </c>
      <c r="AC167" s="14"/>
      <c r="AD167" s="14">
        <v>0.14706555529097501</v>
      </c>
      <c r="AE167" s="14">
        <v>0.13744703894306401</v>
      </c>
      <c r="AF167" s="14">
        <v>0.100202435907582</v>
      </c>
      <c r="AG167" s="14">
        <v>7.8225578627338005E-2</v>
      </c>
      <c r="AH167" s="14"/>
      <c r="AI167" s="14">
        <v>0.29989547696419</v>
      </c>
      <c r="AJ167" s="14">
        <v>0.17932640254281501</v>
      </c>
      <c r="AK167" s="14">
        <v>0.21024836475852601</v>
      </c>
      <c r="AL167" s="14">
        <v>8.8652400238053194E-2</v>
      </c>
      <c r="AM167" s="14">
        <v>0.20082321386624</v>
      </c>
    </row>
    <row r="168" spans="2:39" x14ac:dyDescent="0.35">
      <c r="B168" t="s">
        <v>124</v>
      </c>
      <c r="C168" s="14">
        <v>0.122843810944698</v>
      </c>
      <c r="D168" s="14">
        <v>0.110690848143809</v>
      </c>
      <c r="E168" s="14">
        <v>0.14101091761948301</v>
      </c>
      <c r="F168" s="14"/>
      <c r="G168" s="14">
        <v>0.11707162310306</v>
      </c>
      <c r="H168" s="14">
        <v>0.141635378458837</v>
      </c>
      <c r="I168" s="14">
        <v>0.179648159284229</v>
      </c>
      <c r="J168" s="14">
        <v>4.1831669082679102E-2</v>
      </c>
      <c r="K168" s="14">
        <v>0.119143618010321</v>
      </c>
      <c r="L168" s="14">
        <v>0.12538559684676301</v>
      </c>
      <c r="M168" s="14"/>
      <c r="N168" s="14">
        <v>4.1675228876154498E-2</v>
      </c>
      <c r="O168" s="14">
        <v>0.132777933144266</v>
      </c>
      <c r="P168" s="14">
        <v>7.7216016586976202E-2</v>
      </c>
      <c r="Q168" s="14">
        <v>0.112665631791721</v>
      </c>
      <c r="R168" s="14">
        <v>0.24752772466859399</v>
      </c>
      <c r="S168" s="14"/>
      <c r="T168" s="14">
        <v>0.14186980001809299</v>
      </c>
      <c r="U168" s="14">
        <v>0.16249335153981001</v>
      </c>
      <c r="V168" s="14">
        <v>0.10270685048108499</v>
      </c>
      <c r="W168" s="14">
        <v>0.133095415653843</v>
      </c>
      <c r="X168" s="14"/>
      <c r="Y168" s="14">
        <v>0.123581420430219</v>
      </c>
      <c r="Z168" s="14">
        <v>0.114044691279846</v>
      </c>
      <c r="AA168" s="14">
        <v>0.13222894721031</v>
      </c>
      <c r="AB168" s="14">
        <v>0.18540516980678301</v>
      </c>
      <c r="AC168" s="14"/>
      <c r="AD168" s="14">
        <v>9.6786167467539097E-2</v>
      </c>
      <c r="AE168" s="14">
        <v>0.170191478829328</v>
      </c>
      <c r="AF168" s="14">
        <v>0.102042935237965</v>
      </c>
      <c r="AG168" s="14">
        <v>0.15420907381167401</v>
      </c>
      <c r="AH168" s="14"/>
      <c r="AI168" s="14">
        <v>0.213068805019794</v>
      </c>
      <c r="AJ168" s="14">
        <v>0.104348313787811</v>
      </c>
      <c r="AK168" s="14">
        <v>9.4540470674618196E-2</v>
      </c>
      <c r="AL168" s="14">
        <v>7.2297663455258607E-2</v>
      </c>
      <c r="AM168" s="14">
        <v>0.22828938784459199</v>
      </c>
    </row>
    <row r="169" spans="2:39" x14ac:dyDescent="0.35">
      <c r="B169" t="s">
        <v>125</v>
      </c>
      <c r="C169" s="14">
        <v>1.46311922227513E-2</v>
      </c>
      <c r="D169" s="14">
        <v>9.5862214898021405E-3</v>
      </c>
      <c r="E169" s="14">
        <v>2.2172770599831901E-2</v>
      </c>
      <c r="F169" s="14"/>
      <c r="G169" s="14">
        <v>2.1621663322349501E-2</v>
      </c>
      <c r="H169" s="14">
        <v>1.07542362032768E-2</v>
      </c>
      <c r="I169" s="14">
        <v>3.4064990900472603E-2</v>
      </c>
      <c r="J169" s="14">
        <v>0</v>
      </c>
      <c r="K169" s="14">
        <v>0</v>
      </c>
      <c r="L169" s="14">
        <v>0</v>
      </c>
      <c r="M169" s="14"/>
      <c r="N169" s="14">
        <v>2.0135773617428101E-2</v>
      </c>
      <c r="O169" s="14">
        <v>1.3406545047657901E-2</v>
      </c>
      <c r="P169" s="14">
        <v>2.8313129901680299E-2</v>
      </c>
      <c r="Q169" s="14">
        <v>1.79257132439434E-2</v>
      </c>
      <c r="R169" s="14">
        <v>0</v>
      </c>
      <c r="S169" s="14"/>
      <c r="T169" s="14">
        <v>0</v>
      </c>
      <c r="U169" s="14">
        <v>0</v>
      </c>
      <c r="V169" s="14">
        <v>2.1378804906358701E-2</v>
      </c>
      <c r="W169" s="14">
        <v>1.43937594405836E-2</v>
      </c>
      <c r="X169" s="14"/>
      <c r="Y169" s="14">
        <v>2.4167040083170301E-2</v>
      </c>
      <c r="Z169" s="14">
        <v>8.0130118733020197E-3</v>
      </c>
      <c r="AA169" s="14">
        <v>0</v>
      </c>
      <c r="AB169" s="14">
        <v>0</v>
      </c>
      <c r="AC169" s="14"/>
      <c r="AD169" s="14">
        <v>1.7402206508091399E-2</v>
      </c>
      <c r="AE169" s="14">
        <v>9.9245202204144498E-3</v>
      </c>
      <c r="AF169" s="14">
        <v>3.6909091344752197E-2</v>
      </c>
      <c r="AG169" s="14">
        <v>0</v>
      </c>
      <c r="AH169" s="14"/>
      <c r="AI169" s="14">
        <v>5.67131763467753E-2</v>
      </c>
      <c r="AJ169" s="14">
        <v>1.47946423218009E-2</v>
      </c>
      <c r="AK169" s="14">
        <v>0</v>
      </c>
      <c r="AL169" s="14">
        <v>3.0703342970242301E-2</v>
      </c>
      <c r="AM169" s="14">
        <v>0</v>
      </c>
    </row>
    <row r="170" spans="2:39" x14ac:dyDescent="0.35">
      <c r="B170" t="s">
        <v>126</v>
      </c>
      <c r="C170" s="14">
        <v>6.5354998427023206E-2</v>
      </c>
      <c r="D170" s="14">
        <v>5.7460692794977002E-2</v>
      </c>
      <c r="E170" s="14">
        <v>7.7155963746380493E-2</v>
      </c>
      <c r="F170" s="14"/>
      <c r="G170" s="14">
        <v>7.8899399896441902E-2</v>
      </c>
      <c r="H170" s="14">
        <v>5.0108649904091099E-2</v>
      </c>
      <c r="I170" s="14">
        <v>1.19286961757635E-2</v>
      </c>
      <c r="J170" s="14">
        <v>0.108390530699862</v>
      </c>
      <c r="K170" s="14">
        <v>9.2578662956170399E-2</v>
      </c>
      <c r="L170" s="14">
        <v>5.93142085999473E-2</v>
      </c>
      <c r="M170" s="14"/>
      <c r="N170" s="14">
        <v>9.7223485273032303E-2</v>
      </c>
      <c r="O170" s="14">
        <v>5.8657291393565E-2</v>
      </c>
      <c r="P170" s="14">
        <v>7.4675041371652498E-2</v>
      </c>
      <c r="Q170" s="14">
        <v>4.2307524073216703E-2</v>
      </c>
      <c r="R170" s="14">
        <v>7.3044508817582607E-2</v>
      </c>
      <c r="S170" s="14"/>
      <c r="T170" s="14">
        <v>9.7706402431608899E-2</v>
      </c>
      <c r="U170" s="14">
        <v>8.5777731208287897E-2</v>
      </c>
      <c r="V170" s="14">
        <v>5.14387119840631E-2</v>
      </c>
      <c r="W170" s="14">
        <v>6.8778973033049598E-2</v>
      </c>
      <c r="X170" s="14"/>
      <c r="Y170" s="14">
        <v>2.92256921026725E-2</v>
      </c>
      <c r="Z170" s="14">
        <v>0.121527057130584</v>
      </c>
      <c r="AA170" s="14">
        <v>2.2060706682403501E-2</v>
      </c>
      <c r="AB170" s="14">
        <v>0.10732506899878499</v>
      </c>
      <c r="AC170" s="14"/>
      <c r="AD170" s="14">
        <v>6.2884364823549393E-2</v>
      </c>
      <c r="AE170" s="14">
        <v>8.3254694565334797E-2</v>
      </c>
      <c r="AF170" s="14">
        <v>7.6406817167297594E-2</v>
      </c>
      <c r="AG170" s="14">
        <v>0</v>
      </c>
      <c r="AH170" s="14"/>
      <c r="AI170" s="14">
        <v>4.1736882724765001E-2</v>
      </c>
      <c r="AJ170" s="14">
        <v>5.8562766653111303E-2</v>
      </c>
      <c r="AK170" s="14">
        <v>3.5258724675100897E-2</v>
      </c>
      <c r="AL170" s="14">
        <v>5.0431922670943298E-2</v>
      </c>
      <c r="AM170" s="14">
        <v>0.11597707099957499</v>
      </c>
    </row>
    <row r="171" spans="2:39" x14ac:dyDescent="0.35">
      <c r="B171" t="s">
        <v>127</v>
      </c>
      <c r="C171" s="14">
        <v>4.8667670732054202E-3</v>
      </c>
      <c r="D171" s="14">
        <v>3.5216327658262798E-3</v>
      </c>
      <c r="E171" s="14">
        <v>6.8775687891689599E-3</v>
      </c>
      <c r="F171" s="14"/>
      <c r="G171" s="14">
        <v>1.6261863625970301E-2</v>
      </c>
      <c r="H171" s="14">
        <v>0</v>
      </c>
      <c r="I171" s="14">
        <v>0</v>
      </c>
      <c r="J171" s="14">
        <v>0</v>
      </c>
      <c r="K171" s="14">
        <v>0</v>
      </c>
      <c r="L171" s="14">
        <v>0</v>
      </c>
      <c r="M171" s="14"/>
      <c r="N171" s="14">
        <v>2.9637007700091401E-2</v>
      </c>
      <c r="O171" s="14">
        <v>0</v>
      </c>
      <c r="P171" s="14">
        <v>0</v>
      </c>
      <c r="Q171" s="14">
        <v>0</v>
      </c>
      <c r="R171" s="14">
        <v>1.4842386002082901E-2</v>
      </c>
      <c r="S171" s="14"/>
      <c r="T171" s="14">
        <v>3.48756064517746E-2</v>
      </c>
      <c r="U171" s="14">
        <v>1.2761537183123201E-2</v>
      </c>
      <c r="V171" s="14">
        <v>0</v>
      </c>
      <c r="W171" s="14">
        <v>0</v>
      </c>
      <c r="X171" s="14"/>
      <c r="Y171" s="14">
        <v>9.2187577466413297E-3</v>
      </c>
      <c r="Z171" s="14">
        <v>0</v>
      </c>
      <c r="AA171" s="14">
        <v>0</v>
      </c>
      <c r="AB171" s="14">
        <v>0</v>
      </c>
      <c r="AC171" s="14"/>
      <c r="AD171" s="14">
        <v>8.8672579970177495E-3</v>
      </c>
      <c r="AE171" s="14">
        <v>0</v>
      </c>
      <c r="AF171" s="14">
        <v>0</v>
      </c>
      <c r="AG171" s="14">
        <v>0</v>
      </c>
      <c r="AH171" s="14"/>
      <c r="AI171" s="14">
        <v>0</v>
      </c>
      <c r="AJ171" s="14">
        <v>0</v>
      </c>
      <c r="AK171" s="14">
        <v>0</v>
      </c>
      <c r="AL171" s="14">
        <v>0</v>
      </c>
      <c r="AM171" s="14">
        <v>2.38002845942119E-2</v>
      </c>
    </row>
    <row r="172" spans="2:39" x14ac:dyDescent="0.35">
      <c r="B172" t="s">
        <v>128</v>
      </c>
      <c r="C172" s="14">
        <v>5.2945704682429602E-2</v>
      </c>
      <c r="D172" s="14">
        <v>4.4016745490180302E-2</v>
      </c>
      <c r="E172" s="14">
        <v>6.6293343179975303E-2</v>
      </c>
      <c r="F172" s="14"/>
      <c r="G172" s="14">
        <v>5.8924917174247499E-2</v>
      </c>
      <c r="H172" s="14">
        <v>3.8527545610698002E-2</v>
      </c>
      <c r="I172" s="14">
        <v>5.42169370554361E-2</v>
      </c>
      <c r="J172" s="14">
        <v>6.8254963227277504E-2</v>
      </c>
      <c r="K172" s="14">
        <v>0</v>
      </c>
      <c r="L172" s="14">
        <v>0.13152596825582799</v>
      </c>
      <c r="M172" s="14"/>
      <c r="N172" s="14">
        <v>8.0380549968253001E-2</v>
      </c>
      <c r="O172" s="14">
        <v>1.3406545047657901E-2</v>
      </c>
      <c r="P172" s="14">
        <v>5.8567951546682401E-2</v>
      </c>
      <c r="Q172" s="14">
        <v>0.113328059357838</v>
      </c>
      <c r="R172" s="14">
        <v>2.2256095945420301E-2</v>
      </c>
      <c r="S172" s="14"/>
      <c r="T172" s="14">
        <v>4.8528340164208802E-2</v>
      </c>
      <c r="U172" s="14">
        <v>2.1000622647657199E-2</v>
      </c>
      <c r="V172" s="14">
        <v>4.1181595097647503E-2</v>
      </c>
      <c r="W172" s="14">
        <v>8.1923774112935499E-2</v>
      </c>
      <c r="X172" s="14"/>
      <c r="Y172" s="14">
        <v>5.5746495233325102E-2</v>
      </c>
      <c r="Z172" s="14">
        <v>2.0213693402426399E-2</v>
      </c>
      <c r="AA172" s="14">
        <v>0.12183552778006999</v>
      </c>
      <c r="AB172" s="14">
        <v>0</v>
      </c>
      <c r="AC172" s="14"/>
      <c r="AD172" s="14">
        <v>5.5882166539511599E-2</v>
      </c>
      <c r="AE172" s="14">
        <v>3.9536583827726998E-2</v>
      </c>
      <c r="AF172" s="14">
        <v>2.28319509053607E-2</v>
      </c>
      <c r="AG172" s="14">
        <v>9.7893976468852395E-2</v>
      </c>
      <c r="AH172" s="14"/>
      <c r="AI172" s="14">
        <v>5.4758937672431798E-2</v>
      </c>
      <c r="AJ172" s="14">
        <v>5.5291279066128102E-2</v>
      </c>
      <c r="AK172" s="14">
        <v>0.12104349665910701</v>
      </c>
      <c r="AL172" s="14">
        <v>3.0703342970242301E-2</v>
      </c>
      <c r="AM172" s="14">
        <v>3.5688427546807698E-2</v>
      </c>
    </row>
    <row r="173" spans="2:39" x14ac:dyDescent="0.35">
      <c r="B173" t="s">
        <v>64</v>
      </c>
      <c r="C173" s="14">
        <v>2.3285251901564601E-3</v>
      </c>
      <c r="D173" s="14">
        <v>0</v>
      </c>
      <c r="E173" s="14">
        <v>5.8093690154497899E-3</v>
      </c>
      <c r="F173" s="14"/>
      <c r="G173" s="14">
        <v>7.7805570972232403E-3</v>
      </c>
      <c r="H173" s="14">
        <v>0</v>
      </c>
      <c r="I173" s="14">
        <v>0</v>
      </c>
      <c r="J173" s="14">
        <v>0</v>
      </c>
      <c r="K173" s="14">
        <v>0</v>
      </c>
      <c r="L173" s="14">
        <v>0</v>
      </c>
      <c r="M173" s="14"/>
      <c r="N173" s="14">
        <v>0</v>
      </c>
      <c r="O173" s="14">
        <v>0</v>
      </c>
      <c r="P173" s="14">
        <v>0</v>
      </c>
      <c r="Q173" s="14">
        <v>0</v>
      </c>
      <c r="R173" s="14">
        <v>1.6378910973092398E-2</v>
      </c>
      <c r="S173" s="14"/>
      <c r="T173" s="14">
        <v>0</v>
      </c>
      <c r="U173" s="14">
        <v>2.1558920302738101E-2</v>
      </c>
      <c r="V173" s="14">
        <v>0</v>
      </c>
      <c r="W173" s="14">
        <v>0</v>
      </c>
      <c r="X173" s="14"/>
      <c r="Y173" s="14">
        <v>4.41075344517485E-3</v>
      </c>
      <c r="Z173" s="14">
        <v>0</v>
      </c>
      <c r="AA173" s="14">
        <v>0</v>
      </c>
      <c r="AB173" s="14">
        <v>0</v>
      </c>
      <c r="AC173" s="14"/>
      <c r="AD173" s="14">
        <v>0</v>
      </c>
      <c r="AE173" s="14">
        <v>8.2186958062717801E-3</v>
      </c>
      <c r="AF173" s="14">
        <v>0</v>
      </c>
      <c r="AG173" s="14">
        <v>0</v>
      </c>
      <c r="AH173" s="14"/>
      <c r="AI173" s="14">
        <v>0</v>
      </c>
      <c r="AJ173" s="14">
        <v>0</v>
      </c>
      <c r="AK173" s="14">
        <v>0</v>
      </c>
      <c r="AL173" s="14">
        <v>0</v>
      </c>
      <c r="AM173" s="14">
        <v>0</v>
      </c>
    </row>
    <row r="174" spans="2:39" x14ac:dyDescent="0.35">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row>
    <row r="175" spans="2:39" x14ac:dyDescent="0.35">
      <c r="B175" s="6" t="s">
        <v>140</v>
      </c>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row>
    <row r="176" spans="2:39" x14ac:dyDescent="0.35">
      <c r="B176" s="24" t="s">
        <v>130</v>
      </c>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row>
    <row r="177" spans="2:39" x14ac:dyDescent="0.35">
      <c r="B177" t="s">
        <v>120</v>
      </c>
      <c r="C177" s="14">
        <v>0.139545121175703</v>
      </c>
      <c r="D177" s="14">
        <v>0.171150758768088</v>
      </c>
      <c r="E177" s="14">
        <v>9.5796051531108803E-2</v>
      </c>
      <c r="F177" s="14"/>
      <c r="G177" s="14">
        <v>0.156292754601736</v>
      </c>
      <c r="H177" s="14">
        <v>0.156730079183347</v>
      </c>
      <c r="I177" s="14">
        <v>0.133928625175398</v>
      </c>
      <c r="J177" s="14">
        <v>0.104600802743767</v>
      </c>
      <c r="K177" s="14">
        <v>0.17040999557925601</v>
      </c>
      <c r="L177" s="14">
        <v>4.46694236266615E-2</v>
      </c>
      <c r="M177" s="14"/>
      <c r="N177" s="14">
        <v>0.14745025930015701</v>
      </c>
      <c r="O177" s="14">
        <v>0.177339297383075</v>
      </c>
      <c r="P177" s="14">
        <v>0.11604021738289801</v>
      </c>
      <c r="Q177" s="14">
        <v>0.13268076370724799</v>
      </c>
      <c r="R177" s="14">
        <v>0.146892499378594</v>
      </c>
      <c r="S177" s="14"/>
      <c r="T177" s="14">
        <v>0.187189690424585</v>
      </c>
      <c r="U177" s="14">
        <v>9.3626201933696696E-2</v>
      </c>
      <c r="V177" s="14">
        <v>0.15429964503143001</v>
      </c>
      <c r="W177" s="14">
        <v>0.121775295550134</v>
      </c>
      <c r="X177" s="14"/>
      <c r="Y177" s="14">
        <v>0.15238866453257299</v>
      </c>
      <c r="Z177" s="14">
        <v>0.14005971561313799</v>
      </c>
      <c r="AA177" s="14">
        <v>0.106174573767534</v>
      </c>
      <c r="AB177" s="14">
        <v>0.118756029524457</v>
      </c>
      <c r="AC177" s="14"/>
      <c r="AD177" s="14">
        <v>0.121672109210406</v>
      </c>
      <c r="AE177" s="14">
        <v>0.15692875766140801</v>
      </c>
      <c r="AF177" s="14">
        <v>0.20712737813319601</v>
      </c>
      <c r="AG177" s="14">
        <v>0.15060048625244701</v>
      </c>
      <c r="AH177" s="14"/>
      <c r="AI177" s="14">
        <v>0.13641871478432599</v>
      </c>
      <c r="AJ177" s="14">
        <v>0.15070163294539701</v>
      </c>
      <c r="AK177" s="14">
        <v>0.17327918502419501</v>
      </c>
      <c r="AL177" s="14">
        <v>9.8795653729158606E-2</v>
      </c>
      <c r="AM177" s="14">
        <v>0.108803712802417</v>
      </c>
    </row>
    <row r="178" spans="2:39" x14ac:dyDescent="0.35">
      <c r="B178" t="s">
        <v>121</v>
      </c>
      <c r="C178" s="14">
        <v>0.30014121991244302</v>
      </c>
      <c r="D178" s="14">
        <v>0.332111042999995</v>
      </c>
      <c r="E178" s="14">
        <v>0.25588803841296198</v>
      </c>
      <c r="F178" s="14"/>
      <c r="G178" s="14">
        <v>0.26897016106866201</v>
      </c>
      <c r="H178" s="14">
        <v>0.326775550253395</v>
      </c>
      <c r="I178" s="14">
        <v>0.27637948319107197</v>
      </c>
      <c r="J178" s="14">
        <v>0.29656203611313298</v>
      </c>
      <c r="K178" s="14">
        <v>0.361483902605997</v>
      </c>
      <c r="L178" s="14">
        <v>0.288298420333433</v>
      </c>
      <c r="M178" s="14"/>
      <c r="N178" s="14">
        <v>0.29777107640386002</v>
      </c>
      <c r="O178" s="14">
        <v>0.29839570131926302</v>
      </c>
      <c r="P178" s="14">
        <v>0.25229354677700999</v>
      </c>
      <c r="Q178" s="14">
        <v>0.32807061232524898</v>
      </c>
      <c r="R178" s="14">
        <v>0.29685618742159497</v>
      </c>
      <c r="S178" s="14"/>
      <c r="T178" s="14">
        <v>0.242508330890085</v>
      </c>
      <c r="U178" s="14">
        <v>0.31227707451992698</v>
      </c>
      <c r="V178" s="14">
        <v>0.32755956749360499</v>
      </c>
      <c r="W178" s="14">
        <v>0.28047125721309402</v>
      </c>
      <c r="X178" s="14"/>
      <c r="Y178" s="14">
        <v>0.31898291257441103</v>
      </c>
      <c r="Z178" s="14">
        <v>0.24891074404952601</v>
      </c>
      <c r="AA178" s="14">
        <v>0.30626870346176699</v>
      </c>
      <c r="AB178" s="14">
        <v>0.26388923322170099</v>
      </c>
      <c r="AC178" s="14"/>
      <c r="AD178" s="14">
        <v>0.25788725950826102</v>
      </c>
      <c r="AE178" s="14">
        <v>0.33691944640944499</v>
      </c>
      <c r="AF178" s="14">
        <v>0.49230037325040199</v>
      </c>
      <c r="AG178" s="14">
        <v>0.27696663671869698</v>
      </c>
      <c r="AH178" s="14"/>
      <c r="AI178" s="14">
        <v>0.228825218825949</v>
      </c>
      <c r="AJ178" s="14">
        <v>0.22862690306733199</v>
      </c>
      <c r="AK178" s="14">
        <v>0.30328643817209999</v>
      </c>
      <c r="AL178" s="14">
        <v>0.31513704092280398</v>
      </c>
      <c r="AM178" s="14">
        <v>0.27506960236101302</v>
      </c>
    </row>
    <row r="179" spans="2:39" x14ac:dyDescent="0.35">
      <c r="B179" t="s">
        <v>122</v>
      </c>
      <c r="C179" s="14">
        <v>0.26195031031604499</v>
      </c>
      <c r="D179" s="14">
        <v>0.250570754503674</v>
      </c>
      <c r="E179" s="14">
        <v>0.27770208809001901</v>
      </c>
      <c r="F179" s="14"/>
      <c r="G179" s="14">
        <v>0.214842514295502</v>
      </c>
      <c r="H179" s="14">
        <v>0.22632611644073899</v>
      </c>
      <c r="I179" s="14">
        <v>0.34608446089009098</v>
      </c>
      <c r="J179" s="14">
        <v>0.28899133210502997</v>
      </c>
      <c r="K179" s="14">
        <v>0.162614977542029</v>
      </c>
      <c r="L179" s="14">
        <v>0.38676784360970301</v>
      </c>
      <c r="M179" s="14"/>
      <c r="N179" s="14">
        <v>0.22441640313750799</v>
      </c>
      <c r="O179" s="14">
        <v>0.247421509720994</v>
      </c>
      <c r="P179" s="14">
        <v>0.29336135896965698</v>
      </c>
      <c r="Q179" s="14">
        <v>0.27134108358071901</v>
      </c>
      <c r="R179" s="14">
        <v>0.236796856085355</v>
      </c>
      <c r="S179" s="14"/>
      <c r="T179" s="14">
        <v>0.26788765999581399</v>
      </c>
      <c r="U179" s="14">
        <v>0.309146691963751</v>
      </c>
      <c r="V179" s="14">
        <v>0.22295088752504499</v>
      </c>
      <c r="W179" s="14">
        <v>0.29420509210998302</v>
      </c>
      <c r="X179" s="14"/>
      <c r="Y179" s="14">
        <v>0.26046430148119798</v>
      </c>
      <c r="Z179" s="14">
        <v>0.29947065838685999</v>
      </c>
      <c r="AA179" s="14">
        <v>0.22199954674490399</v>
      </c>
      <c r="AB179" s="14">
        <v>0.25554055115343199</v>
      </c>
      <c r="AC179" s="14"/>
      <c r="AD179" s="14">
        <v>0.307089244553088</v>
      </c>
      <c r="AE179" s="14">
        <v>0.218004404998279</v>
      </c>
      <c r="AF179" s="14">
        <v>0.12211786975943099</v>
      </c>
      <c r="AG179" s="14">
        <v>0.23709409315809099</v>
      </c>
      <c r="AH179" s="14"/>
      <c r="AI179" s="14">
        <v>0.305127268435199</v>
      </c>
      <c r="AJ179" s="14">
        <v>0.31409847158229498</v>
      </c>
      <c r="AK179" s="14">
        <v>0.28576608674469001</v>
      </c>
      <c r="AL179" s="14">
        <v>0.23899362480762101</v>
      </c>
      <c r="AM179" s="14">
        <v>0.17910234569186301</v>
      </c>
    </row>
    <row r="180" spans="2:39" x14ac:dyDescent="0.35">
      <c r="B180" t="s">
        <v>123</v>
      </c>
      <c r="C180" s="14">
        <v>0.116448544504848</v>
      </c>
      <c r="D180" s="14">
        <v>0.102998972282699</v>
      </c>
      <c r="E180" s="14">
        <v>0.13506567475943801</v>
      </c>
      <c r="F180" s="14"/>
      <c r="G180" s="14">
        <v>0.144134412739757</v>
      </c>
      <c r="H180" s="14">
        <v>0.135079622207151</v>
      </c>
      <c r="I180" s="14">
        <v>8.9042962232586106E-2</v>
      </c>
      <c r="J180" s="14">
        <v>0.106623680001444</v>
      </c>
      <c r="K180" s="14">
        <v>6.9445177551565498E-2</v>
      </c>
      <c r="L180" s="14">
        <v>0.13399075082349099</v>
      </c>
      <c r="M180" s="14"/>
      <c r="N180" s="14">
        <v>0.14511538153622999</v>
      </c>
      <c r="O180" s="14">
        <v>0.10963068631865901</v>
      </c>
      <c r="P180" s="14">
        <v>0.110820386143865</v>
      </c>
      <c r="Q180" s="14">
        <v>0.127792467769691</v>
      </c>
      <c r="R180" s="14">
        <v>0.117586837440711</v>
      </c>
      <c r="S180" s="14"/>
      <c r="T180" s="14">
        <v>0.10328554643367301</v>
      </c>
      <c r="U180" s="14">
        <v>6.5256968040812893E-2</v>
      </c>
      <c r="V180" s="14">
        <v>0.13377243253854501</v>
      </c>
      <c r="W180" s="14">
        <v>0.108757389814458</v>
      </c>
      <c r="X180" s="14"/>
      <c r="Y180" s="14">
        <v>0.110354109862626</v>
      </c>
      <c r="Z180" s="14">
        <v>0.121630443881482</v>
      </c>
      <c r="AA180" s="14">
        <v>0.179566099399841</v>
      </c>
      <c r="AB180" s="14">
        <v>6.8503100930249194E-2</v>
      </c>
      <c r="AC180" s="14"/>
      <c r="AD180" s="14">
        <v>0.13677245016546599</v>
      </c>
      <c r="AE180" s="14">
        <v>9.9953223424299298E-2</v>
      </c>
      <c r="AF180" s="14">
        <v>4.4626817454668698E-2</v>
      </c>
      <c r="AG180" s="14">
        <v>0.100140757833306</v>
      </c>
      <c r="AH180" s="14"/>
      <c r="AI180" s="14">
        <v>0.15815760198133799</v>
      </c>
      <c r="AJ180" s="14">
        <v>0.113389187396394</v>
      </c>
      <c r="AK180" s="14">
        <v>5.9603730067401897E-2</v>
      </c>
      <c r="AL180" s="14">
        <v>0.104065230623847</v>
      </c>
      <c r="AM180" s="14">
        <v>0.157097671719062</v>
      </c>
    </row>
    <row r="181" spans="2:39" x14ac:dyDescent="0.35">
      <c r="B181" t="s">
        <v>124</v>
      </c>
      <c r="C181" s="14">
        <v>0.114889981482158</v>
      </c>
      <c r="D181" s="14">
        <v>9.3023342831789896E-2</v>
      </c>
      <c r="E181" s="14">
        <v>0.14515816051862901</v>
      </c>
      <c r="F181" s="14"/>
      <c r="G181" s="14">
        <v>0.113596188979284</v>
      </c>
      <c r="H181" s="14">
        <v>0.116651449550893</v>
      </c>
      <c r="I181" s="14">
        <v>9.6564748425330096E-2</v>
      </c>
      <c r="J181" s="14">
        <v>0.124744000045079</v>
      </c>
      <c r="K181" s="14">
        <v>0.14852331416933501</v>
      </c>
      <c r="L181" s="14">
        <v>0.10160413798005</v>
      </c>
      <c r="M181" s="14"/>
      <c r="N181" s="14">
        <v>0.10655058723635499</v>
      </c>
      <c r="O181" s="14">
        <v>0.11255776514610299</v>
      </c>
      <c r="P181" s="14">
        <v>0.151621599696003</v>
      </c>
      <c r="Q181" s="14">
        <v>8.6102670930785705E-2</v>
      </c>
      <c r="R181" s="14">
        <v>0.12637362466865201</v>
      </c>
      <c r="S181" s="14"/>
      <c r="T181" s="14">
        <v>0.15580026133147101</v>
      </c>
      <c r="U181" s="14">
        <v>0.15417720626717499</v>
      </c>
      <c r="V181" s="14">
        <v>8.16880300958545E-2</v>
      </c>
      <c r="W181" s="14">
        <v>0.13643224373259699</v>
      </c>
      <c r="X181" s="14"/>
      <c r="Y181" s="14">
        <v>0.100592596585175</v>
      </c>
      <c r="Z181" s="14">
        <v>0.13928652818471501</v>
      </c>
      <c r="AA181" s="14">
        <v>0.11879050404437599</v>
      </c>
      <c r="AB181" s="14">
        <v>0.15642531036173299</v>
      </c>
      <c r="AC181" s="14"/>
      <c r="AD181" s="14">
        <v>9.9633405350042295E-2</v>
      </c>
      <c r="AE181" s="14">
        <v>0.141991555909011</v>
      </c>
      <c r="AF181" s="14">
        <v>0.116736304989562</v>
      </c>
      <c r="AG181" s="14">
        <v>0.126388934421032</v>
      </c>
      <c r="AH181" s="14"/>
      <c r="AI181" s="14">
        <v>0.10207360184693599</v>
      </c>
      <c r="AJ181" s="14">
        <v>0.12687916242373701</v>
      </c>
      <c r="AK181" s="14">
        <v>0.112364175159809</v>
      </c>
      <c r="AL181" s="14">
        <v>0.16608062288492401</v>
      </c>
      <c r="AM181" s="14">
        <v>0.17559893828044601</v>
      </c>
    </row>
    <row r="182" spans="2:39" x14ac:dyDescent="0.35">
      <c r="B182" t="s">
        <v>125</v>
      </c>
      <c r="C182" s="14">
        <v>2.46773571444905E-2</v>
      </c>
      <c r="D182" s="14">
        <v>2.0546936970230301E-2</v>
      </c>
      <c r="E182" s="14">
        <v>3.0394756116017298E-2</v>
      </c>
      <c r="F182" s="14"/>
      <c r="G182" s="14">
        <v>3.57953123533339E-2</v>
      </c>
      <c r="H182" s="14">
        <v>2.0906286035853899E-2</v>
      </c>
      <c r="I182" s="14">
        <v>1.4034541025820701E-2</v>
      </c>
      <c r="J182" s="14">
        <v>4.0742912781353703E-2</v>
      </c>
      <c r="K182" s="14">
        <v>0</v>
      </c>
      <c r="L182" s="14">
        <v>4.46694236266615E-2</v>
      </c>
      <c r="M182" s="14"/>
      <c r="N182" s="14">
        <v>3.5027585357359302E-2</v>
      </c>
      <c r="O182" s="14">
        <v>3.1199217995743201E-2</v>
      </c>
      <c r="P182" s="14">
        <v>3.0427572258506098E-2</v>
      </c>
      <c r="Q182" s="14">
        <v>1.1624958330905899E-2</v>
      </c>
      <c r="R182" s="14">
        <v>1.3933435159105801E-2</v>
      </c>
      <c r="S182" s="14"/>
      <c r="T182" s="14">
        <v>0</v>
      </c>
      <c r="U182" s="14">
        <v>0</v>
      </c>
      <c r="V182" s="14">
        <v>2.8643886452218E-2</v>
      </c>
      <c r="W182" s="14">
        <v>2.9278961703812001E-2</v>
      </c>
      <c r="X182" s="14"/>
      <c r="Y182" s="14">
        <v>1.9026840663783798E-2</v>
      </c>
      <c r="Z182" s="14">
        <v>2.35100217674718E-2</v>
      </c>
      <c r="AA182" s="14">
        <v>2.1485274152217598E-2</v>
      </c>
      <c r="AB182" s="14">
        <v>6.9552286761181401E-2</v>
      </c>
      <c r="AC182" s="14"/>
      <c r="AD182" s="14">
        <v>2.57387234303691E-2</v>
      </c>
      <c r="AE182" s="14">
        <v>1.96956067105944E-2</v>
      </c>
      <c r="AF182" s="14">
        <v>1.70912564127398E-2</v>
      </c>
      <c r="AG182" s="14">
        <v>4.4854133918415098E-2</v>
      </c>
      <c r="AH182" s="14"/>
      <c r="AI182" s="14">
        <v>0</v>
      </c>
      <c r="AJ182" s="14">
        <v>3.1221146806118899E-2</v>
      </c>
      <c r="AK182" s="14">
        <v>0</v>
      </c>
      <c r="AL182" s="14">
        <v>5.00111934097974E-2</v>
      </c>
      <c r="AM182" s="14">
        <v>1.74894285814256E-2</v>
      </c>
    </row>
    <row r="183" spans="2:39" x14ac:dyDescent="0.35">
      <c r="B183" t="s">
        <v>126</v>
      </c>
      <c r="C183" s="14">
        <v>2.9304688859878601E-2</v>
      </c>
      <c r="D183" s="14">
        <v>1.7680317069373699E-2</v>
      </c>
      <c r="E183" s="14">
        <v>4.5395345140768997E-2</v>
      </c>
      <c r="F183" s="14"/>
      <c r="G183" s="14">
        <v>5.2998484058941399E-2</v>
      </c>
      <c r="H183" s="14">
        <v>1.7530896328621801E-2</v>
      </c>
      <c r="I183" s="14">
        <v>2.9780574794363E-2</v>
      </c>
      <c r="J183" s="14">
        <v>2.0741965427107899E-2</v>
      </c>
      <c r="K183" s="14">
        <v>3.8346664911749997E-2</v>
      </c>
      <c r="L183" s="14">
        <v>0</v>
      </c>
      <c r="M183" s="14"/>
      <c r="N183" s="14">
        <v>2.1371986967454602E-2</v>
      </c>
      <c r="O183" s="14">
        <v>2.3455822116163198E-2</v>
      </c>
      <c r="P183" s="14">
        <v>3.08372244248349E-2</v>
      </c>
      <c r="Q183" s="14">
        <v>2.93548483015161E-2</v>
      </c>
      <c r="R183" s="14">
        <v>3.87117791087375E-2</v>
      </c>
      <c r="S183" s="14"/>
      <c r="T183" s="14">
        <v>3.5563417251392997E-2</v>
      </c>
      <c r="U183" s="14">
        <v>4.6827381333264702E-2</v>
      </c>
      <c r="V183" s="14">
        <v>3.6057788877974298E-2</v>
      </c>
      <c r="W183" s="14">
        <v>1.8018972333218301E-2</v>
      </c>
      <c r="X183" s="14"/>
      <c r="Y183" s="14">
        <v>2.3022292756024298E-2</v>
      </c>
      <c r="Z183" s="14">
        <v>2.1543098125697501E-2</v>
      </c>
      <c r="AA183" s="14">
        <v>2.1044621202572899E-2</v>
      </c>
      <c r="AB183" s="14">
        <v>6.7333488047246703E-2</v>
      </c>
      <c r="AC183" s="14"/>
      <c r="AD183" s="14">
        <v>3.7479148150699498E-2</v>
      </c>
      <c r="AE183" s="14">
        <v>1.2518085502113301E-2</v>
      </c>
      <c r="AF183" s="14">
        <v>0</v>
      </c>
      <c r="AG183" s="14">
        <v>4.7228449275319002E-2</v>
      </c>
      <c r="AH183" s="14"/>
      <c r="AI183" s="14">
        <v>3.1505556484535902E-2</v>
      </c>
      <c r="AJ183" s="14">
        <v>2.1069407499490302E-2</v>
      </c>
      <c r="AK183" s="14">
        <v>6.5700384831803404E-2</v>
      </c>
      <c r="AL183" s="14">
        <v>1.8389825341250401E-2</v>
      </c>
      <c r="AM183" s="14">
        <v>7.2009173092088499E-2</v>
      </c>
    </row>
    <row r="184" spans="2:39" x14ac:dyDescent="0.35">
      <c r="B184" t="s">
        <v>127</v>
      </c>
      <c r="C184" s="14">
        <v>3.9177474460733398E-3</v>
      </c>
      <c r="D184" s="14">
        <v>3.72611862340022E-3</v>
      </c>
      <c r="E184" s="14">
        <v>4.1830033734227504E-3</v>
      </c>
      <c r="F184" s="14"/>
      <c r="G184" s="14">
        <v>0</v>
      </c>
      <c r="H184" s="14">
        <v>0</v>
      </c>
      <c r="I184" s="14">
        <v>1.41846042653388E-2</v>
      </c>
      <c r="J184" s="14">
        <v>0</v>
      </c>
      <c r="K184" s="14">
        <v>8.0927627526880506E-3</v>
      </c>
      <c r="L184" s="14">
        <v>0</v>
      </c>
      <c r="M184" s="14"/>
      <c r="N184" s="14">
        <v>7.8596864154874008E-3</v>
      </c>
      <c r="O184" s="14">
        <v>0</v>
      </c>
      <c r="P184" s="14">
        <v>8.0558338044406305E-3</v>
      </c>
      <c r="Q184" s="14">
        <v>6.9344144568118798E-3</v>
      </c>
      <c r="R184" s="14">
        <v>0</v>
      </c>
      <c r="S184" s="14"/>
      <c r="T184" s="14">
        <v>0</v>
      </c>
      <c r="U184" s="14">
        <v>0</v>
      </c>
      <c r="V184" s="14">
        <v>3.9680920093888199E-3</v>
      </c>
      <c r="W184" s="14">
        <v>5.2726538742936197E-3</v>
      </c>
      <c r="X184" s="14"/>
      <c r="Y184" s="14">
        <v>6.13697362155284E-3</v>
      </c>
      <c r="Z184" s="14">
        <v>0</v>
      </c>
      <c r="AA184" s="14">
        <v>5.5295991708444797E-3</v>
      </c>
      <c r="AB184" s="14">
        <v>0</v>
      </c>
      <c r="AC184" s="14"/>
      <c r="AD184" s="14">
        <v>3.8649142409108101E-3</v>
      </c>
      <c r="AE184" s="14">
        <v>5.9436920770004203E-3</v>
      </c>
      <c r="AF184" s="14">
        <v>0</v>
      </c>
      <c r="AG184" s="14">
        <v>0</v>
      </c>
      <c r="AH184" s="14"/>
      <c r="AI184" s="14">
        <v>2.0161686336017899E-2</v>
      </c>
      <c r="AJ184" s="14">
        <v>7.7335550389673298E-3</v>
      </c>
      <c r="AK184" s="14">
        <v>0</v>
      </c>
      <c r="AL184" s="14">
        <v>0</v>
      </c>
      <c r="AM184" s="14">
        <v>0</v>
      </c>
    </row>
    <row r="185" spans="2:39" x14ac:dyDescent="0.35">
      <c r="B185" t="s">
        <v>128</v>
      </c>
      <c r="C185" s="14">
        <v>9.1250291583596602E-3</v>
      </c>
      <c r="D185" s="14">
        <v>8.1917559507496806E-3</v>
      </c>
      <c r="E185" s="14">
        <v>1.04168820576348E-2</v>
      </c>
      <c r="F185" s="14"/>
      <c r="G185" s="14">
        <v>1.33701719027831E-2</v>
      </c>
      <c r="H185" s="14">
        <v>0</v>
      </c>
      <c r="I185" s="14">
        <v>0</v>
      </c>
      <c r="J185" s="14">
        <v>1.69932707830866E-2</v>
      </c>
      <c r="K185" s="14">
        <v>4.1083204887378898E-2</v>
      </c>
      <c r="L185" s="14">
        <v>0</v>
      </c>
      <c r="M185" s="14"/>
      <c r="N185" s="14">
        <v>1.4437033645588199E-2</v>
      </c>
      <c r="O185" s="14">
        <v>0</v>
      </c>
      <c r="P185" s="14">
        <v>6.5422605427837002E-3</v>
      </c>
      <c r="Q185" s="14">
        <v>6.0981805970735702E-3</v>
      </c>
      <c r="R185" s="14">
        <v>2.2848780737250201E-2</v>
      </c>
      <c r="S185" s="14"/>
      <c r="T185" s="14">
        <v>7.7650936729777402E-3</v>
      </c>
      <c r="U185" s="14">
        <v>1.86884759413725E-2</v>
      </c>
      <c r="V185" s="14">
        <v>1.10596699759395E-2</v>
      </c>
      <c r="W185" s="14">
        <v>5.7881336684108302E-3</v>
      </c>
      <c r="X185" s="14"/>
      <c r="Y185" s="14">
        <v>9.0313079226551508E-3</v>
      </c>
      <c r="Z185" s="14">
        <v>5.5887899911091603E-3</v>
      </c>
      <c r="AA185" s="14">
        <v>1.9141078055943499E-2</v>
      </c>
      <c r="AB185" s="14">
        <v>0</v>
      </c>
      <c r="AC185" s="14"/>
      <c r="AD185" s="14">
        <v>9.8627453907577604E-3</v>
      </c>
      <c r="AE185" s="14">
        <v>8.0452273078486496E-3</v>
      </c>
      <c r="AF185" s="14">
        <v>0</v>
      </c>
      <c r="AG185" s="14">
        <v>1.6726508422693499E-2</v>
      </c>
      <c r="AH185" s="14"/>
      <c r="AI185" s="14">
        <v>1.7730351305698298E-2</v>
      </c>
      <c r="AJ185" s="14">
        <v>6.2805332402702503E-3</v>
      </c>
      <c r="AK185" s="14">
        <v>0</v>
      </c>
      <c r="AL185" s="14">
        <v>8.5268082805976201E-3</v>
      </c>
      <c r="AM185" s="14">
        <v>1.48291274716831E-2</v>
      </c>
    </row>
    <row r="186" spans="2:39" x14ac:dyDescent="0.35">
      <c r="B186" t="s">
        <v>64</v>
      </c>
      <c r="C186" s="14">
        <v>0</v>
      </c>
      <c r="D186" s="14">
        <v>0</v>
      </c>
      <c r="E186" s="14">
        <v>0</v>
      </c>
      <c r="F186" s="14"/>
      <c r="G186" s="14">
        <v>0</v>
      </c>
      <c r="H186" s="14">
        <v>0</v>
      </c>
      <c r="I186" s="14">
        <v>0</v>
      </c>
      <c r="J186" s="14">
        <v>0</v>
      </c>
      <c r="K186" s="14">
        <v>0</v>
      </c>
      <c r="L186" s="14">
        <v>0</v>
      </c>
      <c r="M186" s="14"/>
      <c r="N186" s="14">
        <v>0</v>
      </c>
      <c r="O186" s="14">
        <v>0</v>
      </c>
      <c r="P186" s="14">
        <v>0</v>
      </c>
      <c r="Q186" s="14">
        <v>0</v>
      </c>
      <c r="R186" s="14">
        <v>0</v>
      </c>
      <c r="S186" s="14"/>
      <c r="T186" s="14">
        <v>0</v>
      </c>
      <c r="U186" s="14">
        <v>0</v>
      </c>
      <c r="V186" s="14">
        <v>0</v>
      </c>
      <c r="W186" s="14">
        <v>0</v>
      </c>
      <c r="X186" s="14"/>
      <c r="Y186" s="14">
        <v>0</v>
      </c>
      <c r="Z186" s="14">
        <v>0</v>
      </c>
      <c r="AA186" s="14">
        <v>0</v>
      </c>
      <c r="AB186" s="14">
        <v>0</v>
      </c>
      <c r="AC186" s="14"/>
      <c r="AD186" s="14">
        <v>0</v>
      </c>
      <c r="AE186" s="14">
        <v>0</v>
      </c>
      <c r="AF186" s="14">
        <v>0</v>
      </c>
      <c r="AG186" s="14">
        <v>0</v>
      </c>
      <c r="AH186" s="14"/>
      <c r="AI186" s="14">
        <v>0</v>
      </c>
      <c r="AJ186" s="14">
        <v>0</v>
      </c>
      <c r="AK186" s="14">
        <v>0</v>
      </c>
      <c r="AL186" s="14">
        <v>0</v>
      </c>
      <c r="AM186" s="14">
        <v>0</v>
      </c>
    </row>
    <row r="187" spans="2:39" x14ac:dyDescent="0.35">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row>
    <row r="188" spans="2:39" x14ac:dyDescent="0.35">
      <c r="B188" s="6" t="s">
        <v>141</v>
      </c>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row>
    <row r="189" spans="2:39" x14ac:dyDescent="0.35">
      <c r="B189" s="24" t="s">
        <v>130</v>
      </c>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row>
    <row r="190" spans="2:39" x14ac:dyDescent="0.35">
      <c r="B190" t="s">
        <v>120</v>
      </c>
      <c r="C190" s="14">
        <v>8.7401999624321297E-2</v>
      </c>
      <c r="D190" s="14">
        <v>7.4358895105963996E-2</v>
      </c>
      <c r="E190" s="14">
        <v>0.10242844091676501</v>
      </c>
      <c r="F190" s="14"/>
      <c r="G190" s="14">
        <v>0.106718269025946</v>
      </c>
      <c r="H190" s="14">
        <v>9.5114371345342896E-2</v>
      </c>
      <c r="I190" s="14">
        <v>7.6796242020545594E-2</v>
      </c>
      <c r="J190" s="14">
        <v>7.6755570199294104E-2</v>
      </c>
      <c r="K190" s="14">
        <v>0</v>
      </c>
      <c r="L190" s="14">
        <v>8.7882198871276102E-2</v>
      </c>
      <c r="M190" s="14"/>
      <c r="N190" s="14">
        <v>8.22518228052984E-2</v>
      </c>
      <c r="O190" s="14">
        <v>9.9712187175704098E-2</v>
      </c>
      <c r="P190" s="14">
        <v>5.1435105882321003E-2</v>
      </c>
      <c r="Q190" s="14">
        <v>0.104801590862533</v>
      </c>
      <c r="R190" s="14">
        <v>0.11976317210389099</v>
      </c>
      <c r="S190" s="14"/>
      <c r="T190" s="14">
        <v>0</v>
      </c>
      <c r="U190" s="14">
        <v>0.140460591464691</v>
      </c>
      <c r="V190" s="14">
        <v>0.109859498553056</v>
      </c>
      <c r="W190" s="14">
        <v>6.7848296132528504E-2</v>
      </c>
      <c r="X190" s="14"/>
      <c r="Y190" s="14">
        <v>6.4513196168597006E-2</v>
      </c>
      <c r="Z190" s="14">
        <v>0.13867270621810099</v>
      </c>
      <c r="AA190" s="14">
        <v>9.3427155822650501E-2</v>
      </c>
      <c r="AB190" s="14">
        <v>5.92875328725165E-2</v>
      </c>
      <c r="AC190" s="14"/>
      <c r="AD190" s="14">
        <v>6.6544186686662801E-2</v>
      </c>
      <c r="AE190" s="14">
        <v>0.119847876142552</v>
      </c>
      <c r="AF190" s="14">
        <v>0.15309083372760901</v>
      </c>
      <c r="AG190" s="14">
        <v>7.7162135492173295E-2</v>
      </c>
      <c r="AH190" s="14"/>
      <c r="AI190" s="14">
        <v>4.6155308281055803E-2</v>
      </c>
      <c r="AJ190" s="14">
        <v>7.3420905918119395E-2</v>
      </c>
      <c r="AK190" s="14">
        <v>0.26170711375434902</v>
      </c>
      <c r="AL190" s="14">
        <v>3.9383110452589597E-2</v>
      </c>
      <c r="AM190" s="14">
        <v>5.30197567501621E-2</v>
      </c>
    </row>
    <row r="191" spans="2:39" x14ac:dyDescent="0.35">
      <c r="B191" t="s">
        <v>121</v>
      </c>
      <c r="C191" s="14">
        <v>0.15592748159292999</v>
      </c>
      <c r="D191" s="14">
        <v>0.16018661470568701</v>
      </c>
      <c r="E191" s="14">
        <v>0.15102070394766401</v>
      </c>
      <c r="F191" s="14"/>
      <c r="G191" s="14">
        <v>0.14557910621275399</v>
      </c>
      <c r="H191" s="14">
        <v>0.19299825780309199</v>
      </c>
      <c r="I191" s="14">
        <v>0.22569132135812001</v>
      </c>
      <c r="J191" s="14">
        <v>6.8404890534418297E-2</v>
      </c>
      <c r="K191" s="14">
        <v>9.4922658666982102E-2</v>
      </c>
      <c r="L191" s="14">
        <v>0</v>
      </c>
      <c r="M191" s="14"/>
      <c r="N191" s="14">
        <v>0.26213975731267303</v>
      </c>
      <c r="O191" s="14">
        <v>0.127088306756755</v>
      </c>
      <c r="P191" s="14">
        <v>0.13342442216461201</v>
      </c>
      <c r="Q191" s="14">
        <v>0.129842751543572</v>
      </c>
      <c r="R191" s="14">
        <v>0.166184538538552</v>
      </c>
      <c r="S191" s="14"/>
      <c r="T191" s="14">
        <v>0.106070827886072</v>
      </c>
      <c r="U191" s="14">
        <v>6.4284512289031703E-2</v>
      </c>
      <c r="V191" s="14">
        <v>0.22040035221305199</v>
      </c>
      <c r="W191" s="14">
        <v>0.120284771154368</v>
      </c>
      <c r="X191" s="14"/>
      <c r="Y191" s="14">
        <v>0.139939768089725</v>
      </c>
      <c r="Z191" s="14">
        <v>0.13863930398187599</v>
      </c>
      <c r="AA191" s="14">
        <v>0.27422387144161497</v>
      </c>
      <c r="AB191" s="14">
        <v>0.106080019536237</v>
      </c>
      <c r="AC191" s="14"/>
      <c r="AD191" s="14">
        <v>0.163292506047097</v>
      </c>
      <c r="AE191" s="14">
        <v>0.109971269125081</v>
      </c>
      <c r="AF191" s="14">
        <v>0.162366092457955</v>
      </c>
      <c r="AG191" s="14">
        <v>0.24352656284761501</v>
      </c>
      <c r="AH191" s="14"/>
      <c r="AI191" s="14">
        <v>0.228726176758346</v>
      </c>
      <c r="AJ191" s="14">
        <v>0.13899902319062701</v>
      </c>
      <c r="AK191" s="14">
        <v>0</v>
      </c>
      <c r="AL191" s="14">
        <v>0.121530814072504</v>
      </c>
      <c r="AM191" s="14">
        <v>8.9641039790951199E-2</v>
      </c>
    </row>
    <row r="192" spans="2:39" x14ac:dyDescent="0.35">
      <c r="B192" t="s">
        <v>122</v>
      </c>
      <c r="C192" s="14">
        <v>0.27345244496069299</v>
      </c>
      <c r="D192" s="14">
        <v>0.27034494087252398</v>
      </c>
      <c r="E192" s="14">
        <v>0.27703247666872499</v>
      </c>
      <c r="F192" s="14"/>
      <c r="G192" s="14">
        <v>0.234343414249018</v>
      </c>
      <c r="H192" s="14">
        <v>0.18584761352145401</v>
      </c>
      <c r="I192" s="14">
        <v>0.226166087074296</v>
      </c>
      <c r="J192" s="14">
        <v>0.49247146698070299</v>
      </c>
      <c r="K192" s="14">
        <v>0.17821228494312399</v>
      </c>
      <c r="L192" s="14">
        <v>0.73098613538804202</v>
      </c>
      <c r="M192" s="14"/>
      <c r="N192" s="14">
        <v>0.11675290634822399</v>
      </c>
      <c r="O192" s="14">
        <v>0.33870299279240001</v>
      </c>
      <c r="P192" s="14">
        <v>0.32416437028911299</v>
      </c>
      <c r="Q192" s="14">
        <v>0.29071122670257499</v>
      </c>
      <c r="R192" s="14">
        <v>0.18858408320851</v>
      </c>
      <c r="S192" s="14"/>
      <c r="T192" s="14">
        <v>0.26395539545687002</v>
      </c>
      <c r="U192" s="14">
        <v>0.360697199180811</v>
      </c>
      <c r="V192" s="14">
        <v>0.22770375592393799</v>
      </c>
      <c r="W192" s="14">
        <v>0.30291805707229602</v>
      </c>
      <c r="X192" s="14"/>
      <c r="Y192" s="14">
        <v>0.294709587854323</v>
      </c>
      <c r="Z192" s="14">
        <v>0.250168094782456</v>
      </c>
      <c r="AA192" s="14">
        <v>0.25914282451610199</v>
      </c>
      <c r="AB192" s="14">
        <v>0.29088549370101302</v>
      </c>
      <c r="AC192" s="14"/>
      <c r="AD192" s="14">
        <v>0.28262738818465799</v>
      </c>
      <c r="AE192" s="14">
        <v>0.290538008303597</v>
      </c>
      <c r="AF192" s="14">
        <v>0.206690444713298</v>
      </c>
      <c r="AG192" s="14">
        <v>0.189596207248663</v>
      </c>
      <c r="AH192" s="14"/>
      <c r="AI192" s="14">
        <v>0.270957862591864</v>
      </c>
      <c r="AJ192" s="14">
        <v>0.288873997050064</v>
      </c>
      <c r="AK192" s="14">
        <v>0.27039058861506499</v>
      </c>
      <c r="AL192" s="14">
        <v>0.22625731325776599</v>
      </c>
      <c r="AM192" s="14">
        <v>0.420717492381256</v>
      </c>
    </row>
    <row r="193" spans="2:39" x14ac:dyDescent="0.35">
      <c r="B193" t="s">
        <v>123</v>
      </c>
      <c r="C193" s="14">
        <v>0.106613931623265</v>
      </c>
      <c r="D193" s="14">
        <v>0.12043762531567501</v>
      </c>
      <c r="E193" s="14">
        <v>9.0688204629252395E-2</v>
      </c>
      <c r="F193" s="14"/>
      <c r="G193" s="14">
        <v>3.72067824418921E-2</v>
      </c>
      <c r="H193" s="14">
        <v>0.160477445121079</v>
      </c>
      <c r="I193" s="14">
        <v>0.10481511837957699</v>
      </c>
      <c r="J193" s="14">
        <v>0.112458349902859</v>
      </c>
      <c r="K193" s="14">
        <v>0.17821228494312399</v>
      </c>
      <c r="L193" s="14">
        <v>8.6663087479596904E-2</v>
      </c>
      <c r="M193" s="14"/>
      <c r="N193" s="14">
        <v>8.4602159113116096E-2</v>
      </c>
      <c r="O193" s="14">
        <v>8.1372588069995394E-2</v>
      </c>
      <c r="P193" s="14">
        <v>0.12165674620510999</v>
      </c>
      <c r="Q193" s="14">
        <v>0.116935139694682</v>
      </c>
      <c r="R193" s="14">
        <v>0.110039306156981</v>
      </c>
      <c r="S193" s="14"/>
      <c r="T193" s="14">
        <v>3.7811117061981502E-2</v>
      </c>
      <c r="U193" s="14">
        <v>2.2828488706248699E-2</v>
      </c>
      <c r="V193" s="14">
        <v>0.112275533850363</v>
      </c>
      <c r="W193" s="14">
        <v>0.124661180221083</v>
      </c>
      <c r="X193" s="14"/>
      <c r="Y193" s="14">
        <v>0.119436915178318</v>
      </c>
      <c r="Z193" s="14">
        <v>0.10272935764735899</v>
      </c>
      <c r="AA193" s="14">
        <v>6.8584978355487394E-2</v>
      </c>
      <c r="AB193" s="14">
        <v>0.118354401558385</v>
      </c>
      <c r="AC193" s="14"/>
      <c r="AD193" s="14">
        <v>0.14742087850413699</v>
      </c>
      <c r="AE193" s="14">
        <v>6.2762626707491095E-2</v>
      </c>
      <c r="AF193" s="14">
        <v>2.9432163675858901E-2</v>
      </c>
      <c r="AG193" s="14">
        <v>0</v>
      </c>
      <c r="AH193" s="14"/>
      <c r="AI193" s="14">
        <v>0.17139970814676</v>
      </c>
      <c r="AJ193" s="14">
        <v>0.172640614240294</v>
      </c>
      <c r="AK193" s="14">
        <v>0</v>
      </c>
      <c r="AL193" s="14">
        <v>0.16091392452509301</v>
      </c>
      <c r="AM193" s="14">
        <v>7.8775462962917805E-2</v>
      </c>
    </row>
    <row r="194" spans="2:39" x14ac:dyDescent="0.35">
      <c r="B194" t="s">
        <v>124</v>
      </c>
      <c r="C194" s="14">
        <v>0.15460349167564499</v>
      </c>
      <c r="D194" s="14">
        <v>0.136311851379225</v>
      </c>
      <c r="E194" s="14">
        <v>0.17567656202249399</v>
      </c>
      <c r="F194" s="14"/>
      <c r="G194" s="14">
        <v>0.10131286942111301</v>
      </c>
      <c r="H194" s="14">
        <v>0.20201576935469101</v>
      </c>
      <c r="I194" s="14">
        <v>0.19018704303297099</v>
      </c>
      <c r="J194" s="14">
        <v>0.115175450732291</v>
      </c>
      <c r="K194" s="14">
        <v>0.18768383368986299</v>
      </c>
      <c r="L194" s="14">
        <v>9.4468578261085498E-2</v>
      </c>
      <c r="M194" s="14"/>
      <c r="N194" s="14">
        <v>0.19588381282138501</v>
      </c>
      <c r="O194" s="14">
        <v>0.156106729832765</v>
      </c>
      <c r="P194" s="14">
        <v>0.20550060037471099</v>
      </c>
      <c r="Q194" s="14">
        <v>9.1076574838779706E-2</v>
      </c>
      <c r="R194" s="14">
        <v>0.18172846286432801</v>
      </c>
      <c r="S194" s="14"/>
      <c r="T194" s="14">
        <v>0.18065782192867899</v>
      </c>
      <c r="U194" s="14">
        <v>6.3074894772358697E-2</v>
      </c>
      <c r="V194" s="14">
        <v>0.12240931616107401</v>
      </c>
      <c r="W194" s="14">
        <v>0.190109347968998</v>
      </c>
      <c r="X194" s="14"/>
      <c r="Y194" s="14">
        <v>0.113563934771162</v>
      </c>
      <c r="Z194" s="14">
        <v>0.228525733444565</v>
      </c>
      <c r="AA194" s="14">
        <v>0.12907648840692701</v>
      </c>
      <c r="AB194" s="14">
        <v>0.24913889443280901</v>
      </c>
      <c r="AC194" s="14"/>
      <c r="AD194" s="14">
        <v>0.149043232883978</v>
      </c>
      <c r="AE194" s="14">
        <v>0.18512832862418199</v>
      </c>
      <c r="AF194" s="14">
        <v>0.118579821772561</v>
      </c>
      <c r="AG194" s="14">
        <v>0.112966975081597</v>
      </c>
      <c r="AH194" s="14"/>
      <c r="AI194" s="14">
        <v>5.18491696762379E-2</v>
      </c>
      <c r="AJ194" s="14">
        <v>0.157244100170118</v>
      </c>
      <c r="AK194" s="14">
        <v>0.29067275278027699</v>
      </c>
      <c r="AL194" s="14">
        <v>0.15357142504632099</v>
      </c>
      <c r="AM194" s="14">
        <v>0.12050874479542099</v>
      </c>
    </row>
    <row r="195" spans="2:39" x14ac:dyDescent="0.35">
      <c r="B195" t="s">
        <v>125</v>
      </c>
      <c r="C195" s="14">
        <v>5.2732579189591497E-2</v>
      </c>
      <c r="D195" s="14">
        <v>4.4503098068791699E-2</v>
      </c>
      <c r="E195" s="14">
        <v>6.2213436661440497E-2</v>
      </c>
      <c r="F195" s="14"/>
      <c r="G195" s="14">
        <v>9.5083781113495594E-2</v>
      </c>
      <c r="H195" s="14">
        <v>6.6237366364439304E-2</v>
      </c>
      <c r="I195" s="14">
        <v>3.4215607640053401E-2</v>
      </c>
      <c r="J195" s="14">
        <v>0</v>
      </c>
      <c r="K195" s="14">
        <v>0</v>
      </c>
      <c r="L195" s="14">
        <v>0</v>
      </c>
      <c r="M195" s="14"/>
      <c r="N195" s="14">
        <v>0.15741353485469001</v>
      </c>
      <c r="O195" s="14">
        <v>0</v>
      </c>
      <c r="P195" s="14">
        <v>4.4115537846597101E-2</v>
      </c>
      <c r="Q195" s="14">
        <v>5.9838301699634798E-2</v>
      </c>
      <c r="R195" s="14">
        <v>9.1753912302015905E-2</v>
      </c>
      <c r="S195" s="14"/>
      <c r="T195" s="14">
        <v>0.131148792377142</v>
      </c>
      <c r="U195" s="14">
        <v>7.9930219641144898E-2</v>
      </c>
      <c r="V195" s="14">
        <v>3.4235092262570599E-2</v>
      </c>
      <c r="W195" s="14">
        <v>5.6648569167227901E-2</v>
      </c>
      <c r="X195" s="14"/>
      <c r="Y195" s="14">
        <v>3.3339659225209199E-2</v>
      </c>
      <c r="Z195" s="14">
        <v>3.0633280621561301E-2</v>
      </c>
      <c r="AA195" s="14">
        <v>0.12139921827252501</v>
      </c>
      <c r="AB195" s="14">
        <v>8.2748107799853005E-2</v>
      </c>
      <c r="AC195" s="14"/>
      <c r="AD195" s="14">
        <v>4.3960250381113099E-2</v>
      </c>
      <c r="AE195" s="14">
        <v>7.7703713047377304E-2</v>
      </c>
      <c r="AF195" s="14">
        <v>0</v>
      </c>
      <c r="AG195" s="14">
        <v>7.8650427896095707E-2</v>
      </c>
      <c r="AH195" s="14"/>
      <c r="AI195" s="14">
        <v>9.3970275738902403E-2</v>
      </c>
      <c r="AJ195" s="14">
        <v>4.9630143605001002E-2</v>
      </c>
      <c r="AK195" s="14">
        <v>5.7105926960734903E-2</v>
      </c>
      <c r="AL195" s="14">
        <v>0</v>
      </c>
      <c r="AM195" s="14">
        <v>0.111096657949446</v>
      </c>
    </row>
    <row r="196" spans="2:39" x14ac:dyDescent="0.35">
      <c r="B196" t="s">
        <v>126</v>
      </c>
      <c r="C196" s="14">
        <v>6.1138679759187901E-2</v>
      </c>
      <c r="D196" s="14">
        <v>7.8225378174675397E-2</v>
      </c>
      <c r="E196" s="14">
        <v>4.1453774968257501E-2</v>
      </c>
      <c r="F196" s="14"/>
      <c r="G196" s="14">
        <v>8.3709930552707298E-2</v>
      </c>
      <c r="H196" s="14">
        <v>3.6113974020543803E-2</v>
      </c>
      <c r="I196" s="14">
        <v>2.60535813665209E-2</v>
      </c>
      <c r="J196" s="14">
        <v>8.7102223691143593E-2</v>
      </c>
      <c r="K196" s="14">
        <v>0.21963797545588101</v>
      </c>
      <c r="L196" s="14">
        <v>0</v>
      </c>
      <c r="M196" s="14"/>
      <c r="N196" s="14">
        <v>2.2703567708646202E-2</v>
      </c>
      <c r="O196" s="14">
        <v>4.1106745536387101E-2</v>
      </c>
      <c r="P196" s="14">
        <v>1.37558189266801E-2</v>
      </c>
      <c r="Q196" s="14">
        <v>0.110826739710973</v>
      </c>
      <c r="R196" s="14">
        <v>9.1406954978122804E-2</v>
      </c>
      <c r="S196" s="14"/>
      <c r="T196" s="14">
        <v>8.5446457053498695E-2</v>
      </c>
      <c r="U196" s="14">
        <v>0.119189291458613</v>
      </c>
      <c r="V196" s="14">
        <v>5.12296903015294E-2</v>
      </c>
      <c r="W196" s="14">
        <v>5.77468406122469E-2</v>
      </c>
      <c r="X196" s="14"/>
      <c r="Y196" s="14">
        <v>7.3371716695894706E-2</v>
      </c>
      <c r="Z196" s="14">
        <v>2.9611285078361999E-2</v>
      </c>
      <c r="AA196" s="14">
        <v>2.0772190296093201E-2</v>
      </c>
      <c r="AB196" s="14">
        <v>7.3772276841107404E-2</v>
      </c>
      <c r="AC196" s="14"/>
      <c r="AD196" s="14">
        <v>5.5256641771270203E-2</v>
      </c>
      <c r="AE196" s="14">
        <v>5.5461067808762601E-2</v>
      </c>
      <c r="AF196" s="14">
        <v>0.125115731641471</v>
      </c>
      <c r="AG196" s="14">
        <v>8.2139722606259402E-2</v>
      </c>
      <c r="AH196" s="14"/>
      <c r="AI196" s="14">
        <v>5.3290650141987798E-2</v>
      </c>
      <c r="AJ196" s="14">
        <v>1.5475347282617E-2</v>
      </c>
      <c r="AK196" s="14">
        <v>5.7105926960734903E-2</v>
      </c>
      <c r="AL196" s="14">
        <v>8.1288403203110496E-2</v>
      </c>
      <c r="AM196" s="14">
        <v>7.7470954949612897E-2</v>
      </c>
    </row>
    <row r="197" spans="2:39" x14ac:dyDescent="0.35">
      <c r="B197" t="s">
        <v>127</v>
      </c>
      <c r="C197" s="14">
        <v>2.6451977871220101E-2</v>
      </c>
      <c r="D197" s="14">
        <v>2.2751996775628901E-2</v>
      </c>
      <c r="E197" s="14">
        <v>3.0714578744946399E-2</v>
      </c>
      <c r="F197" s="14"/>
      <c r="G197" s="14">
        <v>8.1314996808359394E-2</v>
      </c>
      <c r="H197" s="14">
        <v>0</v>
      </c>
      <c r="I197" s="14">
        <v>2.09364652264637E-2</v>
      </c>
      <c r="J197" s="14">
        <v>0</v>
      </c>
      <c r="K197" s="14">
        <v>0</v>
      </c>
      <c r="L197" s="14">
        <v>0</v>
      </c>
      <c r="M197" s="14"/>
      <c r="N197" s="14">
        <v>2.5053904016463902E-2</v>
      </c>
      <c r="O197" s="14">
        <v>3.7292507349078803E-2</v>
      </c>
      <c r="P197" s="14">
        <v>3.2447588259999799E-2</v>
      </c>
      <c r="Q197" s="14">
        <v>2.0338311599784401E-2</v>
      </c>
      <c r="R197" s="14">
        <v>1.6646991646976202E-2</v>
      </c>
      <c r="S197" s="14"/>
      <c r="T197" s="14">
        <v>6.2748691711608698E-2</v>
      </c>
      <c r="U197" s="14">
        <v>0.10717156792438701</v>
      </c>
      <c r="V197" s="14">
        <v>2.58201959703118E-2</v>
      </c>
      <c r="W197" s="14">
        <v>9.0276727006145096E-3</v>
      </c>
      <c r="X197" s="14"/>
      <c r="Y197" s="14">
        <v>2.91477379311606E-2</v>
      </c>
      <c r="Z197" s="14">
        <v>2.24554367199085E-2</v>
      </c>
      <c r="AA197" s="14">
        <v>3.3373272888599599E-2</v>
      </c>
      <c r="AB197" s="14">
        <v>0</v>
      </c>
      <c r="AC197" s="14"/>
      <c r="AD197" s="14">
        <v>1.640091976376E-2</v>
      </c>
      <c r="AE197" s="14">
        <v>1.3308291816422299E-2</v>
      </c>
      <c r="AF197" s="14">
        <v>4.9721727243339398E-2</v>
      </c>
      <c r="AG197" s="14">
        <v>0.16079015050235501</v>
      </c>
      <c r="AH197" s="14"/>
      <c r="AI197" s="14">
        <v>0</v>
      </c>
      <c r="AJ197" s="14">
        <v>3.6503657069296098E-2</v>
      </c>
      <c r="AK197" s="14">
        <v>0</v>
      </c>
      <c r="AL197" s="14">
        <v>3.5058220128821101E-2</v>
      </c>
      <c r="AM197" s="14">
        <v>2.70404138839383E-2</v>
      </c>
    </row>
    <row r="198" spans="2:39" x14ac:dyDescent="0.35">
      <c r="B198" t="s">
        <v>128</v>
      </c>
      <c r="C198" s="14">
        <v>6.1989802845594202E-2</v>
      </c>
      <c r="D198" s="14">
        <v>7.4135665562023001E-2</v>
      </c>
      <c r="E198" s="14">
        <v>4.7997038101768801E-2</v>
      </c>
      <c r="F198" s="14"/>
      <c r="G198" s="14">
        <v>0.114730850174715</v>
      </c>
      <c r="H198" s="14">
        <v>4.38453629247407E-2</v>
      </c>
      <c r="I198" s="14">
        <v>2.1194903247522798E-2</v>
      </c>
      <c r="J198" s="14">
        <v>4.76320479592909E-2</v>
      </c>
      <c r="K198" s="14">
        <v>0.14133096230102599</v>
      </c>
      <c r="L198" s="14">
        <v>0</v>
      </c>
      <c r="M198" s="14"/>
      <c r="N198" s="14">
        <v>2.5053904016463902E-2</v>
      </c>
      <c r="O198" s="14">
        <v>6.7943900545426802E-2</v>
      </c>
      <c r="P198" s="14">
        <v>7.3499810050854403E-2</v>
      </c>
      <c r="Q198" s="14">
        <v>7.56293633474657E-2</v>
      </c>
      <c r="R198" s="14">
        <v>1.6946289100311599E-2</v>
      </c>
      <c r="S198" s="14"/>
      <c r="T198" s="14">
        <v>0.132160896524148</v>
      </c>
      <c r="U198" s="14">
        <v>4.2363234562713702E-2</v>
      </c>
      <c r="V198" s="14">
        <v>8.8424949328132205E-2</v>
      </c>
      <c r="W198" s="14">
        <v>3.4335967976814298E-2</v>
      </c>
      <c r="X198" s="14"/>
      <c r="Y198" s="14">
        <v>9.08870566583104E-2</v>
      </c>
      <c r="Z198" s="14">
        <v>5.8564801505811802E-2</v>
      </c>
      <c r="AA198" s="14">
        <v>0</v>
      </c>
      <c r="AB198" s="14">
        <v>1.9733273258078499E-2</v>
      </c>
      <c r="AC198" s="14"/>
      <c r="AD198" s="14">
        <v>5.8466469278467603E-2</v>
      </c>
      <c r="AE198" s="14">
        <v>8.5278818424534206E-2</v>
      </c>
      <c r="AF198" s="14">
        <v>0</v>
      </c>
      <c r="AG198" s="14">
        <v>5.5167818325241397E-2</v>
      </c>
      <c r="AH198" s="14"/>
      <c r="AI198" s="14">
        <v>8.3650848664845207E-2</v>
      </c>
      <c r="AJ198" s="14">
        <v>6.7212211473862596E-2</v>
      </c>
      <c r="AK198" s="14">
        <v>6.3017690928839701E-2</v>
      </c>
      <c r="AL198" s="14">
        <v>0.134358755738514</v>
      </c>
      <c r="AM198" s="14">
        <v>2.1729476536294701E-2</v>
      </c>
    </row>
    <row r="199" spans="2:39" x14ac:dyDescent="0.35">
      <c r="B199" t="s">
        <v>64</v>
      </c>
      <c r="C199" s="14">
        <v>1.9687610857552499E-2</v>
      </c>
      <c r="D199" s="14">
        <v>1.8743934039805801E-2</v>
      </c>
      <c r="E199" s="14">
        <v>2.0774783338686299E-2</v>
      </c>
      <c r="F199" s="14"/>
      <c r="G199" s="14">
        <v>0</v>
      </c>
      <c r="H199" s="14">
        <v>1.73498395446176E-2</v>
      </c>
      <c r="I199" s="14">
        <v>7.3943630653929907E-2</v>
      </c>
      <c r="J199" s="14">
        <v>0</v>
      </c>
      <c r="K199" s="14">
        <v>0</v>
      </c>
      <c r="L199" s="14">
        <v>0</v>
      </c>
      <c r="M199" s="14"/>
      <c r="N199" s="14">
        <v>2.8144631003038802E-2</v>
      </c>
      <c r="O199" s="14">
        <v>5.0674041941488397E-2</v>
      </c>
      <c r="P199" s="14">
        <v>0</v>
      </c>
      <c r="Q199" s="14">
        <v>0</v>
      </c>
      <c r="R199" s="14">
        <v>1.6946289100311599E-2</v>
      </c>
      <c r="S199" s="14"/>
      <c r="T199" s="14">
        <v>0</v>
      </c>
      <c r="U199" s="14">
        <v>0</v>
      </c>
      <c r="V199" s="14">
        <v>7.6416154359731396E-3</v>
      </c>
      <c r="W199" s="14">
        <v>3.6419296993823097E-2</v>
      </c>
      <c r="X199" s="14"/>
      <c r="Y199" s="14">
        <v>4.1090427427299403E-2</v>
      </c>
      <c r="Z199" s="14">
        <v>0</v>
      </c>
      <c r="AA199" s="14">
        <v>0</v>
      </c>
      <c r="AB199" s="14">
        <v>0</v>
      </c>
      <c r="AC199" s="14"/>
      <c r="AD199" s="14">
        <v>1.6987526498857201E-2</v>
      </c>
      <c r="AE199" s="14">
        <v>0</v>
      </c>
      <c r="AF199" s="14">
        <v>0.155003184767909</v>
      </c>
      <c r="AG199" s="14">
        <v>0</v>
      </c>
      <c r="AH199" s="14"/>
      <c r="AI199" s="14">
        <v>0</v>
      </c>
      <c r="AJ199" s="14">
        <v>0</v>
      </c>
      <c r="AK199" s="14">
        <v>0</v>
      </c>
      <c r="AL199" s="14">
        <v>4.76380335752805E-2</v>
      </c>
      <c r="AM199" s="14">
        <v>0</v>
      </c>
    </row>
    <row r="200" spans="2:39" x14ac:dyDescent="0.35">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row>
    <row r="201" spans="2:39" x14ac:dyDescent="0.35">
      <c r="B201" s="6" t="s">
        <v>142</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row>
    <row r="202" spans="2:39" x14ac:dyDescent="0.35">
      <c r="B202" s="24" t="s">
        <v>130</v>
      </c>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row>
    <row r="203" spans="2:39" x14ac:dyDescent="0.35">
      <c r="B203" t="s">
        <v>120</v>
      </c>
      <c r="C203" s="14">
        <v>3.63809234301758E-2</v>
      </c>
      <c r="D203" s="14">
        <v>5.6439951033152497E-2</v>
      </c>
      <c r="E203" s="14">
        <v>1.7135957411947199E-2</v>
      </c>
      <c r="F203" s="14"/>
      <c r="G203" s="14">
        <v>0.10344987388698799</v>
      </c>
      <c r="H203" s="14">
        <v>0</v>
      </c>
      <c r="I203" s="14">
        <v>4.9264136586045698E-2</v>
      </c>
      <c r="J203" s="14">
        <v>0</v>
      </c>
      <c r="K203" s="14">
        <v>0</v>
      </c>
      <c r="L203" s="14" t="s">
        <v>136</v>
      </c>
      <c r="M203" s="14"/>
      <c r="N203" s="14">
        <v>0.120672005913395</v>
      </c>
      <c r="O203" s="14">
        <v>7.9454163433691702E-2</v>
      </c>
      <c r="P203" s="14">
        <v>0</v>
      </c>
      <c r="Q203" s="14">
        <v>0</v>
      </c>
      <c r="R203" s="14">
        <v>4.5428195764721097E-2</v>
      </c>
      <c r="S203" s="14"/>
      <c r="T203" s="14">
        <v>0</v>
      </c>
      <c r="U203" s="14">
        <v>0</v>
      </c>
      <c r="V203" s="14">
        <v>7.1823520245619304E-2</v>
      </c>
      <c r="W203" s="14">
        <v>1.79964639080866E-2</v>
      </c>
      <c r="X203" s="14"/>
      <c r="Y203" s="14">
        <v>5.9243159607287099E-2</v>
      </c>
      <c r="Z203" s="14">
        <v>0</v>
      </c>
      <c r="AA203" s="14">
        <v>0</v>
      </c>
      <c r="AB203" s="14">
        <v>5.2196134134965801E-2</v>
      </c>
      <c r="AC203" s="14"/>
      <c r="AD203" s="14">
        <v>5.9039696114413398E-2</v>
      </c>
      <c r="AE203" s="14">
        <v>0</v>
      </c>
      <c r="AF203" s="14">
        <v>0</v>
      </c>
      <c r="AG203" s="14">
        <v>0</v>
      </c>
      <c r="AH203" s="14"/>
      <c r="AI203" s="14">
        <v>0</v>
      </c>
      <c r="AJ203" s="14">
        <v>4.2201594658317299E-2</v>
      </c>
      <c r="AK203" s="14">
        <v>0</v>
      </c>
      <c r="AL203" s="14">
        <v>0</v>
      </c>
      <c r="AM203" s="14">
        <v>0</v>
      </c>
    </row>
    <row r="204" spans="2:39" x14ac:dyDescent="0.35">
      <c r="B204" t="s">
        <v>121</v>
      </c>
      <c r="C204" s="14">
        <v>9.47840065104157E-2</v>
      </c>
      <c r="D204" s="14">
        <v>0.125250386070798</v>
      </c>
      <c r="E204" s="14">
        <v>6.5554053247326896E-2</v>
      </c>
      <c r="F204" s="14"/>
      <c r="G204" s="14">
        <v>6.0975164144711901E-2</v>
      </c>
      <c r="H204" s="14">
        <v>0.11296700197247</v>
      </c>
      <c r="I204" s="14">
        <v>0</v>
      </c>
      <c r="J204" s="14">
        <v>0</v>
      </c>
      <c r="K204" s="14">
        <v>0.52609413893800805</v>
      </c>
      <c r="L204" s="14" t="s">
        <v>136</v>
      </c>
      <c r="M204" s="14"/>
      <c r="N204" s="14">
        <v>8.8806053256014997E-2</v>
      </c>
      <c r="O204" s="14">
        <v>8.9255874454811104E-2</v>
      </c>
      <c r="P204" s="14">
        <v>0</v>
      </c>
      <c r="Q204" s="14">
        <v>0.202192929372077</v>
      </c>
      <c r="R204" s="14">
        <v>0.101743565372687</v>
      </c>
      <c r="S204" s="14"/>
      <c r="T204" s="14">
        <v>0.161223207549134</v>
      </c>
      <c r="U204" s="14">
        <v>0</v>
      </c>
      <c r="V204" s="14">
        <v>6.9316836821034095E-2</v>
      </c>
      <c r="W204" s="14">
        <v>0.114606954791299</v>
      </c>
      <c r="X204" s="14"/>
      <c r="Y204" s="14">
        <v>8.86471090533935E-2</v>
      </c>
      <c r="Z204" s="14">
        <v>0.183041753401228</v>
      </c>
      <c r="AA204" s="14">
        <v>0</v>
      </c>
      <c r="AB204" s="14">
        <v>8.8366525112943295E-2</v>
      </c>
      <c r="AC204" s="14"/>
      <c r="AD204" s="14">
        <v>9.4965444324521794E-2</v>
      </c>
      <c r="AE204" s="14">
        <v>0.10106409670853</v>
      </c>
      <c r="AF204" s="14">
        <v>0.24122563920220499</v>
      </c>
      <c r="AG204" s="14">
        <v>0</v>
      </c>
      <c r="AH204" s="14"/>
      <c r="AI204" s="14">
        <v>0.212908241469662</v>
      </c>
      <c r="AJ204" s="14">
        <v>0</v>
      </c>
      <c r="AK204" s="14">
        <v>0.26176326403143002</v>
      </c>
      <c r="AL204" s="14">
        <v>0.16701701774238401</v>
      </c>
      <c r="AM204" s="14">
        <v>9.9128686485703804E-2</v>
      </c>
    </row>
    <row r="205" spans="2:39" x14ac:dyDescent="0.35">
      <c r="B205" t="s">
        <v>122</v>
      </c>
      <c r="C205" s="14">
        <v>0.157340807883356</v>
      </c>
      <c r="D205" s="14">
        <v>0.15719908840565</v>
      </c>
      <c r="E205" s="14">
        <v>0.15747677591663101</v>
      </c>
      <c r="F205" s="14"/>
      <c r="G205" s="14">
        <v>0.159678200532859</v>
      </c>
      <c r="H205" s="14">
        <v>0.106874072243486</v>
      </c>
      <c r="I205" s="14">
        <v>8.9462567337518506E-2</v>
      </c>
      <c r="J205" s="14">
        <v>0.68398098689020803</v>
      </c>
      <c r="K205" s="14">
        <v>0</v>
      </c>
      <c r="L205" s="14" t="s">
        <v>136</v>
      </c>
      <c r="M205" s="14"/>
      <c r="N205" s="14">
        <v>0</v>
      </c>
      <c r="O205" s="14">
        <v>0.27816956892364503</v>
      </c>
      <c r="P205" s="14">
        <v>0.119360049543493</v>
      </c>
      <c r="Q205" s="14">
        <v>0.189463304424481</v>
      </c>
      <c r="R205" s="14">
        <v>9.6460554078686506E-2</v>
      </c>
      <c r="S205" s="14"/>
      <c r="T205" s="14">
        <v>0.246814274629577</v>
      </c>
      <c r="U205" s="14">
        <v>0</v>
      </c>
      <c r="V205" s="14">
        <v>9.6128276802852394E-2</v>
      </c>
      <c r="W205" s="14">
        <v>0.20454013314955599</v>
      </c>
      <c r="X205" s="14"/>
      <c r="Y205" s="14">
        <v>0.15987433726239</v>
      </c>
      <c r="Z205" s="14">
        <v>0.38030362741079698</v>
      </c>
      <c r="AA205" s="14">
        <v>9.7006793806796401E-2</v>
      </c>
      <c r="AB205" s="14">
        <v>0</v>
      </c>
      <c r="AC205" s="14"/>
      <c r="AD205" s="14">
        <v>0.102831830546601</v>
      </c>
      <c r="AE205" s="14">
        <v>0.25071296261619203</v>
      </c>
      <c r="AF205" s="14">
        <v>0</v>
      </c>
      <c r="AG205" s="14">
        <v>0.32242429406269901</v>
      </c>
      <c r="AH205" s="14"/>
      <c r="AI205" s="14">
        <v>0</v>
      </c>
      <c r="AJ205" s="14">
        <v>7.1859806535354495E-2</v>
      </c>
      <c r="AK205" s="14">
        <v>0</v>
      </c>
      <c r="AL205" s="14">
        <v>0</v>
      </c>
      <c r="AM205" s="14">
        <v>0.127319179101712</v>
      </c>
    </row>
    <row r="206" spans="2:39" x14ac:dyDescent="0.35">
      <c r="B206" t="s">
        <v>123</v>
      </c>
      <c r="C206" s="14">
        <v>0.19412903730811201</v>
      </c>
      <c r="D206" s="14">
        <v>0.20262878299586601</v>
      </c>
      <c r="E206" s="14">
        <v>0.185974239370641</v>
      </c>
      <c r="F206" s="14"/>
      <c r="G206" s="14">
        <v>0.18790211849049701</v>
      </c>
      <c r="H206" s="14">
        <v>0.31138437426047999</v>
      </c>
      <c r="I206" s="14">
        <v>8.1069978299667098E-2</v>
      </c>
      <c r="J206" s="14">
        <v>0</v>
      </c>
      <c r="K206" s="14">
        <v>0</v>
      </c>
      <c r="L206" s="14" t="s">
        <v>136</v>
      </c>
      <c r="M206" s="14"/>
      <c r="N206" s="14">
        <v>0</v>
      </c>
      <c r="O206" s="14">
        <v>0.168710037888503</v>
      </c>
      <c r="P206" s="14">
        <v>0.244376773991547</v>
      </c>
      <c r="Q206" s="14">
        <v>0.31718781254045603</v>
      </c>
      <c r="R206" s="14">
        <v>9.5559244370663807E-2</v>
      </c>
      <c r="S206" s="14"/>
      <c r="T206" s="14">
        <v>0</v>
      </c>
      <c r="U206" s="14">
        <v>0.41123023450657498</v>
      </c>
      <c r="V206" s="14">
        <v>0.26843561985579401</v>
      </c>
      <c r="W206" s="14">
        <v>0.141006906045307</v>
      </c>
      <c r="X206" s="14"/>
      <c r="Y206" s="14">
        <v>8.4298436395483997E-2</v>
      </c>
      <c r="Z206" s="14">
        <v>8.4188621354704396E-2</v>
      </c>
      <c r="AA206" s="14">
        <v>0.399380920606489</v>
      </c>
      <c r="AB206" s="14">
        <v>0.44533244811620298</v>
      </c>
      <c r="AC206" s="14"/>
      <c r="AD206" s="14">
        <v>0.27774034959787602</v>
      </c>
      <c r="AE206" s="14">
        <v>3.33822390855762E-2</v>
      </c>
      <c r="AF206" s="14">
        <v>0</v>
      </c>
      <c r="AG206" s="14">
        <v>0.21191361771693301</v>
      </c>
      <c r="AH206" s="14"/>
      <c r="AI206" s="14">
        <v>0.425816482939323</v>
      </c>
      <c r="AJ206" s="14">
        <v>0.30403143446095199</v>
      </c>
      <c r="AK206" s="14">
        <v>0.492157823979047</v>
      </c>
      <c r="AL206" s="14">
        <v>0.31569291728364901</v>
      </c>
      <c r="AM206" s="14">
        <v>6.6168435553564303E-2</v>
      </c>
    </row>
    <row r="207" spans="2:39" x14ac:dyDescent="0.35">
      <c r="B207" t="s">
        <v>124</v>
      </c>
      <c r="C207" s="14">
        <v>0.16512992687031999</v>
      </c>
      <c r="D207" s="14">
        <v>0.125738177866553</v>
      </c>
      <c r="E207" s="14">
        <v>0.20292302860889</v>
      </c>
      <c r="F207" s="14"/>
      <c r="G207" s="14">
        <v>0.153253407094876</v>
      </c>
      <c r="H207" s="14">
        <v>0.111133611280582</v>
      </c>
      <c r="I207" s="14">
        <v>0.43913822650239798</v>
      </c>
      <c r="J207" s="14">
        <v>0</v>
      </c>
      <c r="K207" s="14">
        <v>0</v>
      </c>
      <c r="L207" s="14" t="s">
        <v>136</v>
      </c>
      <c r="M207" s="14"/>
      <c r="N207" s="14">
        <v>0.30923950146136903</v>
      </c>
      <c r="O207" s="14">
        <v>0.107964411525797</v>
      </c>
      <c r="P207" s="14">
        <v>0.21368019202476099</v>
      </c>
      <c r="Q207" s="14">
        <v>0.116802529222964</v>
      </c>
      <c r="R207" s="14">
        <v>0.169282797119374</v>
      </c>
      <c r="S207" s="14"/>
      <c r="T207" s="14">
        <v>0.29918478819351402</v>
      </c>
      <c r="U207" s="14">
        <v>0</v>
      </c>
      <c r="V207" s="14">
        <v>0.129764507743312</v>
      </c>
      <c r="W207" s="14">
        <v>0.19225654540529299</v>
      </c>
      <c r="X207" s="14"/>
      <c r="Y207" s="14">
        <v>0.141396574693438</v>
      </c>
      <c r="Z207" s="14">
        <v>0.26216044817461298</v>
      </c>
      <c r="AA207" s="14">
        <v>0.19458720226939499</v>
      </c>
      <c r="AB207" s="14">
        <v>0.126591088092325</v>
      </c>
      <c r="AC207" s="14"/>
      <c r="AD207" s="14">
        <v>0.176086023323268</v>
      </c>
      <c r="AE207" s="14">
        <v>0.19184642592172699</v>
      </c>
      <c r="AF207" s="14">
        <v>0</v>
      </c>
      <c r="AG207" s="14">
        <v>0</v>
      </c>
      <c r="AH207" s="14"/>
      <c r="AI207" s="14">
        <v>0</v>
      </c>
      <c r="AJ207" s="14">
        <v>0.189204379625321</v>
      </c>
      <c r="AK207" s="14">
        <v>0</v>
      </c>
      <c r="AL207" s="14">
        <v>0</v>
      </c>
      <c r="AM207" s="14">
        <v>0.40325482161015802</v>
      </c>
    </row>
    <row r="208" spans="2:39" x14ac:dyDescent="0.35">
      <c r="B208" t="s">
        <v>125</v>
      </c>
      <c r="C208" s="14">
        <v>5.2572773642681897E-2</v>
      </c>
      <c r="D208" s="14">
        <v>2.93920774036192E-2</v>
      </c>
      <c r="E208" s="14">
        <v>7.4812720674483205E-2</v>
      </c>
      <c r="F208" s="14"/>
      <c r="G208" s="14">
        <v>8.7502599156569105E-2</v>
      </c>
      <c r="H208" s="14">
        <v>3.5589278214808603E-2</v>
      </c>
      <c r="I208" s="14">
        <v>8.1069978299667098E-2</v>
      </c>
      <c r="J208" s="14">
        <v>0</v>
      </c>
      <c r="K208" s="14">
        <v>0</v>
      </c>
      <c r="L208" s="14" t="s">
        <v>136</v>
      </c>
      <c r="M208" s="14"/>
      <c r="N208" s="14">
        <v>0</v>
      </c>
      <c r="O208" s="14">
        <v>0</v>
      </c>
      <c r="P208" s="14">
        <v>0.146487732817176</v>
      </c>
      <c r="Q208" s="14">
        <v>6.4650551415630197E-2</v>
      </c>
      <c r="R208" s="14">
        <v>0</v>
      </c>
      <c r="S208" s="14"/>
      <c r="T208" s="14">
        <v>0.29277772962777598</v>
      </c>
      <c r="U208" s="14">
        <v>0.33281187022821002</v>
      </c>
      <c r="V208" s="14">
        <v>7.1729668558009496E-2</v>
      </c>
      <c r="W208" s="14">
        <v>0</v>
      </c>
      <c r="X208" s="14"/>
      <c r="Y208" s="14">
        <v>8.09624501662672E-2</v>
      </c>
      <c r="Z208" s="14">
        <v>0</v>
      </c>
      <c r="AA208" s="14">
        <v>9.0435950653130606E-2</v>
      </c>
      <c r="AB208" s="14">
        <v>0</v>
      </c>
      <c r="AC208" s="14"/>
      <c r="AD208" s="14">
        <v>6.6349164140179703E-2</v>
      </c>
      <c r="AE208" s="14">
        <v>3.9598909682330798E-2</v>
      </c>
      <c r="AF208" s="14">
        <v>0</v>
      </c>
      <c r="AG208" s="14">
        <v>0</v>
      </c>
      <c r="AH208" s="14"/>
      <c r="AI208" s="14">
        <v>0</v>
      </c>
      <c r="AJ208" s="14">
        <v>0.12584724458681501</v>
      </c>
      <c r="AK208" s="14">
        <v>0.246078911989523</v>
      </c>
      <c r="AL208" s="14">
        <v>0</v>
      </c>
      <c r="AM208" s="14">
        <v>0</v>
      </c>
    </row>
    <row r="209" spans="2:39" x14ac:dyDescent="0.35">
      <c r="B209" t="s">
        <v>126</v>
      </c>
      <c r="C209" s="14">
        <v>5.9064226244280801E-2</v>
      </c>
      <c r="D209" s="14">
        <v>8.3655526710020398E-2</v>
      </c>
      <c r="E209" s="14">
        <v>3.5470921963819103E-2</v>
      </c>
      <c r="F209" s="14"/>
      <c r="G209" s="14">
        <v>6.25332292170728E-2</v>
      </c>
      <c r="H209" s="14">
        <v>7.0589705234155795E-2</v>
      </c>
      <c r="I209" s="14">
        <v>0</v>
      </c>
      <c r="J209" s="14">
        <v>0</v>
      </c>
      <c r="K209" s="14">
        <v>0.21700224813046001</v>
      </c>
      <c r="L209" s="14" t="s">
        <v>136</v>
      </c>
      <c r="M209" s="14"/>
      <c r="N209" s="14">
        <v>0.18023649487101601</v>
      </c>
      <c r="O209" s="14">
        <v>0</v>
      </c>
      <c r="P209" s="14">
        <v>0</v>
      </c>
      <c r="Q209" s="14">
        <v>0</v>
      </c>
      <c r="R209" s="14">
        <v>0.21210051222960599</v>
      </c>
      <c r="S209" s="14"/>
      <c r="T209" s="14">
        <v>0</v>
      </c>
      <c r="U209" s="14">
        <v>0.25595789526521501</v>
      </c>
      <c r="V209" s="14">
        <v>1.5790530028993902E-2</v>
      </c>
      <c r="W209" s="14">
        <v>7.7013244434523898E-2</v>
      </c>
      <c r="X209" s="14"/>
      <c r="Y209" s="14">
        <v>6.2535078861877993E-2</v>
      </c>
      <c r="Z209" s="14">
        <v>0</v>
      </c>
      <c r="AA209" s="14">
        <v>0</v>
      </c>
      <c r="AB209" s="14">
        <v>0.14360462705553201</v>
      </c>
      <c r="AC209" s="14"/>
      <c r="AD209" s="14">
        <v>1.7961841861233001E-2</v>
      </c>
      <c r="AE209" s="14">
        <v>0.125114256752411</v>
      </c>
      <c r="AF209" s="14">
        <v>0</v>
      </c>
      <c r="AG209" s="14">
        <v>0.17864509676822199</v>
      </c>
      <c r="AH209" s="14"/>
      <c r="AI209" s="14">
        <v>0</v>
      </c>
      <c r="AJ209" s="14">
        <v>0</v>
      </c>
      <c r="AK209" s="14">
        <v>0</v>
      </c>
      <c r="AL209" s="14">
        <v>0</v>
      </c>
      <c r="AM209" s="14">
        <v>7.9068830618272801E-2</v>
      </c>
    </row>
    <row r="210" spans="2:39" x14ac:dyDescent="0.35">
      <c r="B210" t="s">
        <v>127</v>
      </c>
      <c r="C210" s="14">
        <v>1.2214108500795001E-2</v>
      </c>
      <c r="D210" s="14">
        <v>0</v>
      </c>
      <c r="E210" s="14">
        <v>2.3932528141728901E-2</v>
      </c>
      <c r="F210" s="14"/>
      <c r="G210" s="14">
        <v>0</v>
      </c>
      <c r="H210" s="14">
        <v>2.9359587231074999E-2</v>
      </c>
      <c r="I210" s="14">
        <v>0</v>
      </c>
      <c r="J210" s="14">
        <v>0</v>
      </c>
      <c r="K210" s="14">
        <v>0</v>
      </c>
      <c r="L210" s="14" t="s">
        <v>136</v>
      </c>
      <c r="M210" s="14"/>
      <c r="N210" s="14">
        <v>0</v>
      </c>
      <c r="O210" s="14">
        <v>0</v>
      </c>
      <c r="P210" s="14">
        <v>0</v>
      </c>
      <c r="Q210" s="14">
        <v>0</v>
      </c>
      <c r="R210" s="14">
        <v>5.6315369607965599E-2</v>
      </c>
      <c r="S210" s="14"/>
      <c r="T210" s="14">
        <v>0</v>
      </c>
      <c r="U210" s="14">
        <v>0</v>
      </c>
      <c r="V210" s="14">
        <v>0</v>
      </c>
      <c r="W210" s="14">
        <v>2.2309437994615801E-2</v>
      </c>
      <c r="X210" s="14"/>
      <c r="Y210" s="14">
        <v>0</v>
      </c>
      <c r="Z210" s="14">
        <v>0</v>
      </c>
      <c r="AA210" s="14">
        <v>7.4605676631030293E-2</v>
      </c>
      <c r="AB210" s="14">
        <v>0</v>
      </c>
      <c r="AC210" s="14"/>
      <c r="AD210" s="14">
        <v>0</v>
      </c>
      <c r="AE210" s="14">
        <v>4.1382518077145998E-2</v>
      </c>
      <c r="AF210" s="14">
        <v>0</v>
      </c>
      <c r="AG210" s="14">
        <v>0</v>
      </c>
      <c r="AH210" s="14"/>
      <c r="AI210" s="14">
        <v>0</v>
      </c>
      <c r="AJ210" s="14">
        <v>0</v>
      </c>
      <c r="AK210" s="14">
        <v>0</v>
      </c>
      <c r="AL210" s="14">
        <v>0</v>
      </c>
      <c r="AM210" s="14">
        <v>7.4331178146113994E-2</v>
      </c>
    </row>
    <row r="211" spans="2:39" x14ac:dyDescent="0.35">
      <c r="B211" t="s">
        <v>128</v>
      </c>
      <c r="C211" s="14">
        <v>0.181529463550269</v>
      </c>
      <c r="D211" s="14">
        <v>0.18138430392274599</v>
      </c>
      <c r="E211" s="14">
        <v>0.18166873212071899</v>
      </c>
      <c r="F211" s="14"/>
      <c r="G211" s="14">
        <v>0.184705407476425</v>
      </c>
      <c r="H211" s="14">
        <v>0.16613745263312699</v>
      </c>
      <c r="I211" s="14">
        <v>0.17053254563718601</v>
      </c>
      <c r="J211" s="14">
        <v>0.31601901310979202</v>
      </c>
      <c r="K211" s="14">
        <v>0.12845180646576601</v>
      </c>
      <c r="L211" s="14" t="s">
        <v>136</v>
      </c>
      <c r="M211" s="14"/>
      <c r="N211" s="14">
        <v>0.19492599887711001</v>
      </c>
      <c r="O211" s="14">
        <v>0.27644594377355203</v>
      </c>
      <c r="P211" s="14">
        <v>0.214495241701425</v>
      </c>
      <c r="Q211" s="14">
        <v>0.10970287302439199</v>
      </c>
      <c r="R211" s="14">
        <v>0.115762033534366</v>
      </c>
      <c r="S211" s="14"/>
      <c r="T211" s="14">
        <v>0</v>
      </c>
      <c r="U211" s="14">
        <v>0</v>
      </c>
      <c r="V211" s="14">
        <v>0.21397512035101901</v>
      </c>
      <c r="W211" s="14">
        <v>0.18721474357381701</v>
      </c>
      <c r="X211" s="14"/>
      <c r="Y211" s="14">
        <v>0.29931537539766701</v>
      </c>
      <c r="Z211" s="14">
        <v>9.0305549658658404E-2</v>
      </c>
      <c r="AA211" s="14">
        <v>4.6976662226362299E-2</v>
      </c>
      <c r="AB211" s="14">
        <v>7.1010685793391301E-2</v>
      </c>
      <c r="AC211" s="14"/>
      <c r="AD211" s="14">
        <v>0.161290958229795</v>
      </c>
      <c r="AE211" s="14">
        <v>0.149458906096852</v>
      </c>
      <c r="AF211" s="14">
        <v>0.75877436079779503</v>
      </c>
      <c r="AG211" s="14">
        <v>0.28701699145214599</v>
      </c>
      <c r="AH211" s="14"/>
      <c r="AI211" s="14">
        <v>0.36127527559101502</v>
      </c>
      <c r="AJ211" s="14">
        <v>0.26685554013323998</v>
      </c>
      <c r="AK211" s="14">
        <v>0</v>
      </c>
      <c r="AL211" s="14">
        <v>0.51729006497396701</v>
      </c>
      <c r="AM211" s="14">
        <v>7.6397690338360399E-2</v>
      </c>
    </row>
    <row r="212" spans="2:39" x14ac:dyDescent="0.35">
      <c r="B212" t="s">
        <v>64</v>
      </c>
      <c r="C212" s="14">
        <v>4.6854726059594697E-2</v>
      </c>
      <c r="D212" s="14">
        <v>3.83117055915944E-2</v>
      </c>
      <c r="E212" s="14">
        <v>5.5051042543814398E-2</v>
      </c>
      <c r="F212" s="14"/>
      <c r="G212" s="14">
        <v>0</v>
      </c>
      <c r="H212" s="14">
        <v>5.5964916929815298E-2</v>
      </c>
      <c r="I212" s="14">
        <v>8.9462567337518506E-2</v>
      </c>
      <c r="J212" s="14">
        <v>0</v>
      </c>
      <c r="K212" s="14">
        <v>0.12845180646576601</v>
      </c>
      <c r="L212" s="14" t="s">
        <v>136</v>
      </c>
      <c r="M212" s="14"/>
      <c r="N212" s="14">
        <v>0.106119945621095</v>
      </c>
      <c r="O212" s="14">
        <v>0</v>
      </c>
      <c r="P212" s="14">
        <v>6.1600009921596997E-2</v>
      </c>
      <c r="Q212" s="14">
        <v>0</v>
      </c>
      <c r="R212" s="14">
        <v>0.10734772792193099</v>
      </c>
      <c r="S212" s="14"/>
      <c r="T212" s="14">
        <v>0</v>
      </c>
      <c r="U212" s="14">
        <v>0</v>
      </c>
      <c r="V212" s="14">
        <v>6.3035919593365797E-2</v>
      </c>
      <c r="W212" s="14">
        <v>4.3055570697501197E-2</v>
      </c>
      <c r="X212" s="14"/>
      <c r="Y212" s="14">
        <v>2.3727478562195599E-2</v>
      </c>
      <c r="Z212" s="14">
        <v>0</v>
      </c>
      <c r="AA212" s="14">
        <v>9.7006793806796401E-2</v>
      </c>
      <c r="AB212" s="14">
        <v>7.2898491694639606E-2</v>
      </c>
      <c r="AC212" s="14"/>
      <c r="AD212" s="14">
        <v>4.3734691862111999E-2</v>
      </c>
      <c r="AE212" s="14">
        <v>6.7439685059234006E-2</v>
      </c>
      <c r="AF212" s="14">
        <v>0</v>
      </c>
      <c r="AG212" s="14">
        <v>0</v>
      </c>
      <c r="AH212" s="14"/>
      <c r="AI212" s="14">
        <v>0</v>
      </c>
      <c r="AJ212" s="14">
        <v>0</v>
      </c>
      <c r="AK212" s="14">
        <v>0</v>
      </c>
      <c r="AL212" s="14">
        <v>0</v>
      </c>
      <c r="AM212" s="14">
        <v>7.4331178146113994E-2</v>
      </c>
    </row>
    <row r="213" spans="2:39" x14ac:dyDescent="0.35">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row>
    <row r="214" spans="2:39" x14ac:dyDescent="0.35">
      <c r="B214" s="6" t="s">
        <v>143</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row>
    <row r="215" spans="2:39" x14ac:dyDescent="0.35">
      <c r="B215" s="24" t="s">
        <v>130</v>
      </c>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row>
    <row r="216" spans="2:39" x14ac:dyDescent="0.35">
      <c r="B216" t="s">
        <v>120</v>
      </c>
      <c r="C216" s="14">
        <v>0</v>
      </c>
      <c r="D216" s="14">
        <v>0</v>
      </c>
      <c r="E216" s="14">
        <v>0</v>
      </c>
      <c r="F216" s="14"/>
      <c r="G216" s="14">
        <v>0</v>
      </c>
      <c r="H216" s="14">
        <v>0</v>
      </c>
      <c r="I216" s="14">
        <v>0</v>
      </c>
      <c r="J216" s="14">
        <v>0</v>
      </c>
      <c r="K216" s="14">
        <v>0</v>
      </c>
      <c r="L216" s="14">
        <v>0</v>
      </c>
      <c r="M216" s="14"/>
      <c r="N216" s="14">
        <v>0</v>
      </c>
      <c r="O216" s="14">
        <v>0</v>
      </c>
      <c r="P216" s="14">
        <v>0</v>
      </c>
      <c r="Q216" s="14">
        <v>0</v>
      </c>
      <c r="R216" s="14">
        <v>0</v>
      </c>
      <c r="S216" s="14"/>
      <c r="T216" s="14">
        <v>0</v>
      </c>
      <c r="U216" s="14">
        <v>0</v>
      </c>
      <c r="V216" s="14">
        <v>0</v>
      </c>
      <c r="W216" s="14">
        <v>0</v>
      </c>
      <c r="X216" s="14"/>
      <c r="Y216" s="14">
        <v>0</v>
      </c>
      <c r="Z216" s="14">
        <v>0</v>
      </c>
      <c r="AA216" s="14">
        <v>0</v>
      </c>
      <c r="AB216" s="14">
        <v>0</v>
      </c>
      <c r="AC216" s="14"/>
      <c r="AD216" s="14">
        <v>0</v>
      </c>
      <c r="AE216" s="14">
        <v>0</v>
      </c>
      <c r="AF216" s="14">
        <v>0</v>
      </c>
      <c r="AG216" s="14">
        <v>0</v>
      </c>
      <c r="AH216" s="14"/>
      <c r="AI216" s="14">
        <v>0</v>
      </c>
      <c r="AJ216" s="14">
        <v>0</v>
      </c>
      <c r="AK216" s="14">
        <v>0</v>
      </c>
      <c r="AL216" s="14">
        <v>0</v>
      </c>
      <c r="AM216" s="14">
        <v>0</v>
      </c>
    </row>
    <row r="217" spans="2:39" x14ac:dyDescent="0.35">
      <c r="B217" t="s">
        <v>121</v>
      </c>
      <c r="C217" s="14">
        <v>2.18998503727128E-2</v>
      </c>
      <c r="D217" s="14">
        <v>1.8062629442361401E-2</v>
      </c>
      <c r="E217" s="14">
        <v>2.8532776907220701E-2</v>
      </c>
      <c r="F217" s="14"/>
      <c r="G217" s="14">
        <v>5.2410596067333497E-2</v>
      </c>
      <c r="H217" s="14">
        <v>5.5808689052667199E-2</v>
      </c>
      <c r="I217" s="14">
        <v>0</v>
      </c>
      <c r="J217" s="14">
        <v>0</v>
      </c>
      <c r="K217" s="14">
        <v>0</v>
      </c>
      <c r="L217" s="14">
        <v>0</v>
      </c>
      <c r="M217" s="14"/>
      <c r="N217" s="14">
        <v>0</v>
      </c>
      <c r="O217" s="14">
        <v>0</v>
      </c>
      <c r="P217" s="14">
        <v>4.0097623356735203E-2</v>
      </c>
      <c r="Q217" s="14">
        <v>0</v>
      </c>
      <c r="R217" s="14">
        <v>6.9775975652941497E-2</v>
      </c>
      <c r="S217" s="14"/>
      <c r="T217" s="14">
        <v>0.12144631559359</v>
      </c>
      <c r="U217" s="14">
        <v>0</v>
      </c>
      <c r="V217" s="14">
        <v>0</v>
      </c>
      <c r="W217" s="14">
        <v>2.1644467818540899E-2</v>
      </c>
      <c r="X217" s="14"/>
      <c r="Y217" s="14">
        <v>2.1135879179381499E-2</v>
      </c>
      <c r="Z217" s="14">
        <v>5.0383827086777598E-2</v>
      </c>
      <c r="AA217" s="14">
        <v>0</v>
      </c>
      <c r="AB217" s="14">
        <v>0</v>
      </c>
      <c r="AC217" s="14"/>
      <c r="AD217" s="14">
        <v>1.6958663446733298E-2</v>
      </c>
      <c r="AE217" s="14">
        <v>4.70267429386051E-2</v>
      </c>
      <c r="AF217" s="14">
        <v>0</v>
      </c>
      <c r="AG217" s="14">
        <v>0</v>
      </c>
      <c r="AH217" s="14"/>
      <c r="AI217" s="14">
        <v>0</v>
      </c>
      <c r="AJ217" s="14">
        <v>3.9771270929745098E-2</v>
      </c>
      <c r="AK217" s="14">
        <v>0</v>
      </c>
      <c r="AL217" s="14">
        <v>0</v>
      </c>
      <c r="AM217" s="14">
        <v>9.4526232368105798E-2</v>
      </c>
    </row>
    <row r="218" spans="2:39" x14ac:dyDescent="0.35">
      <c r="B218" t="s">
        <v>122</v>
      </c>
      <c r="C218" s="14">
        <v>5.3417785166866197E-2</v>
      </c>
      <c r="D218" s="14">
        <v>8.4320561223396498E-2</v>
      </c>
      <c r="E218" s="14">
        <v>0</v>
      </c>
      <c r="F218" s="14"/>
      <c r="G218" s="14">
        <v>0.17143695771971099</v>
      </c>
      <c r="H218" s="14">
        <v>9.3702680213252496E-2</v>
      </c>
      <c r="I218" s="14">
        <v>0</v>
      </c>
      <c r="J218" s="14">
        <v>0</v>
      </c>
      <c r="K218" s="14">
        <v>0</v>
      </c>
      <c r="L218" s="14">
        <v>0</v>
      </c>
      <c r="M218" s="14"/>
      <c r="N218" s="14">
        <v>0</v>
      </c>
      <c r="O218" s="14">
        <v>0.15018686867084</v>
      </c>
      <c r="P218" s="14">
        <v>0</v>
      </c>
      <c r="Q218" s="14">
        <v>0</v>
      </c>
      <c r="R218" s="14">
        <v>0</v>
      </c>
      <c r="S218" s="14"/>
      <c r="T218" s="14">
        <v>0</v>
      </c>
      <c r="U218" s="14">
        <v>0.45085393644730798</v>
      </c>
      <c r="V218" s="14">
        <v>4.4455028194833199E-2</v>
      </c>
      <c r="W218" s="14">
        <v>3.9766962386496997E-2</v>
      </c>
      <c r="X218" s="14"/>
      <c r="Y218" s="14">
        <v>6.7077153381331606E-2</v>
      </c>
      <c r="Z218" s="14">
        <v>0</v>
      </c>
      <c r="AA218" s="14">
        <v>0.11820751019188799</v>
      </c>
      <c r="AB218" s="14">
        <v>0</v>
      </c>
      <c r="AC218" s="14"/>
      <c r="AD218" s="14">
        <v>5.5472402270817199E-2</v>
      </c>
      <c r="AE218" s="14">
        <v>0</v>
      </c>
      <c r="AF218" s="14">
        <v>0</v>
      </c>
      <c r="AG218" s="14">
        <v>0.334440371634874</v>
      </c>
      <c r="AH218" s="14"/>
      <c r="AI218" s="14">
        <v>0</v>
      </c>
      <c r="AJ218" s="14">
        <v>0</v>
      </c>
      <c r="AK218" s="14">
        <v>0</v>
      </c>
      <c r="AL218" s="14">
        <v>0.15239978131797399</v>
      </c>
      <c r="AM218" s="14">
        <v>0</v>
      </c>
    </row>
    <row r="219" spans="2:39" x14ac:dyDescent="0.35">
      <c r="B219" t="s">
        <v>123</v>
      </c>
      <c r="C219" s="14">
        <v>7.0858248530444798E-2</v>
      </c>
      <c r="D219" s="14">
        <v>6.6118977467855999E-2</v>
      </c>
      <c r="E219" s="14">
        <v>7.9050436928205695E-2</v>
      </c>
      <c r="F219" s="14"/>
      <c r="G219" s="14">
        <v>5.1053352175946899E-2</v>
      </c>
      <c r="H219" s="14">
        <v>0.15095828122802499</v>
      </c>
      <c r="I219" s="14">
        <v>9.1427746342249899E-2</v>
      </c>
      <c r="J219" s="14">
        <v>0</v>
      </c>
      <c r="K219" s="14">
        <v>0.13885801935536099</v>
      </c>
      <c r="L219" s="14">
        <v>0</v>
      </c>
      <c r="M219" s="14"/>
      <c r="N219" s="14">
        <v>7.7999195131268795E-2</v>
      </c>
      <c r="O219" s="14">
        <v>0</v>
      </c>
      <c r="P219" s="14">
        <v>3.5694268180652203E-2</v>
      </c>
      <c r="Q219" s="14">
        <v>0.34045842060030002</v>
      </c>
      <c r="R219" s="14">
        <v>0.16176346300405001</v>
      </c>
      <c r="S219" s="14"/>
      <c r="T219" s="14">
        <v>0</v>
      </c>
      <c r="U219" s="14">
        <v>0.268525586355641</v>
      </c>
      <c r="V219" s="14">
        <v>3.3540815494872603E-2</v>
      </c>
      <c r="W219" s="14">
        <v>9.8873149891600703E-2</v>
      </c>
      <c r="X219" s="14"/>
      <c r="Y219" s="14">
        <v>5.0629551324705403E-2</v>
      </c>
      <c r="Z219" s="14">
        <v>0.20933906412925499</v>
      </c>
      <c r="AA219" s="14">
        <v>0</v>
      </c>
      <c r="AB219" s="14">
        <v>0</v>
      </c>
      <c r="AC219" s="14"/>
      <c r="AD219" s="14">
        <v>9.8394780963077799E-2</v>
      </c>
      <c r="AE219" s="14">
        <v>0</v>
      </c>
      <c r="AF219" s="14">
        <v>0</v>
      </c>
      <c r="AG219" s="14">
        <v>0.17731617537810601</v>
      </c>
      <c r="AH219" s="14"/>
      <c r="AI219" s="14">
        <v>0.46127062671412</v>
      </c>
      <c r="AJ219" s="14">
        <v>3.5403754427586198E-2</v>
      </c>
      <c r="AK219" s="14">
        <v>0</v>
      </c>
      <c r="AL219" s="14">
        <v>0</v>
      </c>
      <c r="AM219" s="14">
        <v>0.21914262823992101</v>
      </c>
    </row>
    <row r="220" spans="2:39" x14ac:dyDescent="0.35">
      <c r="B220" t="s">
        <v>124</v>
      </c>
      <c r="C220" s="14">
        <v>8.1780808788998405E-2</v>
      </c>
      <c r="D220" s="14">
        <v>9.8071423183789003E-2</v>
      </c>
      <c r="E220" s="14">
        <v>5.3621249971845003E-2</v>
      </c>
      <c r="F220" s="14"/>
      <c r="G220" s="14">
        <v>0.170170442210934</v>
      </c>
      <c r="H220" s="14">
        <v>0.118742581140087</v>
      </c>
      <c r="I220" s="14">
        <v>4.4646227013525802E-2</v>
      </c>
      <c r="J220" s="14">
        <v>0</v>
      </c>
      <c r="K220" s="14">
        <v>0</v>
      </c>
      <c r="L220" s="14">
        <v>9.5878403467491005E-2</v>
      </c>
      <c r="M220" s="14"/>
      <c r="N220" s="14">
        <v>0.17354910897546</v>
      </c>
      <c r="O220" s="14">
        <v>4.8084985446690501E-2</v>
      </c>
      <c r="P220" s="14">
        <v>7.9487061193653299E-2</v>
      </c>
      <c r="Q220" s="14">
        <v>0.316121110351266</v>
      </c>
      <c r="R220" s="14">
        <v>0</v>
      </c>
      <c r="S220" s="14"/>
      <c r="T220" s="14">
        <v>0.17883383147461099</v>
      </c>
      <c r="U220" s="14">
        <v>0</v>
      </c>
      <c r="V220" s="14">
        <v>9.6061229108898305E-2</v>
      </c>
      <c r="W220" s="14">
        <v>5.7902750787054702E-2</v>
      </c>
      <c r="X220" s="14"/>
      <c r="Y220" s="14">
        <v>3.1123301161989001E-2</v>
      </c>
      <c r="Z220" s="14">
        <v>0.12774656661680101</v>
      </c>
      <c r="AA220" s="14">
        <v>8.9186228205231394E-2</v>
      </c>
      <c r="AB220" s="14">
        <v>0.101235644419526</v>
      </c>
      <c r="AC220" s="14"/>
      <c r="AD220" s="14">
        <v>6.8104692623634194E-2</v>
      </c>
      <c r="AE220" s="14">
        <v>0.117313732585185</v>
      </c>
      <c r="AF220" s="14">
        <v>0</v>
      </c>
      <c r="AG220" s="14">
        <v>0</v>
      </c>
      <c r="AH220" s="14"/>
      <c r="AI220" s="14">
        <v>0.53872937328588</v>
      </c>
      <c r="AJ220" s="14">
        <v>0.15292278728724601</v>
      </c>
      <c r="AK220" s="14">
        <v>0</v>
      </c>
      <c r="AL220" s="14">
        <v>0</v>
      </c>
      <c r="AM220" s="14">
        <v>0</v>
      </c>
    </row>
    <row r="221" spans="2:39" x14ac:dyDescent="0.35">
      <c r="B221" t="s">
        <v>125</v>
      </c>
      <c r="C221" s="14">
        <v>0.143840210371911</v>
      </c>
      <c r="D221" s="14">
        <v>0.20444584079739</v>
      </c>
      <c r="E221" s="14">
        <v>3.9078795408783597E-2</v>
      </c>
      <c r="F221" s="14"/>
      <c r="G221" s="14">
        <v>0.184265727223929</v>
      </c>
      <c r="H221" s="14">
        <v>5.5808689052667199E-2</v>
      </c>
      <c r="I221" s="14">
        <v>0.19682775643647599</v>
      </c>
      <c r="J221" s="14">
        <v>0.22588102482164801</v>
      </c>
      <c r="K221" s="14">
        <v>0</v>
      </c>
      <c r="L221" s="14">
        <v>0.14275397693490799</v>
      </c>
      <c r="M221" s="14"/>
      <c r="N221" s="14">
        <v>0</v>
      </c>
      <c r="O221" s="14">
        <v>0.23777789018787099</v>
      </c>
      <c r="P221" s="14">
        <v>0.17448111264048</v>
      </c>
      <c r="Q221" s="14">
        <v>0</v>
      </c>
      <c r="R221" s="14">
        <v>6.3230209017819797E-2</v>
      </c>
      <c r="S221" s="14"/>
      <c r="T221" s="14">
        <v>0.20868173227617601</v>
      </c>
      <c r="U221" s="14">
        <v>0</v>
      </c>
      <c r="V221" s="14">
        <v>0.15094404242471701</v>
      </c>
      <c r="W221" s="14">
        <v>0.13683169251447699</v>
      </c>
      <c r="X221" s="14"/>
      <c r="Y221" s="14">
        <v>0.18650516073725601</v>
      </c>
      <c r="Z221" s="14">
        <v>6.9006226664795403E-2</v>
      </c>
      <c r="AA221" s="14">
        <v>7.9088807518404594E-2</v>
      </c>
      <c r="AB221" s="14">
        <v>0.205849047882709</v>
      </c>
      <c r="AC221" s="14"/>
      <c r="AD221" s="14">
        <v>0.182565656139062</v>
      </c>
      <c r="AE221" s="14">
        <v>0.12849792370812399</v>
      </c>
      <c r="AF221" s="14">
        <v>0</v>
      </c>
      <c r="AG221" s="14">
        <v>0</v>
      </c>
      <c r="AH221" s="14"/>
      <c r="AI221" s="14">
        <v>0</v>
      </c>
      <c r="AJ221" s="14">
        <v>0.23250385485427599</v>
      </c>
      <c r="AK221" s="14">
        <v>0</v>
      </c>
      <c r="AL221" s="14">
        <v>0.28314029366785898</v>
      </c>
      <c r="AM221" s="14">
        <v>8.5658614936907199E-2</v>
      </c>
    </row>
    <row r="222" spans="2:39" x14ac:dyDescent="0.35">
      <c r="B222" t="s">
        <v>126</v>
      </c>
      <c r="C222" s="14">
        <v>0.22529771910486199</v>
      </c>
      <c r="D222" s="14">
        <v>0.21693406386283501</v>
      </c>
      <c r="E222" s="14">
        <v>0.23975492961925299</v>
      </c>
      <c r="F222" s="14"/>
      <c r="G222" s="14">
        <v>0.12957105480293199</v>
      </c>
      <c r="H222" s="14">
        <v>0.121366672633895</v>
      </c>
      <c r="I222" s="14">
        <v>0.26005362121747</v>
      </c>
      <c r="J222" s="14">
        <v>0.41175404237813301</v>
      </c>
      <c r="K222" s="14">
        <v>0.25061532432476502</v>
      </c>
      <c r="L222" s="14">
        <v>0.236579139160039</v>
      </c>
      <c r="M222" s="14"/>
      <c r="N222" s="14">
        <v>7.6621609730310805E-2</v>
      </c>
      <c r="O222" s="14">
        <v>0.25944351295137102</v>
      </c>
      <c r="P222" s="14">
        <v>0.18774716720221399</v>
      </c>
      <c r="Q222" s="14">
        <v>0.160912802635783</v>
      </c>
      <c r="R222" s="14">
        <v>0.30609844119641799</v>
      </c>
      <c r="S222" s="14"/>
      <c r="T222" s="14">
        <v>0.222219249821517</v>
      </c>
      <c r="U222" s="14">
        <v>0</v>
      </c>
      <c r="V222" s="14">
        <v>0.14989511970465599</v>
      </c>
      <c r="W222" s="14">
        <v>0.30363164002778897</v>
      </c>
      <c r="X222" s="14"/>
      <c r="Y222" s="14">
        <v>0.19990997876060401</v>
      </c>
      <c r="Z222" s="14">
        <v>0.22895905031664299</v>
      </c>
      <c r="AA222" s="14">
        <v>0.41028735954425699</v>
      </c>
      <c r="AB222" s="14">
        <v>0.12260231488500101</v>
      </c>
      <c r="AC222" s="14"/>
      <c r="AD222" s="14">
        <v>0.22915308071818399</v>
      </c>
      <c r="AE222" s="14">
        <v>0.19413030395618999</v>
      </c>
      <c r="AF222" s="14">
        <v>0.51508557341384698</v>
      </c>
      <c r="AG222" s="14">
        <v>0</v>
      </c>
      <c r="AH222" s="14"/>
      <c r="AI222" s="14">
        <v>0</v>
      </c>
      <c r="AJ222" s="14">
        <v>0.186219102979259</v>
      </c>
      <c r="AK222" s="14">
        <v>0</v>
      </c>
      <c r="AL222" s="14">
        <v>0.29308555774541201</v>
      </c>
      <c r="AM222" s="14">
        <v>0.21262091002516401</v>
      </c>
    </row>
    <row r="223" spans="2:39" x14ac:dyDescent="0.35">
      <c r="B223" t="s">
        <v>127</v>
      </c>
      <c r="C223" s="14">
        <v>0.17775807906424199</v>
      </c>
      <c r="D223" s="14">
        <v>0.14226614579608901</v>
      </c>
      <c r="E223" s="14">
        <v>0.23910856948642301</v>
      </c>
      <c r="F223" s="14"/>
      <c r="G223" s="14">
        <v>0.12270572010872099</v>
      </c>
      <c r="H223" s="14">
        <v>0.24291701239142799</v>
      </c>
      <c r="I223" s="14">
        <v>0.12153445886600001</v>
      </c>
      <c r="J223" s="14">
        <v>0.17176300439445699</v>
      </c>
      <c r="K223" s="14">
        <v>0.359911331995109</v>
      </c>
      <c r="L223" s="14">
        <v>0.13184289610484201</v>
      </c>
      <c r="M223" s="14"/>
      <c r="N223" s="14">
        <v>0.518586866702339</v>
      </c>
      <c r="O223" s="14">
        <v>5.3062876525597998E-2</v>
      </c>
      <c r="P223" s="14">
        <v>0.23903860217058101</v>
      </c>
      <c r="Q223" s="14">
        <v>0</v>
      </c>
      <c r="R223" s="14">
        <v>0.23778989784693999</v>
      </c>
      <c r="S223" s="14"/>
      <c r="T223" s="14">
        <v>5.9532444057270997E-2</v>
      </c>
      <c r="U223" s="14">
        <v>0.28062047719705002</v>
      </c>
      <c r="V223" s="14">
        <v>0.22668648628731899</v>
      </c>
      <c r="W223" s="14">
        <v>0.153776299672684</v>
      </c>
      <c r="X223" s="14"/>
      <c r="Y223" s="14">
        <v>0.182773938578985</v>
      </c>
      <c r="Z223" s="14">
        <v>0.172356968181891</v>
      </c>
      <c r="AA223" s="14">
        <v>5.1123449037706097E-2</v>
      </c>
      <c r="AB223" s="14">
        <v>0.42892463319142399</v>
      </c>
      <c r="AC223" s="14"/>
      <c r="AD223" s="14">
        <v>0.205488228506504</v>
      </c>
      <c r="AE223" s="14">
        <v>0.158172749495715</v>
      </c>
      <c r="AF223" s="14">
        <v>9.7431361146150905E-2</v>
      </c>
      <c r="AG223" s="14">
        <v>9.7642271429414701E-2</v>
      </c>
      <c r="AH223" s="14"/>
      <c r="AI223" s="14">
        <v>0</v>
      </c>
      <c r="AJ223" s="14">
        <v>0.190643228723132</v>
      </c>
      <c r="AK223" s="14">
        <v>0</v>
      </c>
      <c r="AL223" s="14">
        <v>7.9202954179116297E-2</v>
      </c>
      <c r="AM223" s="14">
        <v>0.22591069574395101</v>
      </c>
    </row>
    <row r="224" spans="2:39" x14ac:dyDescent="0.35">
      <c r="B224" t="s">
        <v>128</v>
      </c>
      <c r="C224" s="14">
        <v>0.202806819587141</v>
      </c>
      <c r="D224" s="14">
        <v>0.16978035822628301</v>
      </c>
      <c r="E224" s="14">
        <v>0.25989555538773201</v>
      </c>
      <c r="F224" s="14"/>
      <c r="G224" s="14">
        <v>8.7362343251634E-2</v>
      </c>
      <c r="H224" s="14">
        <v>0.16069539428797799</v>
      </c>
      <c r="I224" s="14">
        <v>0.28551019012427797</v>
      </c>
      <c r="J224" s="14">
        <v>8.9582386142394693E-2</v>
      </c>
      <c r="K224" s="14">
        <v>0.25061532432476502</v>
      </c>
      <c r="L224" s="14">
        <v>0.39294558433271898</v>
      </c>
      <c r="M224" s="14"/>
      <c r="N224" s="14">
        <v>7.6621609730310805E-2</v>
      </c>
      <c r="O224" s="14">
        <v>0.25144386621762899</v>
      </c>
      <c r="P224" s="14">
        <v>0.243454165255683</v>
      </c>
      <c r="Q224" s="14">
        <v>0</v>
      </c>
      <c r="R224" s="14">
        <v>0.16134201328183001</v>
      </c>
      <c r="S224" s="14"/>
      <c r="T224" s="14">
        <v>0.20928642677683501</v>
      </c>
      <c r="U224" s="14">
        <v>0</v>
      </c>
      <c r="V224" s="14">
        <v>0.28232781699892701</v>
      </c>
      <c r="W224" s="14">
        <v>0.15414377330907</v>
      </c>
      <c r="X224" s="14"/>
      <c r="Y224" s="14">
        <v>0.249411752998453</v>
      </c>
      <c r="Z224" s="14">
        <v>6.4391912207843197E-2</v>
      </c>
      <c r="AA224" s="14">
        <v>0.25210664550251299</v>
      </c>
      <c r="AB224" s="14">
        <v>0.141388359621341</v>
      </c>
      <c r="AC224" s="14"/>
      <c r="AD224" s="14">
        <v>0.117670323027889</v>
      </c>
      <c r="AE224" s="14">
        <v>0.35485854731618099</v>
      </c>
      <c r="AF224" s="14">
        <v>0.30075121345425199</v>
      </c>
      <c r="AG224" s="14">
        <v>0.39060118155760498</v>
      </c>
      <c r="AH224" s="14"/>
      <c r="AI224" s="14">
        <v>0</v>
      </c>
      <c r="AJ224" s="14">
        <v>0.16253600079875499</v>
      </c>
      <c r="AK224" s="14">
        <v>0</v>
      </c>
      <c r="AL224" s="14">
        <v>0.192171413089639</v>
      </c>
      <c r="AM224" s="14">
        <v>0.16214091868595101</v>
      </c>
    </row>
    <row r="225" spans="2:39" x14ac:dyDescent="0.35">
      <c r="B225" t="s">
        <v>64</v>
      </c>
      <c r="C225" s="14">
        <v>2.2340479012822701E-2</v>
      </c>
      <c r="D225" s="14">
        <v>0</v>
      </c>
      <c r="E225" s="14">
        <v>6.0957686290537799E-2</v>
      </c>
      <c r="F225" s="14"/>
      <c r="G225" s="14">
        <v>3.10238064388586E-2</v>
      </c>
      <c r="H225" s="14">
        <v>0</v>
      </c>
      <c r="I225" s="14">
        <v>0</v>
      </c>
      <c r="J225" s="14">
        <v>0.101019542263367</v>
      </c>
      <c r="K225" s="14">
        <v>0</v>
      </c>
      <c r="L225" s="14">
        <v>0</v>
      </c>
      <c r="M225" s="14"/>
      <c r="N225" s="14">
        <v>7.6621609730310805E-2</v>
      </c>
      <c r="O225" s="14">
        <v>0</v>
      </c>
      <c r="P225" s="14">
        <v>0</v>
      </c>
      <c r="Q225" s="14">
        <v>0.18250766641265101</v>
      </c>
      <c r="R225" s="14">
        <v>0</v>
      </c>
      <c r="S225" s="14"/>
      <c r="T225" s="14">
        <v>0</v>
      </c>
      <c r="U225" s="14">
        <v>0</v>
      </c>
      <c r="V225" s="14">
        <v>1.60894617857761E-2</v>
      </c>
      <c r="W225" s="14">
        <v>3.34292635922862E-2</v>
      </c>
      <c r="X225" s="14"/>
      <c r="Y225" s="14">
        <v>1.14332838772957E-2</v>
      </c>
      <c r="Z225" s="14">
        <v>7.7816384795992705E-2</v>
      </c>
      <c r="AA225" s="14">
        <v>0</v>
      </c>
      <c r="AB225" s="14">
        <v>0</v>
      </c>
      <c r="AC225" s="14"/>
      <c r="AD225" s="14">
        <v>2.61921723040975E-2</v>
      </c>
      <c r="AE225" s="14">
        <v>0</v>
      </c>
      <c r="AF225" s="14">
        <v>8.6731851985749397E-2</v>
      </c>
      <c r="AG225" s="14">
        <v>0</v>
      </c>
      <c r="AH225" s="14"/>
      <c r="AI225" s="14">
        <v>0</v>
      </c>
      <c r="AJ225" s="14">
        <v>0</v>
      </c>
      <c r="AK225" s="14">
        <v>1</v>
      </c>
      <c r="AL225" s="14">
        <v>0</v>
      </c>
      <c r="AM225" s="14">
        <v>0</v>
      </c>
    </row>
    <row r="226" spans="2:39" x14ac:dyDescent="0.35">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row>
    <row r="227" spans="2:39" x14ac:dyDescent="0.35">
      <c r="B227" s="6" t="s">
        <v>146</v>
      </c>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row>
    <row r="228" spans="2:39" x14ac:dyDescent="0.35">
      <c r="B228" s="24" t="s">
        <v>71</v>
      </c>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row>
    <row r="229" spans="2:39" x14ac:dyDescent="0.35">
      <c r="B229" t="s">
        <v>144</v>
      </c>
      <c r="C229" s="14">
        <v>0.71468936428407104</v>
      </c>
      <c r="D229" s="14">
        <v>0.73327191298265304</v>
      </c>
      <c r="E229" s="14">
        <v>0.69459034470428005</v>
      </c>
      <c r="F229" s="14"/>
      <c r="G229" s="14">
        <v>0.55451621541523</v>
      </c>
      <c r="H229" s="14">
        <v>0.73596263187740296</v>
      </c>
      <c r="I229" s="14">
        <v>0.77594230319009305</v>
      </c>
      <c r="J229" s="14">
        <v>0.72789215609945401</v>
      </c>
      <c r="K229" s="14">
        <v>0.78303506636459197</v>
      </c>
      <c r="L229" s="14">
        <v>0.72593669626729795</v>
      </c>
      <c r="M229" s="14"/>
      <c r="N229" s="14">
        <v>0.69363407172001701</v>
      </c>
      <c r="O229" s="14">
        <v>0.64662992134237296</v>
      </c>
      <c r="P229" s="14">
        <v>0.82210343754832105</v>
      </c>
      <c r="Q229" s="14">
        <v>0.68004331249976102</v>
      </c>
      <c r="R229" s="14">
        <v>0.75781051461344595</v>
      </c>
      <c r="S229" s="14"/>
      <c r="T229" s="14">
        <v>0.44653016316816802</v>
      </c>
      <c r="U229" s="14">
        <v>0.468260654254961</v>
      </c>
      <c r="V229" s="14">
        <v>0.68997738033628897</v>
      </c>
      <c r="W229" s="14">
        <v>0.83368044404659203</v>
      </c>
      <c r="X229" s="14"/>
      <c r="Y229" s="14">
        <v>0.66171158254713702</v>
      </c>
      <c r="Z229" s="14">
        <v>0.81120520409104901</v>
      </c>
      <c r="AA229" s="14">
        <v>0.79228002405258502</v>
      </c>
      <c r="AB229" s="14">
        <v>0.87369311528078797</v>
      </c>
      <c r="AC229" s="14"/>
      <c r="AD229" s="14">
        <v>0.77633218605743404</v>
      </c>
      <c r="AE229" s="14">
        <v>0.687282788911733</v>
      </c>
      <c r="AF229" s="14">
        <v>0.540708803774828</v>
      </c>
      <c r="AG229" s="14">
        <v>0.512868955564309</v>
      </c>
      <c r="AH229" s="14"/>
      <c r="AI229" s="14">
        <v>0.75190964080583</v>
      </c>
      <c r="AJ229" s="14">
        <v>0.81844151593935099</v>
      </c>
      <c r="AK229" s="14">
        <v>0.68989953447949603</v>
      </c>
      <c r="AL229" s="14">
        <v>0.70851386745654299</v>
      </c>
      <c r="AM229" s="14">
        <v>0.806686671445068</v>
      </c>
    </row>
    <row r="230" spans="2:39" x14ac:dyDescent="0.35">
      <c r="B230" t="s">
        <v>145</v>
      </c>
      <c r="C230" s="14">
        <v>0.27560634020136798</v>
      </c>
      <c r="D230" s="14">
        <v>0.26354350091779799</v>
      </c>
      <c r="E230" s="14">
        <v>0.28865359474545899</v>
      </c>
      <c r="F230" s="14"/>
      <c r="G230" s="14">
        <v>0.42749448075155799</v>
      </c>
      <c r="H230" s="14">
        <v>0.25474295931189</v>
      </c>
      <c r="I230" s="14">
        <v>0.21060342190209699</v>
      </c>
      <c r="J230" s="14">
        <v>0.26885774269399698</v>
      </c>
      <c r="K230" s="14">
        <v>0.20880715230653299</v>
      </c>
      <c r="L230" s="14">
        <v>0.27406330373270199</v>
      </c>
      <c r="M230" s="14"/>
      <c r="N230" s="14">
        <v>0.28746794407802101</v>
      </c>
      <c r="O230" s="14">
        <v>0.33589086336971402</v>
      </c>
      <c r="P230" s="14">
        <v>0.173591634161501</v>
      </c>
      <c r="Q230" s="14">
        <v>0.31173764837572998</v>
      </c>
      <c r="R230" s="14">
        <v>0.24218948538655499</v>
      </c>
      <c r="S230" s="14"/>
      <c r="T230" s="14">
        <v>0.50584070148749904</v>
      </c>
      <c r="U230" s="14">
        <v>0.51460275852336101</v>
      </c>
      <c r="V230" s="14">
        <v>0.300088491463469</v>
      </c>
      <c r="W230" s="14">
        <v>0.166319555953408</v>
      </c>
      <c r="X230" s="14"/>
      <c r="Y230" s="14">
        <v>0.32385307242397898</v>
      </c>
      <c r="Z230" s="14">
        <v>0.18486028284549799</v>
      </c>
      <c r="AA230" s="14">
        <v>0.20771997594741501</v>
      </c>
      <c r="AB230" s="14">
        <v>0.126306884719213</v>
      </c>
      <c r="AC230" s="14"/>
      <c r="AD230" s="14">
        <v>0.21626366352344301</v>
      </c>
      <c r="AE230" s="14">
        <v>0.31127318402536203</v>
      </c>
      <c r="AF230" s="14">
        <v>0.42657295025045999</v>
      </c>
      <c r="AG230" s="14">
        <v>0.44789756127203001</v>
      </c>
      <c r="AH230" s="14"/>
      <c r="AI230" s="14">
        <v>0.23171134111196501</v>
      </c>
      <c r="AJ230" s="14">
        <v>0.17722511552709599</v>
      </c>
      <c r="AK230" s="14">
        <v>0.31010046552050402</v>
      </c>
      <c r="AL230" s="14">
        <v>0.27759771256267102</v>
      </c>
      <c r="AM230" s="14">
        <v>0.193313328554932</v>
      </c>
    </row>
    <row r="231" spans="2:39" x14ac:dyDescent="0.35">
      <c r="B231" t="s">
        <v>64</v>
      </c>
      <c r="C231" s="14">
        <v>9.7042955145607603E-3</v>
      </c>
      <c r="D231" s="14">
        <v>3.1845860995493801E-3</v>
      </c>
      <c r="E231" s="14">
        <v>1.6756060550261399E-2</v>
      </c>
      <c r="F231" s="14"/>
      <c r="G231" s="14">
        <v>1.79893038332119E-2</v>
      </c>
      <c r="H231" s="14">
        <v>9.2944088107066308E-3</v>
      </c>
      <c r="I231" s="14">
        <v>1.34542749078104E-2</v>
      </c>
      <c r="J231" s="14">
        <v>3.2501012065482E-3</v>
      </c>
      <c r="K231" s="14">
        <v>8.1577813288749006E-3</v>
      </c>
      <c r="L231" s="14">
        <v>0</v>
      </c>
      <c r="M231" s="14"/>
      <c r="N231" s="14">
        <v>1.8897984201961999E-2</v>
      </c>
      <c r="O231" s="14">
        <v>1.7479215287912801E-2</v>
      </c>
      <c r="P231" s="14">
        <v>4.3049282901786402E-3</v>
      </c>
      <c r="Q231" s="14">
        <v>8.2190391245090602E-3</v>
      </c>
      <c r="R231" s="14">
        <v>0</v>
      </c>
      <c r="S231" s="14"/>
      <c r="T231" s="14">
        <v>4.7629135344332899E-2</v>
      </c>
      <c r="U231" s="14">
        <v>1.7136587221678899E-2</v>
      </c>
      <c r="V231" s="14">
        <v>9.9341282002422693E-3</v>
      </c>
      <c r="W231" s="14">
        <v>0</v>
      </c>
      <c r="X231" s="14"/>
      <c r="Y231" s="14">
        <v>1.4435345028884199E-2</v>
      </c>
      <c r="Z231" s="14">
        <v>3.9345130634530299E-3</v>
      </c>
      <c r="AA231" s="14">
        <v>0</v>
      </c>
      <c r="AB231" s="14">
        <v>0</v>
      </c>
      <c r="AC231" s="14"/>
      <c r="AD231" s="14">
        <v>7.4041504191228102E-3</v>
      </c>
      <c r="AE231" s="14">
        <v>1.44402706290536E-3</v>
      </c>
      <c r="AF231" s="14">
        <v>3.2718245974712103E-2</v>
      </c>
      <c r="AG231" s="14">
        <v>3.9233483163661903E-2</v>
      </c>
      <c r="AH231" s="14"/>
      <c r="AI231" s="14">
        <v>1.6379018082204998E-2</v>
      </c>
      <c r="AJ231" s="14">
        <v>4.3333685335535501E-3</v>
      </c>
      <c r="AK231" s="14">
        <v>0</v>
      </c>
      <c r="AL231" s="14">
        <v>1.3888419980786699E-2</v>
      </c>
      <c r="AM231" s="14">
        <v>0</v>
      </c>
    </row>
    <row r="232" spans="2:39" x14ac:dyDescent="0.35">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row>
    <row r="233" spans="2:39" x14ac:dyDescent="0.35">
      <c r="B233" s="6" t="s">
        <v>159</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row>
    <row r="234" spans="2:39" x14ac:dyDescent="0.35">
      <c r="B234" s="24" t="s">
        <v>158</v>
      </c>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row>
    <row r="235" spans="2:39" x14ac:dyDescent="0.35">
      <c r="B235" t="s">
        <v>154</v>
      </c>
      <c r="C235" s="14">
        <v>0.17008192757422499</v>
      </c>
      <c r="D235" s="14">
        <v>0.169412624517742</v>
      </c>
      <c r="E235" s="14">
        <v>0.170782594698552</v>
      </c>
      <c r="F235" s="14"/>
      <c r="G235" s="14">
        <v>0.210125007862075</v>
      </c>
      <c r="H235" s="14">
        <v>0.21076952642188801</v>
      </c>
      <c r="I235" s="14">
        <v>0.242338241553233</v>
      </c>
      <c r="J235" s="14">
        <v>8.6220289229840999E-2</v>
      </c>
      <c r="K235" s="14">
        <v>9.2826490352070495E-2</v>
      </c>
      <c r="L235" s="14">
        <v>8.9910859717810293E-2</v>
      </c>
      <c r="M235" s="14"/>
      <c r="N235" s="14">
        <v>0.12808175782240599</v>
      </c>
      <c r="O235" s="14">
        <v>0.20707444970778599</v>
      </c>
      <c r="P235" s="14">
        <v>0.15535574608692199</v>
      </c>
      <c r="Q235" s="14">
        <v>0.183783488962528</v>
      </c>
      <c r="R235" s="14">
        <v>0.15857348475925301</v>
      </c>
      <c r="S235" s="14"/>
      <c r="T235" s="14">
        <v>0.140897419789697</v>
      </c>
      <c r="U235" s="14">
        <v>0.17278246751729201</v>
      </c>
      <c r="V235" s="14">
        <v>0.14674254819358001</v>
      </c>
      <c r="W235" s="14">
        <v>0.20033713392685401</v>
      </c>
      <c r="X235" s="14"/>
      <c r="Y235" s="14">
        <v>0.120616270104283</v>
      </c>
      <c r="Z235" s="14">
        <v>0.222779902254923</v>
      </c>
      <c r="AA235" s="14">
        <v>0.23335456448131101</v>
      </c>
      <c r="AB235" s="14">
        <v>0.27832975180059599</v>
      </c>
      <c r="AC235" s="14"/>
      <c r="AD235" s="14">
        <v>0.16320239943967799</v>
      </c>
      <c r="AE235" s="14">
        <v>0.181009446594846</v>
      </c>
      <c r="AF235" s="14">
        <v>0.118561133330502</v>
      </c>
      <c r="AG235" s="14">
        <v>0.23014925000354999</v>
      </c>
      <c r="AH235" s="14"/>
      <c r="AI235" s="14">
        <v>0.25126260062853101</v>
      </c>
      <c r="AJ235" s="14">
        <v>0.17102649319051</v>
      </c>
      <c r="AK235" s="14">
        <v>0.26603953605527902</v>
      </c>
      <c r="AL235" s="14">
        <v>0.23828600951829099</v>
      </c>
      <c r="AM235" s="14">
        <v>0.19411098910757499</v>
      </c>
    </row>
    <row r="236" spans="2:39" x14ac:dyDescent="0.35">
      <c r="B236" t="s">
        <v>155</v>
      </c>
      <c r="C236" s="14">
        <v>0.51968945200568695</v>
      </c>
      <c r="D236" s="14">
        <v>0.546497476283481</v>
      </c>
      <c r="E236" s="14">
        <v>0.49162518261729499</v>
      </c>
      <c r="F236" s="14"/>
      <c r="G236" s="14">
        <v>0.48981269633964802</v>
      </c>
      <c r="H236" s="14">
        <v>0.44497566589899701</v>
      </c>
      <c r="I236" s="14">
        <v>0.55374920514285997</v>
      </c>
      <c r="J236" s="14">
        <v>0.55309517251543905</v>
      </c>
      <c r="K236" s="14">
        <v>0.524125913252253</v>
      </c>
      <c r="L236" s="14">
        <v>0.60630707217984903</v>
      </c>
      <c r="M236" s="14"/>
      <c r="N236" s="14">
        <v>0.48947461441628398</v>
      </c>
      <c r="O236" s="14">
        <v>0.51497493805511496</v>
      </c>
      <c r="P236" s="14">
        <v>0.54355363641847199</v>
      </c>
      <c r="Q236" s="14">
        <v>0.48597285947108698</v>
      </c>
      <c r="R236" s="14">
        <v>0.54131850193645203</v>
      </c>
      <c r="S236" s="14"/>
      <c r="T236" s="14">
        <v>0.525531137637122</v>
      </c>
      <c r="U236" s="14">
        <v>0.47240656682491999</v>
      </c>
      <c r="V236" s="14">
        <v>0.54323091584587202</v>
      </c>
      <c r="W236" s="14">
        <v>0.50329232875408003</v>
      </c>
      <c r="X236" s="14"/>
      <c r="Y236" s="14">
        <v>0.54742075671623802</v>
      </c>
      <c r="Z236" s="14">
        <v>0.482587294124594</v>
      </c>
      <c r="AA236" s="14">
        <v>0.54776925189925496</v>
      </c>
      <c r="AB236" s="14">
        <v>0.53328688065696805</v>
      </c>
      <c r="AC236" s="14"/>
      <c r="AD236" s="14">
        <v>0.53082539129337902</v>
      </c>
      <c r="AE236" s="14">
        <v>0.52013922707819904</v>
      </c>
      <c r="AF236" s="14">
        <v>0.52171333769446504</v>
      </c>
      <c r="AG236" s="14">
        <v>0.435625197632445</v>
      </c>
      <c r="AH236" s="14"/>
      <c r="AI236" s="14">
        <v>0.49599860351331898</v>
      </c>
      <c r="AJ236" s="14">
        <v>0.52234704421828104</v>
      </c>
      <c r="AK236" s="14">
        <v>0.48101063007828199</v>
      </c>
      <c r="AL236" s="14">
        <v>0.52158792837019097</v>
      </c>
      <c r="AM236" s="14">
        <v>0.47940627586925</v>
      </c>
    </row>
    <row r="237" spans="2:39" x14ac:dyDescent="0.35">
      <c r="B237" t="s">
        <v>156</v>
      </c>
      <c r="C237" s="14">
        <v>0.26368289993142802</v>
      </c>
      <c r="D237" s="14">
        <v>0.23892619265509399</v>
      </c>
      <c r="E237" s="14">
        <v>0.28959972598966699</v>
      </c>
      <c r="F237" s="14"/>
      <c r="G237" s="14">
        <v>0.277556257413268</v>
      </c>
      <c r="H237" s="14">
        <v>0.280840030208659</v>
      </c>
      <c r="I237" s="14">
        <v>0.18202342386805201</v>
      </c>
      <c r="J237" s="14">
        <v>0.31665674148015999</v>
      </c>
      <c r="K237" s="14">
        <v>0.29736483294706301</v>
      </c>
      <c r="L237" s="14">
        <v>0.243795167144436</v>
      </c>
      <c r="M237" s="14"/>
      <c r="N237" s="14">
        <v>0.33973824543115699</v>
      </c>
      <c r="O237" s="14">
        <v>0.24105292263220099</v>
      </c>
      <c r="P237" s="14">
        <v>0.25876137050237102</v>
      </c>
      <c r="Q237" s="14">
        <v>0.29078426960049097</v>
      </c>
      <c r="R237" s="14">
        <v>0.238972082980976</v>
      </c>
      <c r="S237" s="14"/>
      <c r="T237" s="14">
        <v>0.29940979513086102</v>
      </c>
      <c r="U237" s="14">
        <v>0.27083578541734399</v>
      </c>
      <c r="V237" s="14">
        <v>0.26254198198503897</v>
      </c>
      <c r="W237" s="14">
        <v>0.25756524163919298</v>
      </c>
      <c r="X237" s="14"/>
      <c r="Y237" s="14">
        <v>0.282739872171693</v>
      </c>
      <c r="Z237" s="14">
        <v>0.26413954082831098</v>
      </c>
      <c r="AA237" s="14">
        <v>0.18396741763878299</v>
      </c>
      <c r="AB237" s="14">
        <v>0.15921317546027999</v>
      </c>
      <c r="AC237" s="14"/>
      <c r="AD237" s="14">
        <v>0.263595469099416</v>
      </c>
      <c r="AE237" s="14">
        <v>0.25722281024362698</v>
      </c>
      <c r="AF237" s="14">
        <v>0.32174478594557898</v>
      </c>
      <c r="AG237" s="14">
        <v>0.251063355855217</v>
      </c>
      <c r="AH237" s="14"/>
      <c r="AI237" s="14">
        <v>0.231068226046518</v>
      </c>
      <c r="AJ237" s="14">
        <v>0.27385196147895002</v>
      </c>
      <c r="AK237" s="14">
        <v>0.22702692556482201</v>
      </c>
      <c r="AL237" s="14">
        <v>0.24012606211151799</v>
      </c>
      <c r="AM237" s="14">
        <v>0.27700572635965798</v>
      </c>
    </row>
    <row r="238" spans="2:39" x14ac:dyDescent="0.35">
      <c r="B238" t="s">
        <v>64</v>
      </c>
      <c r="C238" s="14">
        <v>4.6545720488660097E-2</v>
      </c>
      <c r="D238" s="14">
        <v>4.5163706543683201E-2</v>
      </c>
      <c r="E238" s="14">
        <v>4.7992496694487199E-2</v>
      </c>
      <c r="F238" s="14"/>
      <c r="G238" s="14">
        <v>2.25060383850086E-2</v>
      </c>
      <c r="H238" s="14">
        <v>6.3414777470456193E-2</v>
      </c>
      <c r="I238" s="14">
        <v>2.1889129435855401E-2</v>
      </c>
      <c r="J238" s="14">
        <v>4.4027796774559501E-2</v>
      </c>
      <c r="K238" s="14">
        <v>8.5682763448613794E-2</v>
      </c>
      <c r="L238" s="14">
        <v>5.9986900957904397E-2</v>
      </c>
      <c r="M238" s="14"/>
      <c r="N238" s="14">
        <v>4.2705382330153002E-2</v>
      </c>
      <c r="O238" s="14">
        <v>3.6897689604898302E-2</v>
      </c>
      <c r="P238" s="14">
        <v>4.2329246992235899E-2</v>
      </c>
      <c r="Q238" s="14">
        <v>3.9459381965893998E-2</v>
      </c>
      <c r="R238" s="14">
        <v>6.1135930323319099E-2</v>
      </c>
      <c r="S238" s="14"/>
      <c r="T238" s="14">
        <v>3.4161647442320399E-2</v>
      </c>
      <c r="U238" s="14">
        <v>8.3975180240443106E-2</v>
      </c>
      <c r="V238" s="14">
        <v>4.74845539755092E-2</v>
      </c>
      <c r="W238" s="14">
        <v>3.8805295679873397E-2</v>
      </c>
      <c r="X238" s="14"/>
      <c r="Y238" s="14">
        <v>4.9223101007785597E-2</v>
      </c>
      <c r="Z238" s="14">
        <v>3.0493262792173102E-2</v>
      </c>
      <c r="AA238" s="14">
        <v>3.49087659806517E-2</v>
      </c>
      <c r="AB238" s="14">
        <v>2.9170192082156401E-2</v>
      </c>
      <c r="AC238" s="14"/>
      <c r="AD238" s="14">
        <v>4.2376740167528203E-2</v>
      </c>
      <c r="AE238" s="14">
        <v>4.16285160833283E-2</v>
      </c>
      <c r="AF238" s="14">
        <v>3.7980743029453902E-2</v>
      </c>
      <c r="AG238" s="14">
        <v>8.31621965087882E-2</v>
      </c>
      <c r="AH238" s="14"/>
      <c r="AI238" s="14">
        <v>2.1670569811631801E-2</v>
      </c>
      <c r="AJ238" s="14">
        <v>3.2774501112258998E-2</v>
      </c>
      <c r="AK238" s="14">
        <v>2.5922908301616601E-2</v>
      </c>
      <c r="AL238" s="14">
        <v>0</v>
      </c>
      <c r="AM238" s="14">
        <v>4.94770086635173E-2</v>
      </c>
    </row>
    <row r="239" spans="2:39" x14ac:dyDescent="0.35">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row>
    <row r="240" spans="2:39" x14ac:dyDescent="0.35">
      <c r="B240" s="6" t="s">
        <v>160</v>
      </c>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row>
    <row r="241" spans="2:39" x14ac:dyDescent="0.35">
      <c r="B241" s="24" t="s">
        <v>158</v>
      </c>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row>
    <row r="242" spans="2:39" x14ac:dyDescent="0.35">
      <c r="B242" t="s">
        <v>154</v>
      </c>
      <c r="C242" s="14">
        <v>0.17140094169308201</v>
      </c>
      <c r="D242" s="14">
        <v>0.191286575124201</v>
      </c>
      <c r="E242" s="14">
        <v>0.150583451833076</v>
      </c>
      <c r="F242" s="14"/>
      <c r="G242" s="14">
        <v>0.20122784876599201</v>
      </c>
      <c r="H242" s="14">
        <v>0.240485656454199</v>
      </c>
      <c r="I242" s="14">
        <v>0.21780118183146199</v>
      </c>
      <c r="J242" s="14">
        <v>9.6080755543892199E-2</v>
      </c>
      <c r="K242" s="14">
        <v>0.113893874036281</v>
      </c>
      <c r="L242" s="14">
        <v>6.2943896214764206E-2</v>
      </c>
      <c r="M242" s="14"/>
      <c r="N242" s="14">
        <v>0.13877245315898101</v>
      </c>
      <c r="O242" s="14">
        <v>0.206337597323658</v>
      </c>
      <c r="P242" s="14">
        <v>0.146421574705529</v>
      </c>
      <c r="Q242" s="14">
        <v>0.18979743498666199</v>
      </c>
      <c r="R242" s="14">
        <v>0.18987280258321099</v>
      </c>
      <c r="S242" s="14"/>
      <c r="T242" s="14">
        <v>0.15264963519472899</v>
      </c>
      <c r="U242" s="14">
        <v>0.13290540649541799</v>
      </c>
      <c r="V242" s="14">
        <v>0.16221260776935201</v>
      </c>
      <c r="W242" s="14">
        <v>0.19214597791893401</v>
      </c>
      <c r="X242" s="14"/>
      <c r="Y242" s="14">
        <v>0.13500378872553701</v>
      </c>
      <c r="Z242" s="14">
        <v>0.25757348309348899</v>
      </c>
      <c r="AA242" s="14">
        <v>0.18142623325146801</v>
      </c>
      <c r="AB242" s="14">
        <v>0.307893334010027</v>
      </c>
      <c r="AC242" s="14"/>
      <c r="AD242" s="14">
        <v>0.17180917697181899</v>
      </c>
      <c r="AE242" s="14">
        <v>0.200419749557739</v>
      </c>
      <c r="AF242" s="14">
        <v>7.6288632843988805E-2</v>
      </c>
      <c r="AG242" s="14">
        <v>0.14929462749021999</v>
      </c>
      <c r="AH242" s="14"/>
      <c r="AI242" s="14">
        <v>0.20881315050419999</v>
      </c>
      <c r="AJ242" s="14">
        <v>0.170143941307001</v>
      </c>
      <c r="AK242" s="14">
        <v>0.27620052011638102</v>
      </c>
      <c r="AL242" s="14">
        <v>0.277271454074348</v>
      </c>
      <c r="AM242" s="14">
        <v>0.20469191619348401</v>
      </c>
    </row>
    <row r="243" spans="2:39" x14ac:dyDescent="0.35">
      <c r="B243" t="s">
        <v>155</v>
      </c>
      <c r="C243" s="14">
        <v>0.51316135222870796</v>
      </c>
      <c r="D243" s="14">
        <v>0.50682944994081403</v>
      </c>
      <c r="E243" s="14">
        <v>0.51978997243984404</v>
      </c>
      <c r="F243" s="14"/>
      <c r="G243" s="14">
        <v>0.505914612422113</v>
      </c>
      <c r="H243" s="14">
        <v>0.43177361001037801</v>
      </c>
      <c r="I243" s="14">
        <v>0.49513118315580701</v>
      </c>
      <c r="J243" s="14">
        <v>0.56760274461842497</v>
      </c>
      <c r="K243" s="14">
        <v>0.54589989428546304</v>
      </c>
      <c r="L243" s="14">
        <v>0.61449494104069202</v>
      </c>
      <c r="M243" s="14"/>
      <c r="N243" s="14">
        <v>0.54241437901485101</v>
      </c>
      <c r="O243" s="14">
        <v>0.49951533207389198</v>
      </c>
      <c r="P243" s="14">
        <v>0.56606845105088899</v>
      </c>
      <c r="Q243" s="14">
        <v>0.44715934171487798</v>
      </c>
      <c r="R243" s="14">
        <v>0.51916574741085697</v>
      </c>
      <c r="S243" s="14"/>
      <c r="T243" s="14">
        <v>0.50568337424613596</v>
      </c>
      <c r="U243" s="14">
        <v>0.42424215075800698</v>
      </c>
      <c r="V243" s="14">
        <v>0.52932486010231405</v>
      </c>
      <c r="W243" s="14">
        <v>0.51422981838779303</v>
      </c>
      <c r="X243" s="14"/>
      <c r="Y243" s="14">
        <v>0.524206049407131</v>
      </c>
      <c r="Z243" s="14">
        <v>0.47404878013999002</v>
      </c>
      <c r="AA243" s="14">
        <v>0.53278395206607199</v>
      </c>
      <c r="AB243" s="14">
        <v>0.43317818755193799</v>
      </c>
      <c r="AC243" s="14"/>
      <c r="AD243" s="14">
        <v>0.51149831126068201</v>
      </c>
      <c r="AE243" s="14">
        <v>0.48537141023539998</v>
      </c>
      <c r="AF243" s="14">
        <v>0.63727005906121204</v>
      </c>
      <c r="AG243" s="14">
        <v>0.54171297165365595</v>
      </c>
      <c r="AH243" s="14"/>
      <c r="AI243" s="14">
        <v>0.49391879501373798</v>
      </c>
      <c r="AJ243" s="14">
        <v>0.54697261661813801</v>
      </c>
      <c r="AK243" s="14">
        <v>0.44443078933209401</v>
      </c>
      <c r="AL243" s="14">
        <v>0.47453332112464203</v>
      </c>
      <c r="AM243" s="14">
        <v>0.52780926286881202</v>
      </c>
    </row>
    <row r="244" spans="2:39" x14ac:dyDescent="0.35">
      <c r="B244" t="s">
        <v>156</v>
      </c>
      <c r="C244" s="14">
        <v>0.27688787030395801</v>
      </c>
      <c r="D244" s="14">
        <v>0.27225807508064798</v>
      </c>
      <c r="E244" s="14">
        <v>0.28173462137422201</v>
      </c>
      <c r="F244" s="14"/>
      <c r="G244" s="14">
        <v>0.260255330923852</v>
      </c>
      <c r="H244" s="14">
        <v>0.275298496103134</v>
      </c>
      <c r="I244" s="14">
        <v>0.25869638982608301</v>
      </c>
      <c r="J244" s="14">
        <v>0.308934788813023</v>
      </c>
      <c r="K244" s="14">
        <v>0.31690817573476598</v>
      </c>
      <c r="L244" s="14">
        <v>0.249686091273711</v>
      </c>
      <c r="M244" s="14"/>
      <c r="N244" s="14">
        <v>0.28950480734245898</v>
      </c>
      <c r="O244" s="14">
        <v>0.25539233348432899</v>
      </c>
      <c r="P244" s="14">
        <v>0.26094995146558198</v>
      </c>
      <c r="Q244" s="14">
        <v>0.31906557371505101</v>
      </c>
      <c r="R244" s="14">
        <v>0.26356079302720598</v>
      </c>
      <c r="S244" s="14"/>
      <c r="T244" s="14">
        <v>0.28760712856149601</v>
      </c>
      <c r="U244" s="14">
        <v>0.35371493134374099</v>
      </c>
      <c r="V244" s="14">
        <v>0.26446233746056902</v>
      </c>
      <c r="W244" s="14">
        <v>0.27553445858337999</v>
      </c>
      <c r="X244" s="14"/>
      <c r="Y244" s="14">
        <v>0.28603668150122402</v>
      </c>
      <c r="Z244" s="14">
        <v>0.258879296079087</v>
      </c>
      <c r="AA244" s="14">
        <v>0.25933922062736497</v>
      </c>
      <c r="AB244" s="14">
        <v>0.24806437127422101</v>
      </c>
      <c r="AC244" s="14"/>
      <c r="AD244" s="14">
        <v>0.28505894815648403</v>
      </c>
      <c r="AE244" s="14">
        <v>0.29799626431180798</v>
      </c>
      <c r="AF244" s="14">
        <v>0.19637680502459001</v>
      </c>
      <c r="AG244" s="14">
        <v>0.21157683538445499</v>
      </c>
      <c r="AH244" s="14"/>
      <c r="AI244" s="14">
        <v>0.26924632867734599</v>
      </c>
      <c r="AJ244" s="14">
        <v>0.25623444673150902</v>
      </c>
      <c r="AK244" s="14">
        <v>0.24582406561251899</v>
      </c>
      <c r="AL244" s="14">
        <v>0.226354642223973</v>
      </c>
      <c r="AM244" s="14">
        <v>0.24290604384085801</v>
      </c>
    </row>
    <row r="245" spans="2:39" x14ac:dyDescent="0.35">
      <c r="B245" t="s">
        <v>64</v>
      </c>
      <c r="C245" s="14">
        <v>3.8549835774252701E-2</v>
      </c>
      <c r="D245" s="14">
        <v>2.9625899854337001E-2</v>
      </c>
      <c r="E245" s="14">
        <v>4.7891954352857903E-2</v>
      </c>
      <c r="F245" s="14"/>
      <c r="G245" s="14">
        <v>3.2602207888043001E-2</v>
      </c>
      <c r="H245" s="14">
        <v>5.24422374322892E-2</v>
      </c>
      <c r="I245" s="14">
        <v>2.8371245186647302E-2</v>
      </c>
      <c r="J245" s="14">
        <v>2.7381711024659802E-2</v>
      </c>
      <c r="K245" s="14">
        <v>2.32980559434906E-2</v>
      </c>
      <c r="L245" s="14">
        <v>7.2875071470832498E-2</v>
      </c>
      <c r="M245" s="14"/>
      <c r="N245" s="14">
        <v>2.9308360483709099E-2</v>
      </c>
      <c r="O245" s="14">
        <v>3.8754737118120698E-2</v>
      </c>
      <c r="P245" s="14">
        <v>2.6560022777999799E-2</v>
      </c>
      <c r="Q245" s="14">
        <v>4.3977649583409099E-2</v>
      </c>
      <c r="R245" s="14">
        <v>2.7400656978726502E-2</v>
      </c>
      <c r="S245" s="14"/>
      <c r="T245" s="14">
        <v>5.40598619976395E-2</v>
      </c>
      <c r="U245" s="14">
        <v>8.91375114028332E-2</v>
      </c>
      <c r="V245" s="14">
        <v>4.40001946677651E-2</v>
      </c>
      <c r="W245" s="14">
        <v>1.8089745109891999E-2</v>
      </c>
      <c r="X245" s="14"/>
      <c r="Y245" s="14">
        <v>5.4753480366108102E-2</v>
      </c>
      <c r="Z245" s="14">
        <v>9.4984406874341707E-3</v>
      </c>
      <c r="AA245" s="14">
        <v>2.6450594055095401E-2</v>
      </c>
      <c r="AB245" s="14">
        <v>1.0864107163813599E-2</v>
      </c>
      <c r="AC245" s="14"/>
      <c r="AD245" s="14">
        <v>3.1633563611014798E-2</v>
      </c>
      <c r="AE245" s="14">
        <v>1.62125758950541E-2</v>
      </c>
      <c r="AF245" s="14">
        <v>9.0064503070208995E-2</v>
      </c>
      <c r="AG245" s="14">
        <v>9.74155654716687E-2</v>
      </c>
      <c r="AH245" s="14"/>
      <c r="AI245" s="14">
        <v>2.8021725804716398E-2</v>
      </c>
      <c r="AJ245" s="14">
        <v>2.6648995343352199E-2</v>
      </c>
      <c r="AK245" s="14">
        <v>3.3544624939006E-2</v>
      </c>
      <c r="AL245" s="14">
        <v>2.1840582577036201E-2</v>
      </c>
      <c r="AM245" s="14">
        <v>2.4592777096845798E-2</v>
      </c>
    </row>
    <row r="246" spans="2:39" x14ac:dyDescent="0.35">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row>
    <row r="247" spans="2:39" x14ac:dyDescent="0.35">
      <c r="B247" s="6" t="s">
        <v>161</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row>
    <row r="248" spans="2:39" x14ac:dyDescent="0.35">
      <c r="B248" s="24" t="s">
        <v>158</v>
      </c>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row>
    <row r="249" spans="2:39" x14ac:dyDescent="0.35">
      <c r="B249" t="s">
        <v>154</v>
      </c>
      <c r="C249" s="14">
        <v>0.10999662459187701</v>
      </c>
      <c r="D249" s="14">
        <v>0.108516965624513</v>
      </c>
      <c r="E249" s="14">
        <v>0.11154562154266801</v>
      </c>
      <c r="F249" s="14"/>
      <c r="G249" s="14">
        <v>0.12782740185835501</v>
      </c>
      <c r="H249" s="14">
        <v>0.13865880038693601</v>
      </c>
      <c r="I249" s="14">
        <v>0.13580072429785101</v>
      </c>
      <c r="J249" s="14">
        <v>6.6835491791791393E-2</v>
      </c>
      <c r="K249" s="14">
        <v>7.0010115082645596E-2</v>
      </c>
      <c r="L249" s="14">
        <v>7.9381406389432099E-2</v>
      </c>
      <c r="M249" s="14"/>
      <c r="N249" s="14">
        <v>6.3485254806626701E-2</v>
      </c>
      <c r="O249" s="14">
        <v>0.130979304351547</v>
      </c>
      <c r="P249" s="14">
        <v>9.0050562522641195E-2</v>
      </c>
      <c r="Q249" s="14">
        <v>0.136054595278048</v>
      </c>
      <c r="R249" s="14">
        <v>0.12570562669417801</v>
      </c>
      <c r="S249" s="14"/>
      <c r="T249" s="14">
        <v>0.102719297554567</v>
      </c>
      <c r="U249" s="14">
        <v>0.11932267344178001</v>
      </c>
      <c r="V249" s="14">
        <v>8.8234737694498605E-2</v>
      </c>
      <c r="W249" s="14">
        <v>0.13371488419521099</v>
      </c>
      <c r="X249" s="14"/>
      <c r="Y249" s="14">
        <v>6.7467844541195504E-2</v>
      </c>
      <c r="Z249" s="14">
        <v>0.16730025863531101</v>
      </c>
      <c r="AA249" s="14">
        <v>0.17997009379091</v>
      </c>
      <c r="AB249" s="14">
        <v>0.177716537556422</v>
      </c>
      <c r="AC249" s="14"/>
      <c r="AD249" s="14">
        <v>9.7112565829665695E-2</v>
      </c>
      <c r="AE249" s="14">
        <v>0.14687356035872001</v>
      </c>
      <c r="AF249" s="14">
        <v>6.2158609957639402E-2</v>
      </c>
      <c r="AG249" s="14">
        <v>0.110363833157879</v>
      </c>
      <c r="AH249" s="14"/>
      <c r="AI249" s="14">
        <v>0.19782010992402499</v>
      </c>
      <c r="AJ249" s="14">
        <v>9.04028762176384E-2</v>
      </c>
      <c r="AK249" s="14">
        <v>0.15290075780450699</v>
      </c>
      <c r="AL249" s="14">
        <v>0.16354124409041801</v>
      </c>
      <c r="AM249" s="14">
        <v>0.108640228660417</v>
      </c>
    </row>
    <row r="250" spans="2:39" x14ac:dyDescent="0.35">
      <c r="B250" t="s">
        <v>155</v>
      </c>
      <c r="C250" s="14">
        <v>0.402863905223667</v>
      </c>
      <c r="D250" s="14">
        <v>0.41661143908208498</v>
      </c>
      <c r="E250" s="14">
        <v>0.38847215111188499</v>
      </c>
      <c r="F250" s="14"/>
      <c r="G250" s="14">
        <v>0.37269555703136398</v>
      </c>
      <c r="H250" s="14">
        <v>0.39950646168007697</v>
      </c>
      <c r="I250" s="14">
        <v>0.44180538029872102</v>
      </c>
      <c r="J250" s="14">
        <v>0.34619303798108703</v>
      </c>
      <c r="K250" s="14">
        <v>0.46667444476897701</v>
      </c>
      <c r="L250" s="14">
        <v>0.40317214135625901</v>
      </c>
      <c r="M250" s="14"/>
      <c r="N250" s="14">
        <v>0.395777373339745</v>
      </c>
      <c r="O250" s="14">
        <v>0.37831452654741698</v>
      </c>
      <c r="P250" s="14">
        <v>0.43089347570632403</v>
      </c>
      <c r="Q250" s="14">
        <v>0.39058103787848197</v>
      </c>
      <c r="R250" s="14">
        <v>0.43702204964012997</v>
      </c>
      <c r="S250" s="14"/>
      <c r="T250" s="14">
        <v>0.31867297043300702</v>
      </c>
      <c r="U250" s="14">
        <v>0.42263121008097199</v>
      </c>
      <c r="V250" s="14">
        <v>0.42891281404472498</v>
      </c>
      <c r="W250" s="14">
        <v>0.38957946448298297</v>
      </c>
      <c r="X250" s="14"/>
      <c r="Y250" s="14">
        <v>0.40487885251502098</v>
      </c>
      <c r="Z250" s="14">
        <v>0.396759049235831</v>
      </c>
      <c r="AA250" s="14">
        <v>0.43322640812748198</v>
      </c>
      <c r="AB250" s="14">
        <v>0.49680915203889098</v>
      </c>
      <c r="AC250" s="14"/>
      <c r="AD250" s="14">
        <v>0.38700120342134797</v>
      </c>
      <c r="AE250" s="14">
        <v>0.414005265247056</v>
      </c>
      <c r="AF250" s="14">
        <v>0.43183420053203497</v>
      </c>
      <c r="AG250" s="14">
        <v>0.45401248586278597</v>
      </c>
      <c r="AH250" s="14"/>
      <c r="AI250" s="14">
        <v>0.37311809064241303</v>
      </c>
      <c r="AJ250" s="14">
        <v>0.42075987576839102</v>
      </c>
      <c r="AK250" s="14">
        <v>0.40335878782768197</v>
      </c>
      <c r="AL250" s="14">
        <v>0.34971253608740499</v>
      </c>
      <c r="AM250" s="14">
        <v>0.49550537765977298</v>
      </c>
    </row>
    <row r="251" spans="2:39" x14ac:dyDescent="0.35">
      <c r="B251" t="s">
        <v>156</v>
      </c>
      <c r="C251" s="14">
        <v>0.43309825962729398</v>
      </c>
      <c r="D251" s="14">
        <v>0.42398443962857502</v>
      </c>
      <c r="E251" s="14">
        <v>0.44263916040203899</v>
      </c>
      <c r="F251" s="14"/>
      <c r="G251" s="14">
        <v>0.45669326808359201</v>
      </c>
      <c r="H251" s="14">
        <v>0.39139609059811797</v>
      </c>
      <c r="I251" s="14">
        <v>0.38569533695507502</v>
      </c>
      <c r="J251" s="14">
        <v>0.52706808037188002</v>
      </c>
      <c r="K251" s="14">
        <v>0.43507607361384498</v>
      </c>
      <c r="L251" s="14">
        <v>0.42668561882211298</v>
      </c>
      <c r="M251" s="14"/>
      <c r="N251" s="14">
        <v>0.463329223232119</v>
      </c>
      <c r="O251" s="14">
        <v>0.465377256189491</v>
      </c>
      <c r="P251" s="14">
        <v>0.42016210691842798</v>
      </c>
      <c r="Q251" s="14">
        <v>0.42716420323222598</v>
      </c>
      <c r="R251" s="14">
        <v>0.38636008593328502</v>
      </c>
      <c r="S251" s="14"/>
      <c r="T251" s="14">
        <v>0.52065222717819304</v>
      </c>
      <c r="U251" s="14">
        <v>0.38631914923212501</v>
      </c>
      <c r="V251" s="14">
        <v>0.41164251561336002</v>
      </c>
      <c r="W251" s="14">
        <v>0.44781577361780101</v>
      </c>
      <c r="X251" s="14"/>
      <c r="Y251" s="14">
        <v>0.469061706850258</v>
      </c>
      <c r="Z251" s="14">
        <v>0.40833311040090597</v>
      </c>
      <c r="AA251" s="14">
        <v>0.35132376538767901</v>
      </c>
      <c r="AB251" s="14">
        <v>0.30313813673652601</v>
      </c>
      <c r="AC251" s="14"/>
      <c r="AD251" s="14">
        <v>0.474520887812303</v>
      </c>
      <c r="AE251" s="14">
        <v>0.38012448536855697</v>
      </c>
      <c r="AF251" s="14">
        <v>0.44184813210510498</v>
      </c>
      <c r="AG251" s="14">
        <v>0.34422958040278601</v>
      </c>
      <c r="AH251" s="14"/>
      <c r="AI251" s="14">
        <v>0.42018780831050501</v>
      </c>
      <c r="AJ251" s="14">
        <v>0.43458554866582799</v>
      </c>
      <c r="AK251" s="14">
        <v>0.40056969112067098</v>
      </c>
      <c r="AL251" s="14">
        <v>0.48253960615161301</v>
      </c>
      <c r="AM251" s="14">
        <v>0.35723746405537499</v>
      </c>
    </row>
    <row r="252" spans="2:39" x14ac:dyDescent="0.35">
      <c r="B252" t="s">
        <v>64</v>
      </c>
      <c r="C252" s="14">
        <v>5.40412105571621E-2</v>
      </c>
      <c r="D252" s="14">
        <v>5.0887155664827301E-2</v>
      </c>
      <c r="E252" s="14">
        <v>5.7343066943407801E-2</v>
      </c>
      <c r="F252" s="14"/>
      <c r="G252" s="14">
        <v>4.27837730266886E-2</v>
      </c>
      <c r="H252" s="14">
        <v>7.0438647334868806E-2</v>
      </c>
      <c r="I252" s="14">
        <v>3.6698558448352202E-2</v>
      </c>
      <c r="J252" s="14">
        <v>5.9903389855240699E-2</v>
      </c>
      <c r="K252" s="14">
        <v>2.8239366534532601E-2</v>
      </c>
      <c r="L252" s="14">
        <v>9.0760833432196403E-2</v>
      </c>
      <c r="M252" s="14"/>
      <c r="N252" s="14">
        <v>7.7408148621508605E-2</v>
      </c>
      <c r="O252" s="14">
        <v>2.5328912911544401E-2</v>
      </c>
      <c r="P252" s="14">
        <v>5.8893854852607598E-2</v>
      </c>
      <c r="Q252" s="14">
        <v>4.62001636112436E-2</v>
      </c>
      <c r="R252" s="14">
        <v>5.0912237732407897E-2</v>
      </c>
      <c r="S252" s="14"/>
      <c r="T252" s="14">
        <v>5.7955504834232799E-2</v>
      </c>
      <c r="U252" s="14">
        <v>7.1726967245121898E-2</v>
      </c>
      <c r="V252" s="14">
        <v>7.1209932647416402E-2</v>
      </c>
      <c r="W252" s="14">
        <v>2.8889877704004599E-2</v>
      </c>
      <c r="X252" s="14"/>
      <c r="Y252" s="14">
        <v>5.85915960935256E-2</v>
      </c>
      <c r="Z252" s="14">
        <v>2.7607581727951601E-2</v>
      </c>
      <c r="AA252" s="14">
        <v>3.5479732693929303E-2</v>
      </c>
      <c r="AB252" s="14">
        <v>2.2336173668160798E-2</v>
      </c>
      <c r="AC252" s="14"/>
      <c r="AD252" s="14">
        <v>4.1365342936683501E-2</v>
      </c>
      <c r="AE252" s="14">
        <v>5.8996689025666897E-2</v>
      </c>
      <c r="AF252" s="14">
        <v>6.4159057405220099E-2</v>
      </c>
      <c r="AG252" s="14">
        <v>9.1394100576548801E-2</v>
      </c>
      <c r="AH252" s="14"/>
      <c r="AI252" s="14">
        <v>8.8739911230566997E-3</v>
      </c>
      <c r="AJ252" s="14">
        <v>5.4251699348142599E-2</v>
      </c>
      <c r="AK252" s="14">
        <v>4.3170763247140802E-2</v>
      </c>
      <c r="AL252" s="14">
        <v>4.2066136705643901E-3</v>
      </c>
      <c r="AM252" s="14">
        <v>3.86169296244354E-2</v>
      </c>
    </row>
    <row r="253" spans="2:39" x14ac:dyDescent="0.35">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row>
    <row r="254" spans="2:39" x14ac:dyDescent="0.35">
      <c r="B254" s="6" t="s">
        <v>162</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row>
    <row r="255" spans="2:39" x14ac:dyDescent="0.35">
      <c r="B255" s="24" t="s">
        <v>158</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row>
    <row r="256" spans="2:39" x14ac:dyDescent="0.35">
      <c r="B256" t="s">
        <v>154</v>
      </c>
      <c r="C256" s="14">
        <v>0.26688885298439102</v>
      </c>
      <c r="D256" s="14">
        <v>0.28151299754171899</v>
      </c>
      <c r="E256" s="14">
        <v>0.251579409506618</v>
      </c>
      <c r="F256" s="14"/>
      <c r="G256" s="14">
        <v>0.30153725690297301</v>
      </c>
      <c r="H256" s="14">
        <v>0.315259848180516</v>
      </c>
      <c r="I256" s="14">
        <v>0.30050112062534101</v>
      </c>
      <c r="J256" s="14">
        <v>0.24360174814910801</v>
      </c>
      <c r="K256" s="14">
        <v>0.192781834838779</v>
      </c>
      <c r="L256" s="14">
        <v>0.156532057349621</v>
      </c>
      <c r="M256" s="14"/>
      <c r="N256" s="14">
        <v>0.22554376105236801</v>
      </c>
      <c r="O256" s="14">
        <v>0.30775422694169802</v>
      </c>
      <c r="P256" s="14">
        <v>0.24782254954348501</v>
      </c>
      <c r="Q256" s="14">
        <v>0.27618920212810599</v>
      </c>
      <c r="R256" s="14">
        <v>0.27626152122059799</v>
      </c>
      <c r="S256" s="14"/>
      <c r="T256" s="14">
        <v>0.26761530622119101</v>
      </c>
      <c r="U256" s="14">
        <v>0.209928466305974</v>
      </c>
      <c r="V256" s="14">
        <v>0.246688164625184</v>
      </c>
      <c r="W256" s="14">
        <v>0.29891898715855902</v>
      </c>
      <c r="X256" s="14"/>
      <c r="Y256" s="14">
        <v>0.22642229067115499</v>
      </c>
      <c r="Z256" s="14">
        <v>0.28827502494568902</v>
      </c>
      <c r="AA256" s="14">
        <v>0.32724710820257702</v>
      </c>
      <c r="AB256" s="14">
        <v>0.43286522308296899</v>
      </c>
      <c r="AC256" s="14"/>
      <c r="AD256" s="14">
        <v>0.24774106097255699</v>
      </c>
      <c r="AE256" s="14">
        <v>0.32165685374469999</v>
      </c>
      <c r="AF256" s="14">
        <v>0.22339198195031901</v>
      </c>
      <c r="AG256" s="14">
        <v>0.24667389099141601</v>
      </c>
      <c r="AH256" s="14"/>
      <c r="AI256" s="14">
        <v>0.25347114514487701</v>
      </c>
      <c r="AJ256" s="14">
        <v>0.31274328901368897</v>
      </c>
      <c r="AK256" s="14">
        <v>0.42623921731467102</v>
      </c>
      <c r="AL256" s="14">
        <v>0.26674501974645598</v>
      </c>
      <c r="AM256" s="14">
        <v>0.29723896925975701</v>
      </c>
    </row>
    <row r="257" spans="2:39" x14ac:dyDescent="0.35">
      <c r="B257" t="s">
        <v>155</v>
      </c>
      <c r="C257" s="14">
        <v>0.54700784121271295</v>
      </c>
      <c r="D257" s="14">
        <v>0.56369193729049605</v>
      </c>
      <c r="E257" s="14">
        <v>0.52954191526543803</v>
      </c>
      <c r="F257" s="14"/>
      <c r="G257" s="14">
        <v>0.549736629622256</v>
      </c>
      <c r="H257" s="14">
        <v>0.485841260698467</v>
      </c>
      <c r="I257" s="14">
        <v>0.55080136997039397</v>
      </c>
      <c r="J257" s="14">
        <v>0.54266918922649399</v>
      </c>
      <c r="K257" s="14">
        <v>0.58405600279334002</v>
      </c>
      <c r="L257" s="14">
        <v>0.63283681612834997</v>
      </c>
      <c r="M257" s="14"/>
      <c r="N257" s="14">
        <v>0.58775548161609903</v>
      </c>
      <c r="O257" s="14">
        <v>0.55350630939129697</v>
      </c>
      <c r="P257" s="14">
        <v>0.52141334124608096</v>
      </c>
      <c r="Q257" s="14">
        <v>0.52093863536297802</v>
      </c>
      <c r="R257" s="14">
        <v>0.59116295136781605</v>
      </c>
      <c r="S257" s="14"/>
      <c r="T257" s="14">
        <v>0.586599362645705</v>
      </c>
      <c r="U257" s="14">
        <v>0.58401396557153695</v>
      </c>
      <c r="V257" s="14">
        <v>0.55449429781283199</v>
      </c>
      <c r="W257" s="14">
        <v>0.52616715815340198</v>
      </c>
      <c r="X257" s="14"/>
      <c r="Y257" s="14">
        <v>0.57055756888185005</v>
      </c>
      <c r="Z257" s="14">
        <v>0.54312988351928004</v>
      </c>
      <c r="AA257" s="14">
        <v>0.53584442966992296</v>
      </c>
      <c r="AB257" s="14">
        <v>0.43091501199175702</v>
      </c>
      <c r="AC257" s="14"/>
      <c r="AD257" s="14">
        <v>0.576311075249894</v>
      </c>
      <c r="AE257" s="14">
        <v>0.48379977863136497</v>
      </c>
      <c r="AF257" s="14">
        <v>0.61445422620034695</v>
      </c>
      <c r="AG257" s="14">
        <v>0.53096806243026096</v>
      </c>
      <c r="AH257" s="14"/>
      <c r="AI257" s="14">
        <v>0.59603869535661302</v>
      </c>
      <c r="AJ257" s="14">
        <v>0.48081420597600599</v>
      </c>
      <c r="AK257" s="14">
        <v>0.40158377588087901</v>
      </c>
      <c r="AL257" s="14">
        <v>0.613241235420799</v>
      </c>
      <c r="AM257" s="14">
        <v>0.53420420410199698</v>
      </c>
    </row>
    <row r="258" spans="2:39" x14ac:dyDescent="0.35">
      <c r="B258" t="s">
        <v>156</v>
      </c>
      <c r="C258" s="14">
        <v>0.15589404227829701</v>
      </c>
      <c r="D258" s="14">
        <v>0.130838444967457</v>
      </c>
      <c r="E258" s="14">
        <v>0.18212376459322999</v>
      </c>
      <c r="F258" s="14"/>
      <c r="G258" s="14">
        <v>0.13967664911591299</v>
      </c>
      <c r="H258" s="14">
        <v>0.15673614192579</v>
      </c>
      <c r="I258" s="14">
        <v>0.130010146371066</v>
      </c>
      <c r="J258" s="14">
        <v>0.17656399731563299</v>
      </c>
      <c r="K258" s="14">
        <v>0.19492279583334901</v>
      </c>
      <c r="L258" s="14">
        <v>0.15683492795491499</v>
      </c>
      <c r="M258" s="14"/>
      <c r="N258" s="14">
        <v>0.15542280275991299</v>
      </c>
      <c r="O258" s="14">
        <v>0.11266622697619399</v>
      </c>
      <c r="P258" s="14">
        <v>0.20821810541215399</v>
      </c>
      <c r="Q258" s="14">
        <v>0.176743697961633</v>
      </c>
      <c r="R258" s="14">
        <v>0.103421696440108</v>
      </c>
      <c r="S258" s="14"/>
      <c r="T258" s="14">
        <v>0.12239247609678</v>
      </c>
      <c r="U258" s="14">
        <v>0.16756253904949001</v>
      </c>
      <c r="V258" s="14">
        <v>0.16407962252150199</v>
      </c>
      <c r="W258" s="14">
        <v>0.15267898001229999</v>
      </c>
      <c r="X258" s="14"/>
      <c r="Y258" s="14">
        <v>0.17376210968471201</v>
      </c>
      <c r="Z258" s="14">
        <v>0.159096650847597</v>
      </c>
      <c r="AA258" s="14">
        <v>0.10142872943357099</v>
      </c>
      <c r="AB258" s="14">
        <v>0.119038362517046</v>
      </c>
      <c r="AC258" s="14"/>
      <c r="AD258" s="14">
        <v>0.15102059439922</v>
      </c>
      <c r="AE258" s="14">
        <v>0.16604904766912401</v>
      </c>
      <c r="AF258" s="14">
        <v>0.14689071542681401</v>
      </c>
      <c r="AG258" s="14">
        <v>0.15586800970665701</v>
      </c>
      <c r="AH258" s="14"/>
      <c r="AI258" s="14">
        <v>0.150490159498509</v>
      </c>
      <c r="AJ258" s="14">
        <v>0.183840967482229</v>
      </c>
      <c r="AK258" s="14">
        <v>0.15588023681096799</v>
      </c>
      <c r="AL258" s="14">
        <v>0.120013744832744</v>
      </c>
      <c r="AM258" s="14">
        <v>0.14908760038939001</v>
      </c>
    </row>
    <row r="259" spans="2:39" x14ac:dyDescent="0.35">
      <c r="B259" t="s">
        <v>64</v>
      </c>
      <c r="C259" s="14">
        <v>3.0209263524599E-2</v>
      </c>
      <c r="D259" s="14">
        <v>2.3956620200328502E-2</v>
      </c>
      <c r="E259" s="14">
        <v>3.6754910634715102E-2</v>
      </c>
      <c r="F259" s="14"/>
      <c r="G259" s="14">
        <v>9.0494643588582002E-3</v>
      </c>
      <c r="H259" s="14">
        <v>4.2162749195227597E-2</v>
      </c>
      <c r="I259" s="14">
        <v>1.86873630331983E-2</v>
      </c>
      <c r="J259" s="14">
        <v>3.7165065308765198E-2</v>
      </c>
      <c r="K259" s="14">
        <v>2.8239366534532601E-2</v>
      </c>
      <c r="L259" s="14">
        <v>5.3796198567113797E-2</v>
      </c>
      <c r="M259" s="14"/>
      <c r="N259" s="14">
        <v>3.1277954571620803E-2</v>
      </c>
      <c r="O259" s="14">
        <v>2.6073236690810499E-2</v>
      </c>
      <c r="P259" s="14">
        <v>2.25460037982806E-2</v>
      </c>
      <c r="Q259" s="14">
        <v>2.6128464547282401E-2</v>
      </c>
      <c r="R259" s="14">
        <v>2.9153830971478199E-2</v>
      </c>
      <c r="S259" s="14"/>
      <c r="T259" s="14">
        <v>2.3392855036323601E-2</v>
      </c>
      <c r="U259" s="14">
        <v>3.8495029072998399E-2</v>
      </c>
      <c r="V259" s="14">
        <v>3.4737915040481598E-2</v>
      </c>
      <c r="W259" s="14">
        <v>2.22348746757399E-2</v>
      </c>
      <c r="X259" s="14"/>
      <c r="Y259" s="14">
        <v>2.9258030762282599E-2</v>
      </c>
      <c r="Z259" s="14">
        <v>9.4984406874341707E-3</v>
      </c>
      <c r="AA259" s="14">
        <v>3.5479732693929303E-2</v>
      </c>
      <c r="AB259" s="14">
        <v>1.7181402408227499E-2</v>
      </c>
      <c r="AC259" s="14"/>
      <c r="AD259" s="14">
        <v>2.49272693783292E-2</v>
      </c>
      <c r="AE259" s="14">
        <v>2.8494319954810401E-2</v>
      </c>
      <c r="AF259" s="14">
        <v>1.5263076422519801E-2</v>
      </c>
      <c r="AG259" s="14">
        <v>6.6490036871666297E-2</v>
      </c>
      <c r="AH259" s="14"/>
      <c r="AI259" s="14">
        <v>0</v>
      </c>
      <c r="AJ259" s="14">
        <v>2.2601537528075699E-2</v>
      </c>
      <c r="AK259" s="14">
        <v>1.6296769993481799E-2</v>
      </c>
      <c r="AL259" s="14">
        <v>0</v>
      </c>
      <c r="AM259" s="14">
        <v>1.9469226248855501E-2</v>
      </c>
    </row>
    <row r="260" spans="2:39" x14ac:dyDescent="0.35">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row>
    <row r="261" spans="2:39" x14ac:dyDescent="0.35">
      <c r="B261" s="6" t="s">
        <v>163</v>
      </c>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row>
    <row r="262" spans="2:39" x14ac:dyDescent="0.35">
      <c r="B262" s="24" t="s">
        <v>158</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row>
    <row r="263" spans="2:39" x14ac:dyDescent="0.35">
      <c r="B263" t="s">
        <v>154</v>
      </c>
      <c r="C263" s="14">
        <v>0.112028127204762</v>
      </c>
      <c r="D263" s="14">
        <v>0.122991218655011</v>
      </c>
      <c r="E263" s="14">
        <v>0.10055129666323399</v>
      </c>
      <c r="F263" s="14"/>
      <c r="G263" s="14">
        <v>9.7628934971907597E-2</v>
      </c>
      <c r="H263" s="14">
        <v>0.15378646265829399</v>
      </c>
      <c r="I263" s="14">
        <v>0.14389650250174299</v>
      </c>
      <c r="J263" s="14">
        <v>7.4813707386543804E-2</v>
      </c>
      <c r="K263" s="14">
        <v>8.7114921805897902E-2</v>
      </c>
      <c r="L263" s="14">
        <v>6.9430294030369696E-2</v>
      </c>
      <c r="M263" s="14"/>
      <c r="N263" s="14">
        <v>7.5437635395538896E-2</v>
      </c>
      <c r="O263" s="14">
        <v>0.13627150504816199</v>
      </c>
      <c r="P263" s="14">
        <v>0.10319721843752699</v>
      </c>
      <c r="Q263" s="14">
        <v>0.12912127187174499</v>
      </c>
      <c r="R263" s="14">
        <v>0.109727042846937</v>
      </c>
      <c r="S263" s="14"/>
      <c r="T263" s="14">
        <v>0.123519347748253</v>
      </c>
      <c r="U263" s="14">
        <v>6.7887230716684802E-2</v>
      </c>
      <c r="V263" s="14">
        <v>0.10924529456798</v>
      </c>
      <c r="W263" s="14">
        <v>0.120435210316682</v>
      </c>
      <c r="X263" s="14"/>
      <c r="Y263" s="14">
        <v>7.5739009204944696E-2</v>
      </c>
      <c r="Z263" s="14">
        <v>0.19012881371658499</v>
      </c>
      <c r="AA263" s="14">
        <v>0.121756583894779</v>
      </c>
      <c r="AB263" s="14">
        <v>0.17260044879108399</v>
      </c>
      <c r="AC263" s="14"/>
      <c r="AD263" s="14">
        <v>0.102898447737964</v>
      </c>
      <c r="AE263" s="14">
        <v>0.131310966140779</v>
      </c>
      <c r="AF263" s="14">
        <v>7.0052152034321996E-2</v>
      </c>
      <c r="AG263" s="14">
        <v>0.14267035485127999</v>
      </c>
      <c r="AH263" s="14"/>
      <c r="AI263" s="14">
        <v>0.14284180284009801</v>
      </c>
      <c r="AJ263" s="14">
        <v>0.13072827776589599</v>
      </c>
      <c r="AK263" s="14">
        <v>0.178916709679563</v>
      </c>
      <c r="AL263" s="14">
        <v>0.146606797130172</v>
      </c>
      <c r="AM263" s="14">
        <v>0.12678193977163599</v>
      </c>
    </row>
    <row r="264" spans="2:39" x14ac:dyDescent="0.35">
      <c r="B264" t="s">
        <v>155</v>
      </c>
      <c r="C264" s="14">
        <v>0.46154533220321398</v>
      </c>
      <c r="D264" s="14">
        <v>0.46622999251781999</v>
      </c>
      <c r="E264" s="14">
        <v>0.456641145020307</v>
      </c>
      <c r="F264" s="14"/>
      <c r="G264" s="14">
        <v>0.40415396129127501</v>
      </c>
      <c r="H264" s="14">
        <v>0.442201880853068</v>
      </c>
      <c r="I264" s="14">
        <v>0.52112574722570004</v>
      </c>
      <c r="J264" s="14">
        <v>0.43588080277147301</v>
      </c>
      <c r="K264" s="14">
        <v>0.472564871839113</v>
      </c>
      <c r="L264" s="14">
        <v>0.51050178607483598</v>
      </c>
      <c r="M264" s="14"/>
      <c r="N264" s="14">
        <v>0.47324856556588202</v>
      </c>
      <c r="O264" s="14">
        <v>0.412307744500988</v>
      </c>
      <c r="P264" s="14">
        <v>0.50399846710388896</v>
      </c>
      <c r="Q264" s="14">
        <v>0.42982103924195297</v>
      </c>
      <c r="R264" s="14">
        <v>0.50514190075648802</v>
      </c>
      <c r="S264" s="14"/>
      <c r="T264" s="14">
        <v>0.36515577209675398</v>
      </c>
      <c r="U264" s="14">
        <v>0.41691002930425503</v>
      </c>
      <c r="V264" s="14">
        <v>0.478860672301892</v>
      </c>
      <c r="W264" s="14">
        <v>0.47194922484325302</v>
      </c>
      <c r="X264" s="14"/>
      <c r="Y264" s="14">
        <v>0.44709298660955099</v>
      </c>
      <c r="Z264" s="14">
        <v>0.46282820576662098</v>
      </c>
      <c r="AA264" s="14">
        <v>0.50539943838566503</v>
      </c>
      <c r="AB264" s="14">
        <v>0.56104742672456398</v>
      </c>
      <c r="AC264" s="14"/>
      <c r="AD264" s="14">
        <v>0.46276658595240899</v>
      </c>
      <c r="AE264" s="14">
        <v>0.45955136274957697</v>
      </c>
      <c r="AF264" s="14">
        <v>0.48772826119402302</v>
      </c>
      <c r="AG264" s="14">
        <v>0.47033495367929401</v>
      </c>
      <c r="AH264" s="14"/>
      <c r="AI264" s="14">
        <v>0.444706530954316</v>
      </c>
      <c r="AJ264" s="14">
        <v>0.48845783514419799</v>
      </c>
      <c r="AK264" s="14">
        <v>0.44130047225735403</v>
      </c>
      <c r="AL264" s="14">
        <v>0.41214777133194402</v>
      </c>
      <c r="AM264" s="14">
        <v>0.52314736590816502</v>
      </c>
    </row>
    <row r="265" spans="2:39" x14ac:dyDescent="0.35">
      <c r="B265" t="s">
        <v>156</v>
      </c>
      <c r="C265" s="14">
        <v>0.35087598123431502</v>
      </c>
      <c r="D265" s="14">
        <v>0.34526505373397598</v>
      </c>
      <c r="E265" s="14">
        <v>0.35674984121207998</v>
      </c>
      <c r="F265" s="14"/>
      <c r="G265" s="14">
        <v>0.41364211670168399</v>
      </c>
      <c r="H265" s="14">
        <v>0.322927169557577</v>
      </c>
      <c r="I265" s="14">
        <v>0.27454922144670302</v>
      </c>
      <c r="J265" s="14">
        <v>0.39879442892494998</v>
      </c>
      <c r="K265" s="14">
        <v>0.381132210125321</v>
      </c>
      <c r="L265" s="14">
        <v>0.34739575447471499</v>
      </c>
      <c r="M265" s="14"/>
      <c r="N265" s="14">
        <v>0.37112778241264599</v>
      </c>
      <c r="O265" s="14">
        <v>0.39044358336247298</v>
      </c>
      <c r="P265" s="14">
        <v>0.31009410359852901</v>
      </c>
      <c r="Q265" s="14">
        <v>0.36750712949736902</v>
      </c>
      <c r="R265" s="14">
        <v>0.31971486192540999</v>
      </c>
      <c r="S265" s="14"/>
      <c r="T265" s="14">
        <v>0.408094540380323</v>
      </c>
      <c r="U265" s="14">
        <v>0.38455010471381701</v>
      </c>
      <c r="V265" s="14">
        <v>0.33531069796282498</v>
      </c>
      <c r="W265" s="14">
        <v>0.34979821287973401</v>
      </c>
      <c r="X265" s="14"/>
      <c r="Y265" s="14">
        <v>0.393392195729174</v>
      </c>
      <c r="Z265" s="14">
        <v>0.29960080432667902</v>
      </c>
      <c r="AA265" s="14">
        <v>0.296725758711675</v>
      </c>
      <c r="AB265" s="14">
        <v>0.212546552520989</v>
      </c>
      <c r="AC265" s="14"/>
      <c r="AD265" s="14">
        <v>0.37150771303095897</v>
      </c>
      <c r="AE265" s="14">
        <v>0.33507287415074599</v>
      </c>
      <c r="AF265" s="14">
        <v>0.35878989655573101</v>
      </c>
      <c r="AG265" s="14">
        <v>0.265886473681895</v>
      </c>
      <c r="AH265" s="14"/>
      <c r="AI265" s="14">
        <v>0.40039345316700198</v>
      </c>
      <c r="AJ265" s="14">
        <v>0.30909099050689898</v>
      </c>
      <c r="AK265" s="14">
        <v>0.33147024235935402</v>
      </c>
      <c r="AL265" s="14">
        <v>0.394804649160654</v>
      </c>
      <c r="AM265" s="14">
        <v>0.28399337315443202</v>
      </c>
    </row>
    <row r="266" spans="2:39" x14ac:dyDescent="0.35">
      <c r="B266" t="s">
        <v>64</v>
      </c>
      <c r="C266" s="14">
        <v>7.5550559357708894E-2</v>
      </c>
      <c r="D266" s="14">
        <v>6.5513735093193498E-2</v>
      </c>
      <c r="E266" s="14">
        <v>8.6057717104378303E-2</v>
      </c>
      <c r="F266" s="14"/>
      <c r="G266" s="14">
        <v>8.4574987035133706E-2</v>
      </c>
      <c r="H266" s="14">
        <v>8.1084486931060795E-2</v>
      </c>
      <c r="I266" s="14">
        <v>6.0428528825854103E-2</v>
      </c>
      <c r="J266" s="14">
        <v>9.0511060917033398E-2</v>
      </c>
      <c r="K266" s="14">
        <v>5.9187996229668E-2</v>
      </c>
      <c r="L266" s="14">
        <v>7.2672165420079302E-2</v>
      </c>
      <c r="M266" s="14"/>
      <c r="N266" s="14">
        <v>8.0186016625933207E-2</v>
      </c>
      <c r="O266" s="14">
        <v>6.0977167088376499E-2</v>
      </c>
      <c r="P266" s="14">
        <v>8.2710210860055894E-2</v>
      </c>
      <c r="Q266" s="14">
        <v>7.3550559388933207E-2</v>
      </c>
      <c r="R266" s="14">
        <v>6.5416194471165104E-2</v>
      </c>
      <c r="S266" s="14"/>
      <c r="T266" s="14">
        <v>0.10323033977467</v>
      </c>
      <c r="U266" s="14">
        <v>0.13065263526524401</v>
      </c>
      <c r="V266" s="14">
        <v>7.6583335167302799E-2</v>
      </c>
      <c r="W266" s="14">
        <v>5.7817351960331699E-2</v>
      </c>
      <c r="X266" s="14"/>
      <c r="Y266" s="14">
        <v>8.3775808456329801E-2</v>
      </c>
      <c r="Z266" s="14">
        <v>4.7442176190115003E-2</v>
      </c>
      <c r="AA266" s="14">
        <v>7.6118219007880406E-2</v>
      </c>
      <c r="AB266" s="14">
        <v>5.3805571963363101E-2</v>
      </c>
      <c r="AC266" s="14"/>
      <c r="AD266" s="14">
        <v>6.2827253278668505E-2</v>
      </c>
      <c r="AE266" s="14">
        <v>7.4064796958897797E-2</v>
      </c>
      <c r="AF266" s="14">
        <v>8.3429690215924696E-2</v>
      </c>
      <c r="AG266" s="14">
        <v>0.121108217787531</v>
      </c>
      <c r="AH266" s="14"/>
      <c r="AI266" s="14">
        <v>1.20582130385845E-2</v>
      </c>
      <c r="AJ266" s="14">
        <v>7.1722896583006707E-2</v>
      </c>
      <c r="AK266" s="14">
        <v>4.8312575703729502E-2</v>
      </c>
      <c r="AL266" s="14">
        <v>4.6440782377229803E-2</v>
      </c>
      <c r="AM266" s="14">
        <v>6.6077321165767797E-2</v>
      </c>
    </row>
    <row r="267" spans="2:39" x14ac:dyDescent="0.35">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row>
    <row r="268" spans="2:39" x14ac:dyDescent="0.35">
      <c r="B268" s="6" t="s">
        <v>164</v>
      </c>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row>
    <row r="269" spans="2:39" x14ac:dyDescent="0.35">
      <c r="B269" s="24" t="s">
        <v>158</v>
      </c>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row>
    <row r="270" spans="2:39" x14ac:dyDescent="0.35">
      <c r="B270" t="s">
        <v>154</v>
      </c>
      <c r="C270" s="14">
        <v>0.102976721125791</v>
      </c>
      <c r="D270" s="14">
        <v>0.104246547768353</v>
      </c>
      <c r="E270" s="14">
        <v>0.10164738940764</v>
      </c>
      <c r="F270" s="14"/>
      <c r="G270" s="14">
        <v>0.118436751663815</v>
      </c>
      <c r="H270" s="14">
        <v>0.123787979779348</v>
      </c>
      <c r="I270" s="14">
        <v>0.128657191133454</v>
      </c>
      <c r="J270" s="14">
        <v>7.4919939282634102E-2</v>
      </c>
      <c r="K270" s="14">
        <v>5.2608549463957099E-2</v>
      </c>
      <c r="L270" s="14">
        <v>8.11326019050361E-2</v>
      </c>
      <c r="M270" s="14"/>
      <c r="N270" s="14">
        <v>8.5540154014088404E-2</v>
      </c>
      <c r="O270" s="14">
        <v>0.14200825712277801</v>
      </c>
      <c r="P270" s="14">
        <v>8.3546277784436296E-2</v>
      </c>
      <c r="Q270" s="14">
        <v>0.12522832669082801</v>
      </c>
      <c r="R270" s="14">
        <v>8.9396130563829404E-2</v>
      </c>
      <c r="S270" s="14"/>
      <c r="T270" s="14">
        <v>0.14264370031082299</v>
      </c>
      <c r="U270" s="14">
        <v>0.11477993927999899</v>
      </c>
      <c r="V270" s="14">
        <v>7.3880426866564805E-2</v>
      </c>
      <c r="W270" s="14">
        <v>0.124554590995887</v>
      </c>
      <c r="X270" s="14"/>
      <c r="Y270" s="14">
        <v>6.6307438872784896E-2</v>
      </c>
      <c r="Z270" s="14">
        <v>0.12666624025315301</v>
      </c>
      <c r="AA270" s="14">
        <v>0.180046610756007</v>
      </c>
      <c r="AB270" s="14">
        <v>0.198190838841559</v>
      </c>
      <c r="AC270" s="14"/>
      <c r="AD270" s="14">
        <v>9.0779466377016296E-2</v>
      </c>
      <c r="AE270" s="14">
        <v>0.13624728834750599</v>
      </c>
      <c r="AF270" s="14">
        <v>5.7217571023339402E-2</v>
      </c>
      <c r="AG270" s="14">
        <v>0.109072644646037</v>
      </c>
      <c r="AH270" s="14"/>
      <c r="AI270" s="14">
        <v>9.6551814030181898E-2</v>
      </c>
      <c r="AJ270" s="14">
        <v>0.110019255163555</v>
      </c>
      <c r="AK270" s="14">
        <v>0.20559837260948399</v>
      </c>
      <c r="AL270" s="14">
        <v>0.217402183262354</v>
      </c>
      <c r="AM270" s="14">
        <v>7.0085669546633395E-2</v>
      </c>
    </row>
    <row r="271" spans="2:39" x14ac:dyDescent="0.35">
      <c r="B271" t="s">
        <v>155</v>
      </c>
      <c r="C271" s="14">
        <v>0.39584151696333902</v>
      </c>
      <c r="D271" s="14">
        <v>0.40464825152150802</v>
      </c>
      <c r="E271" s="14">
        <v>0.38662209189450802</v>
      </c>
      <c r="F271" s="14"/>
      <c r="G271" s="14">
        <v>0.40157454516675301</v>
      </c>
      <c r="H271" s="14">
        <v>0.44224923150762602</v>
      </c>
      <c r="I271" s="14">
        <v>0.392567658058802</v>
      </c>
      <c r="J271" s="14">
        <v>0.35811806940947899</v>
      </c>
      <c r="K271" s="14">
        <v>0.37491313900047801</v>
      </c>
      <c r="L271" s="14">
        <v>0.37498271217021401</v>
      </c>
      <c r="M271" s="14"/>
      <c r="N271" s="14">
        <v>0.40273576142698603</v>
      </c>
      <c r="O271" s="14">
        <v>0.34498780714108002</v>
      </c>
      <c r="P271" s="14">
        <v>0.446497326226721</v>
      </c>
      <c r="Q271" s="14">
        <v>0.39163991555815703</v>
      </c>
      <c r="R271" s="14">
        <v>0.40619971404315502</v>
      </c>
      <c r="S271" s="14"/>
      <c r="T271" s="14">
        <v>0.30307194300676299</v>
      </c>
      <c r="U271" s="14">
        <v>0.34828850133533401</v>
      </c>
      <c r="V271" s="14">
        <v>0.41586262133671198</v>
      </c>
      <c r="W271" s="14">
        <v>0.402813807413819</v>
      </c>
      <c r="X271" s="14"/>
      <c r="Y271" s="14">
        <v>0.378963222313838</v>
      </c>
      <c r="Z271" s="14">
        <v>0.418309419905879</v>
      </c>
      <c r="AA271" s="14">
        <v>0.45587502169493899</v>
      </c>
      <c r="AB271" s="14">
        <v>0.48233854113735602</v>
      </c>
      <c r="AC271" s="14"/>
      <c r="AD271" s="14">
        <v>0.39687692076143899</v>
      </c>
      <c r="AE271" s="14">
        <v>0.38534261913990803</v>
      </c>
      <c r="AF271" s="14">
        <v>0.38984272698952199</v>
      </c>
      <c r="AG271" s="14">
        <v>0.45600336463200097</v>
      </c>
      <c r="AH271" s="14"/>
      <c r="AI271" s="14">
        <v>0.42395615464553099</v>
      </c>
      <c r="AJ271" s="14">
        <v>0.39970582646490599</v>
      </c>
      <c r="AK271" s="14">
        <v>0.43661062260709499</v>
      </c>
      <c r="AL271" s="14">
        <v>0.26380311557512998</v>
      </c>
      <c r="AM271" s="14">
        <v>0.54020277462188804</v>
      </c>
    </row>
    <row r="272" spans="2:39" x14ac:dyDescent="0.35">
      <c r="B272" t="s">
        <v>156</v>
      </c>
      <c r="C272" s="14">
        <v>0.44453309763406101</v>
      </c>
      <c r="D272" s="14">
        <v>0.44394754503429601</v>
      </c>
      <c r="E272" s="14">
        <v>0.44514608968937103</v>
      </c>
      <c r="F272" s="14"/>
      <c r="G272" s="14">
        <v>0.44102361248169802</v>
      </c>
      <c r="H272" s="14">
        <v>0.37405170117098402</v>
      </c>
      <c r="I272" s="14">
        <v>0.42165135249128299</v>
      </c>
      <c r="J272" s="14">
        <v>0.50530570375014905</v>
      </c>
      <c r="K272" s="14">
        <v>0.535169641336673</v>
      </c>
      <c r="L272" s="14">
        <v>0.45222704269104702</v>
      </c>
      <c r="M272" s="14"/>
      <c r="N272" s="14">
        <v>0.44997104404635602</v>
      </c>
      <c r="O272" s="14">
        <v>0.46846970585776998</v>
      </c>
      <c r="P272" s="14">
        <v>0.41969466265486299</v>
      </c>
      <c r="Q272" s="14">
        <v>0.41847709175843201</v>
      </c>
      <c r="R272" s="14">
        <v>0.46976173388774201</v>
      </c>
      <c r="S272" s="14"/>
      <c r="T272" s="14">
        <v>0.482227842051969</v>
      </c>
      <c r="U272" s="14">
        <v>0.48055214421030301</v>
      </c>
      <c r="V272" s="14">
        <v>0.44849664186163901</v>
      </c>
      <c r="W272" s="14">
        <v>0.427581740647268</v>
      </c>
      <c r="X272" s="14"/>
      <c r="Y272" s="14">
        <v>0.492707184017316</v>
      </c>
      <c r="Z272" s="14">
        <v>0.42855591860199299</v>
      </c>
      <c r="AA272" s="14">
        <v>0.320717283855119</v>
      </c>
      <c r="AB272" s="14">
        <v>0.26828078149289702</v>
      </c>
      <c r="AC272" s="14"/>
      <c r="AD272" s="14">
        <v>0.47292477378194198</v>
      </c>
      <c r="AE272" s="14">
        <v>0.42034596393589402</v>
      </c>
      <c r="AF272" s="14">
        <v>0.46824000817238998</v>
      </c>
      <c r="AG272" s="14">
        <v>0.30046707946666801</v>
      </c>
      <c r="AH272" s="14"/>
      <c r="AI272" s="14">
        <v>0.46311301324208198</v>
      </c>
      <c r="AJ272" s="14">
        <v>0.43944698222217699</v>
      </c>
      <c r="AK272" s="14">
        <v>0.31736097037484001</v>
      </c>
      <c r="AL272" s="14">
        <v>0.49009758130301101</v>
      </c>
      <c r="AM272" s="14">
        <v>0.36328031364386798</v>
      </c>
    </row>
    <row r="273" spans="2:39" x14ac:dyDescent="0.35">
      <c r="B273" t="s">
        <v>64</v>
      </c>
      <c r="C273" s="14">
        <v>5.66486642768095E-2</v>
      </c>
      <c r="D273" s="14">
        <v>4.7157655675842403E-2</v>
      </c>
      <c r="E273" s="14">
        <v>6.6584429008481105E-2</v>
      </c>
      <c r="F273" s="14"/>
      <c r="G273" s="14">
        <v>3.89650906877341E-2</v>
      </c>
      <c r="H273" s="14">
        <v>5.9911087542042302E-2</v>
      </c>
      <c r="I273" s="14">
        <v>5.7123798316461499E-2</v>
      </c>
      <c r="J273" s="14">
        <v>6.1656287557737603E-2</v>
      </c>
      <c r="K273" s="14">
        <v>3.73086701988916E-2</v>
      </c>
      <c r="L273" s="14">
        <v>9.1657643233703207E-2</v>
      </c>
      <c r="M273" s="14"/>
      <c r="N273" s="14">
        <v>6.1753040512569503E-2</v>
      </c>
      <c r="O273" s="14">
        <v>4.4534229878372397E-2</v>
      </c>
      <c r="P273" s="14">
        <v>5.0261733333979201E-2</v>
      </c>
      <c r="Q273" s="14">
        <v>6.4654665992582502E-2</v>
      </c>
      <c r="R273" s="14">
        <v>3.4642421505273503E-2</v>
      </c>
      <c r="S273" s="14"/>
      <c r="T273" s="14">
        <v>7.2056514630445004E-2</v>
      </c>
      <c r="U273" s="14">
        <v>5.6379415174365101E-2</v>
      </c>
      <c r="V273" s="14">
        <v>6.1760309935084003E-2</v>
      </c>
      <c r="W273" s="14">
        <v>4.5049860943026702E-2</v>
      </c>
      <c r="X273" s="14"/>
      <c r="Y273" s="14">
        <v>6.2022154796061303E-2</v>
      </c>
      <c r="Z273" s="14">
        <v>2.64684212389752E-2</v>
      </c>
      <c r="AA273" s="14">
        <v>4.3361083693935799E-2</v>
      </c>
      <c r="AB273" s="14">
        <v>5.1189838528187301E-2</v>
      </c>
      <c r="AC273" s="14"/>
      <c r="AD273" s="14">
        <v>3.9418839079602502E-2</v>
      </c>
      <c r="AE273" s="14">
        <v>5.8064128576692103E-2</v>
      </c>
      <c r="AF273" s="14">
        <v>8.4699693814748095E-2</v>
      </c>
      <c r="AG273" s="14">
        <v>0.13445691125529399</v>
      </c>
      <c r="AH273" s="14"/>
      <c r="AI273" s="14">
        <v>1.6379018082204998E-2</v>
      </c>
      <c r="AJ273" s="14">
        <v>5.0827936149361902E-2</v>
      </c>
      <c r="AK273" s="14">
        <v>4.0430034408581603E-2</v>
      </c>
      <c r="AL273" s="14">
        <v>2.8697119859504901E-2</v>
      </c>
      <c r="AM273" s="14">
        <v>2.6431242187610001E-2</v>
      </c>
    </row>
    <row r="274" spans="2:39" x14ac:dyDescent="0.35">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row>
    <row r="275" spans="2:39" x14ac:dyDescent="0.35">
      <c r="B275" s="6" t="s">
        <v>165</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row>
    <row r="276" spans="2:39" x14ac:dyDescent="0.35">
      <c r="B276" s="24" t="s">
        <v>158</v>
      </c>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row>
    <row r="277" spans="2:39" x14ac:dyDescent="0.35">
      <c r="B277" t="s">
        <v>154</v>
      </c>
      <c r="C277" s="14">
        <v>0.16567161845239001</v>
      </c>
      <c r="D277" s="14">
        <v>0.149487828780171</v>
      </c>
      <c r="E277" s="14">
        <v>0.18261379324228999</v>
      </c>
      <c r="F277" s="14"/>
      <c r="G277" s="14">
        <v>0.19474031931816599</v>
      </c>
      <c r="H277" s="14">
        <v>0.21071415832735901</v>
      </c>
      <c r="I277" s="14">
        <v>0.210266976921066</v>
      </c>
      <c r="J277" s="14">
        <v>0.13143400353778101</v>
      </c>
      <c r="K277" s="14">
        <v>0.10401834014587701</v>
      </c>
      <c r="L277" s="14">
        <v>5.3793967978764998E-2</v>
      </c>
      <c r="M277" s="14"/>
      <c r="N277" s="14">
        <v>0.118321320915469</v>
      </c>
      <c r="O277" s="14">
        <v>0.16389982326095101</v>
      </c>
      <c r="P277" s="14">
        <v>0.14333704984599799</v>
      </c>
      <c r="Q277" s="14">
        <v>0.214919438844769</v>
      </c>
      <c r="R277" s="14">
        <v>0.21361076021466199</v>
      </c>
      <c r="S277" s="14"/>
      <c r="T277" s="14">
        <v>0.19274590375063699</v>
      </c>
      <c r="U277" s="14">
        <v>0.146065668795856</v>
      </c>
      <c r="V277" s="14">
        <v>0.13870510108859699</v>
      </c>
      <c r="W277" s="14">
        <v>0.192985827553909</v>
      </c>
      <c r="X277" s="14"/>
      <c r="Y277" s="14">
        <v>0.13018116662874801</v>
      </c>
      <c r="Z277" s="14">
        <v>0.16660627711853501</v>
      </c>
      <c r="AA277" s="14">
        <v>0.24245633681454001</v>
      </c>
      <c r="AB277" s="14">
        <v>0.32335287839106402</v>
      </c>
      <c r="AC277" s="14"/>
      <c r="AD277" s="14">
        <v>0.16474181847835301</v>
      </c>
      <c r="AE277" s="14">
        <v>0.183283600127016</v>
      </c>
      <c r="AF277" s="14">
        <v>0.100528128175998</v>
      </c>
      <c r="AG277" s="14">
        <v>0.18205653758555901</v>
      </c>
      <c r="AH277" s="14"/>
      <c r="AI277" s="14">
        <v>0.19835363555459301</v>
      </c>
      <c r="AJ277" s="14">
        <v>0.14864597728792001</v>
      </c>
      <c r="AK277" s="14">
        <v>0.29546469659160601</v>
      </c>
      <c r="AL277" s="14">
        <v>0.19763812701636599</v>
      </c>
      <c r="AM277" s="14">
        <v>0.20444696591217601</v>
      </c>
    </row>
    <row r="278" spans="2:39" x14ac:dyDescent="0.35">
      <c r="B278" t="s">
        <v>155</v>
      </c>
      <c r="C278" s="14">
        <v>0.540700326404434</v>
      </c>
      <c r="D278" s="14">
        <v>0.55253702188374798</v>
      </c>
      <c r="E278" s="14">
        <v>0.528308954061675</v>
      </c>
      <c r="F278" s="14"/>
      <c r="G278" s="14">
        <v>0.49710034749432702</v>
      </c>
      <c r="H278" s="14">
        <v>0.51718677734664797</v>
      </c>
      <c r="I278" s="14">
        <v>0.52639575019476303</v>
      </c>
      <c r="J278" s="14">
        <v>0.54461967823938595</v>
      </c>
      <c r="K278" s="14">
        <v>0.58724069246812904</v>
      </c>
      <c r="L278" s="14">
        <v>0.63526577322782096</v>
      </c>
      <c r="M278" s="14"/>
      <c r="N278" s="14">
        <v>0.53331950552907104</v>
      </c>
      <c r="O278" s="14">
        <v>0.55803766085203299</v>
      </c>
      <c r="P278" s="14">
        <v>0.59168763243401001</v>
      </c>
      <c r="Q278" s="14">
        <v>0.46698829378321899</v>
      </c>
      <c r="R278" s="14">
        <v>0.540850443710438</v>
      </c>
      <c r="S278" s="14"/>
      <c r="T278" s="14">
        <v>0.51228139823899499</v>
      </c>
      <c r="U278" s="14">
        <v>0.44296582588087802</v>
      </c>
      <c r="V278" s="14">
        <v>0.55452887817544205</v>
      </c>
      <c r="W278" s="14">
        <v>0.54808269942910204</v>
      </c>
      <c r="X278" s="14"/>
      <c r="Y278" s="14">
        <v>0.54410209857063696</v>
      </c>
      <c r="Z278" s="14">
        <v>0.54262164440929805</v>
      </c>
      <c r="AA278" s="14">
        <v>0.56496006691837697</v>
      </c>
      <c r="AB278" s="14">
        <v>0.48187119544830098</v>
      </c>
      <c r="AC278" s="14"/>
      <c r="AD278" s="14">
        <v>0.55637379057657199</v>
      </c>
      <c r="AE278" s="14">
        <v>0.52216008931911795</v>
      </c>
      <c r="AF278" s="14">
        <v>0.50726455484147903</v>
      </c>
      <c r="AG278" s="14">
        <v>0.53258277338861504</v>
      </c>
      <c r="AH278" s="14"/>
      <c r="AI278" s="14">
        <v>0.562863257656952</v>
      </c>
      <c r="AJ278" s="14">
        <v>0.58613231514955</v>
      </c>
      <c r="AK278" s="14">
        <v>0.40672187601939302</v>
      </c>
      <c r="AL278" s="14">
        <v>0.54638091602995698</v>
      </c>
      <c r="AM278" s="14">
        <v>0.52503506831611901</v>
      </c>
    </row>
    <row r="279" spans="2:39" x14ac:dyDescent="0.35">
      <c r="B279" t="s">
        <v>156</v>
      </c>
      <c r="C279" s="14">
        <v>0.24707732867603699</v>
      </c>
      <c r="D279" s="14">
        <v>0.258246273107896</v>
      </c>
      <c r="E279" s="14">
        <v>0.23538499872021301</v>
      </c>
      <c r="F279" s="14"/>
      <c r="G279" s="14">
        <v>0.28228636731214501</v>
      </c>
      <c r="H279" s="14">
        <v>0.2237470547158</v>
      </c>
      <c r="I279" s="14">
        <v>0.232670045208096</v>
      </c>
      <c r="J279" s="14">
        <v>0.283584485314125</v>
      </c>
      <c r="K279" s="14">
        <v>0.25834031064855001</v>
      </c>
      <c r="L279" s="14">
        <v>0.19692130802267499</v>
      </c>
      <c r="M279" s="14"/>
      <c r="N279" s="14">
        <v>0.29959242793310398</v>
      </c>
      <c r="O279" s="14">
        <v>0.23895058728276899</v>
      </c>
      <c r="P279" s="14">
        <v>0.237314968173265</v>
      </c>
      <c r="Q279" s="14">
        <v>0.26645809992907799</v>
      </c>
      <c r="R279" s="14">
        <v>0.204966410885698</v>
      </c>
      <c r="S279" s="14"/>
      <c r="T279" s="14">
        <v>0.25559660311404198</v>
      </c>
      <c r="U279" s="14">
        <v>0.313230908927359</v>
      </c>
      <c r="V279" s="14">
        <v>0.25391063040547901</v>
      </c>
      <c r="W279" s="14">
        <v>0.228140652610967</v>
      </c>
      <c r="X279" s="14"/>
      <c r="Y279" s="14">
        <v>0.27867789528708498</v>
      </c>
      <c r="Z279" s="14">
        <v>0.262019669125858</v>
      </c>
      <c r="AA279" s="14">
        <v>0.153884342680496</v>
      </c>
      <c r="AB279" s="14">
        <v>0.14857725848481601</v>
      </c>
      <c r="AC279" s="14"/>
      <c r="AD279" s="14">
        <v>0.23276776335037699</v>
      </c>
      <c r="AE279" s="14">
        <v>0.26526459808603298</v>
      </c>
      <c r="AF279" s="14">
        <v>0.34282078390507598</v>
      </c>
      <c r="AG279" s="14">
        <v>0.19330200811074999</v>
      </c>
      <c r="AH279" s="14"/>
      <c r="AI279" s="14">
        <v>0.21613969605363401</v>
      </c>
      <c r="AJ279" s="14">
        <v>0.234623453443604</v>
      </c>
      <c r="AK279" s="14">
        <v>0.28151665739551901</v>
      </c>
      <c r="AL279" s="14">
        <v>0.240466480831169</v>
      </c>
      <c r="AM279" s="14">
        <v>0.235582117414947</v>
      </c>
    </row>
    <row r="280" spans="2:39" x14ac:dyDescent="0.35">
      <c r="B280" t="s">
        <v>64</v>
      </c>
      <c r="C280" s="14">
        <v>4.6550726467139703E-2</v>
      </c>
      <c r="D280" s="14">
        <v>3.9728876228185099E-2</v>
      </c>
      <c r="E280" s="14">
        <v>5.3692253975822397E-2</v>
      </c>
      <c r="F280" s="14"/>
      <c r="G280" s="14">
        <v>2.58729658753615E-2</v>
      </c>
      <c r="H280" s="14">
        <v>4.83520096101921E-2</v>
      </c>
      <c r="I280" s="14">
        <v>3.0667227676075399E-2</v>
      </c>
      <c r="J280" s="14">
        <v>4.03618329087067E-2</v>
      </c>
      <c r="K280" s="14">
        <v>5.0400656737443497E-2</v>
      </c>
      <c r="L280" s="14">
        <v>0.11401895077073899</v>
      </c>
      <c r="M280" s="14"/>
      <c r="N280" s="14">
        <v>4.8766745622356097E-2</v>
      </c>
      <c r="O280" s="14">
        <v>3.9111928604246601E-2</v>
      </c>
      <c r="P280" s="14">
        <v>2.7660349546727501E-2</v>
      </c>
      <c r="Q280" s="14">
        <v>5.1634167442934503E-2</v>
      </c>
      <c r="R280" s="14">
        <v>4.0572385189201303E-2</v>
      </c>
      <c r="S280" s="14"/>
      <c r="T280" s="14">
        <v>3.9376094896325903E-2</v>
      </c>
      <c r="U280" s="14">
        <v>9.7737596395906595E-2</v>
      </c>
      <c r="V280" s="14">
        <v>5.2855390330482199E-2</v>
      </c>
      <c r="W280" s="14">
        <v>3.0790820406021099E-2</v>
      </c>
      <c r="X280" s="14"/>
      <c r="Y280" s="14">
        <v>4.7038839513528899E-2</v>
      </c>
      <c r="Z280" s="14">
        <v>2.8752409346307999E-2</v>
      </c>
      <c r="AA280" s="14">
        <v>3.8699253586586699E-2</v>
      </c>
      <c r="AB280" s="14">
        <v>4.61986676758184E-2</v>
      </c>
      <c r="AC280" s="14"/>
      <c r="AD280" s="14">
        <v>4.6116627594697798E-2</v>
      </c>
      <c r="AE280" s="14">
        <v>2.9291712467832898E-2</v>
      </c>
      <c r="AF280" s="14">
        <v>4.9386533077447503E-2</v>
      </c>
      <c r="AG280" s="14">
        <v>9.2058680915076199E-2</v>
      </c>
      <c r="AH280" s="14"/>
      <c r="AI280" s="14">
        <v>2.26434107348207E-2</v>
      </c>
      <c r="AJ280" s="14">
        <v>3.0598254118926398E-2</v>
      </c>
      <c r="AK280" s="14">
        <v>1.6296769993481799E-2</v>
      </c>
      <c r="AL280" s="14">
        <v>1.55144761225087E-2</v>
      </c>
      <c r="AM280" s="14">
        <v>3.4935848356758101E-2</v>
      </c>
    </row>
    <row r="281" spans="2:39" x14ac:dyDescent="0.35">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row>
    <row r="282" spans="2:39" x14ac:dyDescent="0.35">
      <c r="B282" s="6" t="s">
        <v>171</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row>
    <row r="283" spans="2:39" x14ac:dyDescent="0.35">
      <c r="B283" s="24" t="s">
        <v>71</v>
      </c>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row>
    <row r="284" spans="2:39" x14ac:dyDescent="0.35">
      <c r="B284" t="s">
        <v>166</v>
      </c>
      <c r="C284" s="14">
        <v>0.77297334554791597</v>
      </c>
      <c r="D284" s="14">
        <v>0.796721143880462</v>
      </c>
      <c r="E284" s="14">
        <v>0.74728755446484396</v>
      </c>
      <c r="F284" s="14"/>
      <c r="G284" s="14">
        <v>0.72511451681676797</v>
      </c>
      <c r="H284" s="14">
        <v>0.81348932186839296</v>
      </c>
      <c r="I284" s="14">
        <v>0.82153715953254602</v>
      </c>
      <c r="J284" s="14">
        <v>0.77135990133162802</v>
      </c>
      <c r="K284" s="14">
        <v>0.73692078730906896</v>
      </c>
      <c r="L284" s="14">
        <v>0.701911917063333</v>
      </c>
      <c r="M284" s="14"/>
      <c r="N284" s="14">
        <v>0.65243671878489096</v>
      </c>
      <c r="O284" s="14">
        <v>0.81976164645296101</v>
      </c>
      <c r="P284" s="14">
        <v>0.83210393144554595</v>
      </c>
      <c r="Q284" s="14">
        <v>0.75656554223649697</v>
      </c>
      <c r="R284" s="14">
        <v>0.81194005495643196</v>
      </c>
      <c r="S284" s="14"/>
      <c r="T284" s="14">
        <v>0.60559838910590602</v>
      </c>
      <c r="U284" s="14">
        <v>0.65286315809601803</v>
      </c>
      <c r="V284" s="14">
        <v>0.76077089703084599</v>
      </c>
      <c r="W284" s="14">
        <v>0.83943335367928396</v>
      </c>
      <c r="X284" s="14"/>
      <c r="Y284" s="14">
        <v>0.74351843153321595</v>
      </c>
      <c r="Z284" s="14">
        <v>0.84755575449378595</v>
      </c>
      <c r="AA284" s="14">
        <v>0.875551699356101</v>
      </c>
      <c r="AB284" s="14">
        <v>0.86815679754052699</v>
      </c>
      <c r="AC284" s="14"/>
      <c r="AD284" s="14">
        <v>0.81710411411143602</v>
      </c>
      <c r="AE284" s="14">
        <v>0.81378330432079204</v>
      </c>
      <c r="AF284" s="14">
        <v>0.512624647300985</v>
      </c>
      <c r="AG284" s="14">
        <v>0.54308044329540095</v>
      </c>
      <c r="AH284" s="14"/>
      <c r="AI284" s="14">
        <v>0.91744766610317197</v>
      </c>
      <c r="AJ284" s="14">
        <v>0.85176771029862397</v>
      </c>
      <c r="AK284" s="14">
        <v>0.74407006645609197</v>
      </c>
      <c r="AL284" s="14">
        <v>0.95979110644246501</v>
      </c>
      <c r="AM284" s="14">
        <v>0.89423481493041101</v>
      </c>
    </row>
    <row r="285" spans="2:39" x14ac:dyDescent="0.35">
      <c r="B285" t="s">
        <v>167</v>
      </c>
      <c r="C285" s="14">
        <v>0.76841397483527796</v>
      </c>
      <c r="D285" s="14">
        <v>0.77436624270482102</v>
      </c>
      <c r="E285" s="14">
        <v>0.76197595869472401</v>
      </c>
      <c r="F285" s="14"/>
      <c r="G285" s="14">
        <v>0.75370555769394998</v>
      </c>
      <c r="H285" s="14">
        <v>0.83324343654327404</v>
      </c>
      <c r="I285" s="14">
        <v>0.81974168312136497</v>
      </c>
      <c r="J285" s="14">
        <v>0.70594645841386905</v>
      </c>
      <c r="K285" s="14">
        <v>0.72481961688333896</v>
      </c>
      <c r="L285" s="14">
        <v>0.67944130303721895</v>
      </c>
      <c r="M285" s="14"/>
      <c r="N285" s="14">
        <v>0.79487746068116005</v>
      </c>
      <c r="O285" s="14">
        <v>0.77465940598693905</v>
      </c>
      <c r="P285" s="14">
        <v>0.83181386356901199</v>
      </c>
      <c r="Q285" s="14">
        <v>0.78909931506212205</v>
      </c>
      <c r="R285" s="14">
        <v>0.79691974135736399</v>
      </c>
      <c r="S285" s="14"/>
      <c r="T285" s="14">
        <v>0.61943466235695999</v>
      </c>
      <c r="U285" s="14">
        <v>0.64984267899722203</v>
      </c>
      <c r="V285" s="14">
        <v>0.76961849949529504</v>
      </c>
      <c r="W285" s="14">
        <v>0.81698999875623202</v>
      </c>
      <c r="X285" s="14"/>
      <c r="Y285" s="14">
        <v>0.73950879629886501</v>
      </c>
      <c r="Z285" s="14">
        <v>0.80191628348136901</v>
      </c>
      <c r="AA285" s="14">
        <v>0.849680560992082</v>
      </c>
      <c r="AB285" s="14">
        <v>0.843305087693758</v>
      </c>
      <c r="AC285" s="14"/>
      <c r="AD285" s="14">
        <v>0.81351161170221997</v>
      </c>
      <c r="AE285" s="14">
        <v>0.76973789924497205</v>
      </c>
      <c r="AF285" s="14">
        <v>0.63638901934938696</v>
      </c>
      <c r="AG285" s="14">
        <v>0.58100285475117197</v>
      </c>
      <c r="AH285" s="14"/>
      <c r="AI285" s="14">
        <v>0.89589519923332595</v>
      </c>
      <c r="AJ285" s="14">
        <v>0.83933795796477495</v>
      </c>
      <c r="AK285" s="14">
        <v>0.77423356363453999</v>
      </c>
      <c r="AL285" s="14">
        <v>0.84695044404029596</v>
      </c>
      <c r="AM285" s="14">
        <v>0.89310763484190503</v>
      </c>
    </row>
    <row r="286" spans="2:39" x14ac:dyDescent="0.35">
      <c r="B286" t="s">
        <v>168</v>
      </c>
      <c r="C286" s="14">
        <v>0.50471229918955496</v>
      </c>
      <c r="D286" s="14">
        <v>0.54053830904070699</v>
      </c>
      <c r="E286" s="14">
        <v>0.46596262684137701</v>
      </c>
      <c r="F286" s="14"/>
      <c r="G286" s="14">
        <v>0.62476231260748105</v>
      </c>
      <c r="H286" s="14">
        <v>0.63758697258520902</v>
      </c>
      <c r="I286" s="14">
        <v>0.544740288002452</v>
      </c>
      <c r="J286" s="14">
        <v>0.36190277059682602</v>
      </c>
      <c r="K286" s="14">
        <v>0.34284377675004302</v>
      </c>
      <c r="L286" s="14">
        <v>0.29332539821178799</v>
      </c>
      <c r="M286" s="14"/>
      <c r="N286" s="14">
        <v>0.49619413344563001</v>
      </c>
      <c r="O286" s="14">
        <v>0.59580628462831198</v>
      </c>
      <c r="P286" s="14">
        <v>0.51604027938196595</v>
      </c>
      <c r="Q286" s="14">
        <v>0.60957431947152196</v>
      </c>
      <c r="R286" s="14">
        <v>0.38193053267683902</v>
      </c>
      <c r="S286" s="14"/>
      <c r="T286" s="14">
        <v>0.36295216636665301</v>
      </c>
      <c r="U286" s="14">
        <v>0.50646998798671705</v>
      </c>
      <c r="V286" s="14">
        <v>0.53005972508190302</v>
      </c>
      <c r="W286" s="14">
        <v>0.50723114928634305</v>
      </c>
      <c r="X286" s="14"/>
      <c r="Y286" s="14">
        <v>0.48230623234939102</v>
      </c>
      <c r="Z286" s="14">
        <v>0.60653217463798703</v>
      </c>
      <c r="AA286" s="14">
        <v>0.53624421412274104</v>
      </c>
      <c r="AB286" s="14">
        <v>0.50236034358175496</v>
      </c>
      <c r="AC286" s="14"/>
      <c r="AD286" s="14">
        <v>0.54310285385336898</v>
      </c>
      <c r="AE286" s="14">
        <v>0.48936025042637399</v>
      </c>
      <c r="AF286" s="14">
        <v>0.398895441549171</v>
      </c>
      <c r="AG286" s="14">
        <v>0.39667953607112999</v>
      </c>
      <c r="AH286" s="14"/>
      <c r="AI286" s="14">
        <v>0.59817846515174999</v>
      </c>
      <c r="AJ286" s="14">
        <v>0.522596547982348</v>
      </c>
      <c r="AK286" s="14">
        <v>0.72663402714489</v>
      </c>
      <c r="AL286" s="14">
        <v>0.66332894486071603</v>
      </c>
      <c r="AM286" s="14">
        <v>0.47900350718364099</v>
      </c>
    </row>
    <row r="287" spans="2:39" x14ac:dyDescent="0.35">
      <c r="B287" t="s">
        <v>169</v>
      </c>
      <c r="C287" s="14">
        <v>4.1707401132204697E-2</v>
      </c>
      <c r="D287" s="14">
        <v>5.3547128765044798E-2</v>
      </c>
      <c r="E287" s="14">
        <v>2.8901465769311799E-2</v>
      </c>
      <c r="F287" s="14"/>
      <c r="G287" s="14">
        <v>6.1950012411680399E-3</v>
      </c>
      <c r="H287" s="14">
        <v>4.7266013670951498E-2</v>
      </c>
      <c r="I287" s="14">
        <v>5.8659662420178803E-2</v>
      </c>
      <c r="J287" s="14">
        <v>3.6186992334562101E-2</v>
      </c>
      <c r="K287" s="14">
        <v>6.7836693516693594E-2</v>
      </c>
      <c r="L287" s="14">
        <v>3.6566717251690903E-2</v>
      </c>
      <c r="M287" s="14"/>
      <c r="N287" s="14">
        <v>3.5401236717097301E-2</v>
      </c>
      <c r="O287" s="14">
        <v>2.3084608253565501E-2</v>
      </c>
      <c r="P287" s="14">
        <v>6.54396149814956E-2</v>
      </c>
      <c r="Q287" s="14">
        <v>3.8817352340816201E-2</v>
      </c>
      <c r="R287" s="14">
        <v>5.8927394875939502E-2</v>
      </c>
      <c r="S287" s="14"/>
      <c r="T287" s="14">
        <v>0</v>
      </c>
      <c r="U287" s="14">
        <v>1.2369292039685099E-2</v>
      </c>
      <c r="V287" s="14">
        <v>3.9399611132282401E-2</v>
      </c>
      <c r="W287" s="14">
        <v>5.7036009362406201E-2</v>
      </c>
      <c r="X287" s="14"/>
      <c r="Y287" s="14">
        <v>2.5711618015773499E-2</v>
      </c>
      <c r="Z287" s="14">
        <v>5.2809893710873197E-2</v>
      </c>
      <c r="AA287" s="14">
        <v>6.7068512563987895E-2</v>
      </c>
      <c r="AB287" s="14">
        <v>8.5737330570136494E-2</v>
      </c>
      <c r="AC287" s="14"/>
      <c r="AD287" s="14">
        <v>4.5464671955047602E-2</v>
      </c>
      <c r="AE287" s="14">
        <v>4.6473972305431398E-2</v>
      </c>
      <c r="AF287" s="14">
        <v>2.2246036878050102E-2</v>
      </c>
      <c r="AG287" s="14">
        <v>4.8563758818190904E-3</v>
      </c>
      <c r="AH287" s="14"/>
      <c r="AI287" s="14">
        <v>5.51690254319636E-2</v>
      </c>
      <c r="AJ287" s="14">
        <v>5.6044005258121997E-2</v>
      </c>
      <c r="AK287" s="14">
        <v>3.4858239713304699E-2</v>
      </c>
      <c r="AL287" s="14">
        <v>4.7004761218197202E-2</v>
      </c>
      <c r="AM287" s="14">
        <v>5.5595595169407798E-2</v>
      </c>
    </row>
    <row r="288" spans="2:39" x14ac:dyDescent="0.35">
      <c r="B288" t="s">
        <v>93</v>
      </c>
      <c r="C288" s="14">
        <v>9.8219978734428004E-2</v>
      </c>
      <c r="D288" s="14">
        <v>9.7164654291185801E-2</v>
      </c>
      <c r="E288" s="14">
        <v>9.9361425313786403E-2</v>
      </c>
      <c r="F288" s="14"/>
      <c r="G288" s="14">
        <v>0.108369731022904</v>
      </c>
      <c r="H288" s="14">
        <v>6.6322574313114904E-2</v>
      </c>
      <c r="I288" s="14">
        <v>4.2299410583882799E-2</v>
      </c>
      <c r="J288" s="14">
        <v>0.12771817415068901</v>
      </c>
      <c r="K288" s="14">
        <v>0.16438974531901099</v>
      </c>
      <c r="L288" s="14">
        <v>0.15400049697261201</v>
      </c>
      <c r="M288" s="14"/>
      <c r="N288" s="14">
        <v>9.0872427783477303E-2</v>
      </c>
      <c r="O288" s="14">
        <v>7.7571783091773899E-2</v>
      </c>
      <c r="P288" s="14">
        <v>4.5523238552580003E-2</v>
      </c>
      <c r="Q288" s="14">
        <v>9.6781467327869505E-2</v>
      </c>
      <c r="R288" s="14">
        <v>9.5823573116773406E-2</v>
      </c>
      <c r="S288" s="14"/>
      <c r="T288" s="14">
        <v>0.280003360676566</v>
      </c>
      <c r="U288" s="14">
        <v>0.161210069025995</v>
      </c>
      <c r="V288" s="14">
        <v>0.101394459327593</v>
      </c>
      <c r="W288" s="14">
        <v>4.80330301096294E-2</v>
      </c>
      <c r="X288" s="14"/>
      <c r="Y288" s="14">
        <v>0.119903806721905</v>
      </c>
      <c r="Z288" s="14">
        <v>5.5806632415344101E-2</v>
      </c>
      <c r="AA288" s="14">
        <v>6.4323254740193403E-2</v>
      </c>
      <c r="AB288" s="14">
        <v>1.69028952063103E-2</v>
      </c>
      <c r="AC288" s="14"/>
      <c r="AD288" s="14">
        <v>6.6329512907662494E-2</v>
      </c>
      <c r="AE288" s="14">
        <v>7.7333066188533903E-2</v>
      </c>
      <c r="AF288" s="14">
        <v>0.22024328590508099</v>
      </c>
      <c r="AG288" s="14">
        <v>0.28677186130499799</v>
      </c>
      <c r="AH288" s="14"/>
      <c r="AI288" s="14">
        <v>2.57835350561424E-2</v>
      </c>
      <c r="AJ288" s="14">
        <v>3.1662915262642297E-2</v>
      </c>
      <c r="AK288" s="14">
        <v>7.8298357184678799E-2</v>
      </c>
      <c r="AL288" s="14">
        <v>1.18009845276609E-2</v>
      </c>
      <c r="AM288" s="14">
        <v>4.42352882650646E-2</v>
      </c>
    </row>
    <row r="289" spans="2:39" x14ac:dyDescent="0.35">
      <c r="B289" t="s">
        <v>170</v>
      </c>
      <c r="C289" s="14">
        <v>5.7626278114946104E-3</v>
      </c>
      <c r="D289" s="14">
        <v>1.71758789689274E-3</v>
      </c>
      <c r="E289" s="14">
        <v>1.0137772349704499E-2</v>
      </c>
      <c r="F289" s="14"/>
      <c r="G289" s="14">
        <v>1.1068858629348101E-2</v>
      </c>
      <c r="H289" s="14">
        <v>3.9122999406755203E-3</v>
      </c>
      <c r="I289" s="14">
        <v>9.2531411411151294E-3</v>
      </c>
      <c r="J289" s="14">
        <v>0</v>
      </c>
      <c r="K289" s="14">
        <v>0</v>
      </c>
      <c r="L289" s="14">
        <v>8.9001061102057504E-3</v>
      </c>
      <c r="M289" s="14"/>
      <c r="N289" s="14">
        <v>4.4214902533102401E-3</v>
      </c>
      <c r="O289" s="14">
        <v>0</v>
      </c>
      <c r="P289" s="14">
        <v>9.0394445225737297E-3</v>
      </c>
      <c r="Q289" s="14">
        <v>7.7050275312758303E-3</v>
      </c>
      <c r="R289" s="14">
        <v>5.9872300859210997E-3</v>
      </c>
      <c r="S289" s="14"/>
      <c r="T289" s="14">
        <v>9.2253036384319399E-3</v>
      </c>
      <c r="U289" s="14">
        <v>1.2611314993197099E-2</v>
      </c>
      <c r="V289" s="14">
        <v>6.5072815796316501E-3</v>
      </c>
      <c r="W289" s="14">
        <v>2.2597690023309501E-3</v>
      </c>
      <c r="X289" s="14"/>
      <c r="Y289" s="14">
        <v>9.7398317330617198E-3</v>
      </c>
      <c r="Z289" s="14">
        <v>0</v>
      </c>
      <c r="AA289" s="14">
        <v>0</v>
      </c>
      <c r="AB289" s="14">
        <v>0</v>
      </c>
      <c r="AC289" s="14"/>
      <c r="AD289" s="14">
        <v>5.7125961521635798E-3</v>
      </c>
      <c r="AE289" s="14">
        <v>0</v>
      </c>
      <c r="AF289" s="14">
        <v>1.3027435268669301E-2</v>
      </c>
      <c r="AG289" s="14">
        <v>0</v>
      </c>
      <c r="AH289" s="14"/>
      <c r="AI289" s="14">
        <v>0</v>
      </c>
      <c r="AJ289" s="14">
        <v>3.8574959215451599E-3</v>
      </c>
      <c r="AK289" s="14">
        <v>0</v>
      </c>
      <c r="AL289" s="14">
        <v>0</v>
      </c>
      <c r="AM289" s="14">
        <v>0</v>
      </c>
    </row>
    <row r="290" spans="2:39" x14ac:dyDescent="0.35">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row>
    <row r="291" spans="2:39" x14ac:dyDescent="0.35">
      <c r="B291" s="6" t="s">
        <v>179</v>
      </c>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row>
    <row r="292" spans="2:39" x14ac:dyDescent="0.35">
      <c r="B292" s="24" t="s">
        <v>71</v>
      </c>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row>
    <row r="293" spans="2:39" x14ac:dyDescent="0.35">
      <c r="B293" t="s">
        <v>172</v>
      </c>
      <c r="C293" s="14">
        <v>0.63293616932834995</v>
      </c>
      <c r="D293" s="14">
        <v>0.64625903996233802</v>
      </c>
      <c r="E293" s="14">
        <v>0.61882524532253103</v>
      </c>
      <c r="F293" s="14"/>
      <c r="G293" s="14">
        <v>0.73783631641411296</v>
      </c>
      <c r="H293" s="14">
        <v>0.666820027894792</v>
      </c>
      <c r="I293" s="14">
        <v>0.66452552310408797</v>
      </c>
      <c r="J293" s="14">
        <v>0.57129213256209899</v>
      </c>
      <c r="K293" s="14">
        <v>0.58552043701359702</v>
      </c>
      <c r="L293" s="14">
        <v>0.47458813613849199</v>
      </c>
      <c r="M293" s="14"/>
      <c r="N293" s="14">
        <v>0.62479883763071198</v>
      </c>
      <c r="O293" s="14">
        <v>0.61994317415405797</v>
      </c>
      <c r="P293" s="14">
        <v>0.62653222593746705</v>
      </c>
      <c r="Q293" s="14">
        <v>0.64996841265980598</v>
      </c>
      <c r="R293" s="14">
        <v>0.68365459286607799</v>
      </c>
      <c r="S293" s="14"/>
      <c r="T293" s="14">
        <v>0.63806640999481501</v>
      </c>
      <c r="U293" s="14">
        <v>0.663419088661509</v>
      </c>
      <c r="V293" s="14">
        <v>0.59180827856330898</v>
      </c>
      <c r="W293" s="14">
        <v>0.67308006769263495</v>
      </c>
      <c r="X293" s="14"/>
      <c r="Y293" s="14">
        <v>0.63604128667487903</v>
      </c>
      <c r="Z293" s="14">
        <v>0.68213594503333097</v>
      </c>
      <c r="AA293" s="14">
        <v>0.67296538149488105</v>
      </c>
      <c r="AB293" s="14">
        <v>0.53921861697850004</v>
      </c>
      <c r="AC293" s="14"/>
      <c r="AD293" s="14">
        <v>0.61312549651431203</v>
      </c>
      <c r="AE293" s="14">
        <v>0.67826210269228704</v>
      </c>
      <c r="AF293" s="14">
        <v>0.62104072759057205</v>
      </c>
      <c r="AG293" s="14">
        <v>0.63711580461431705</v>
      </c>
      <c r="AH293" s="14"/>
      <c r="AI293" s="14">
        <v>0.65336471569412202</v>
      </c>
      <c r="AJ293" s="14">
        <v>0.64424039851121495</v>
      </c>
      <c r="AK293" s="14">
        <v>0.73193629328181997</v>
      </c>
      <c r="AL293" s="14">
        <v>0.52139187545547805</v>
      </c>
      <c r="AM293" s="14">
        <v>0.64847669942532404</v>
      </c>
    </row>
    <row r="294" spans="2:39" x14ac:dyDescent="0.35">
      <c r="B294" t="s">
        <v>173</v>
      </c>
      <c r="C294" s="14">
        <v>0.551283088776368</v>
      </c>
      <c r="D294" s="14">
        <v>0.531441546504832</v>
      </c>
      <c r="E294" s="14">
        <v>0.57229826657428295</v>
      </c>
      <c r="F294" s="14"/>
      <c r="G294" s="14">
        <v>0.60583103690371298</v>
      </c>
      <c r="H294" s="14">
        <v>0.58298422375842296</v>
      </c>
      <c r="I294" s="14">
        <v>0.54227249522691201</v>
      </c>
      <c r="J294" s="14">
        <v>0.58096684895639294</v>
      </c>
      <c r="K294" s="14">
        <v>0.45463077474935298</v>
      </c>
      <c r="L294" s="14">
        <v>0.47076659173341401</v>
      </c>
      <c r="M294" s="14"/>
      <c r="N294" s="14">
        <v>0.53557971039908203</v>
      </c>
      <c r="O294" s="14">
        <v>0.552415737899558</v>
      </c>
      <c r="P294" s="14">
        <v>0.59404086475913298</v>
      </c>
      <c r="Q294" s="14">
        <v>0.56042221743144105</v>
      </c>
      <c r="R294" s="14">
        <v>0.544601215891372</v>
      </c>
      <c r="S294" s="14"/>
      <c r="T294" s="14">
        <v>0.52432586315059204</v>
      </c>
      <c r="U294" s="14">
        <v>0.57493076759105899</v>
      </c>
      <c r="V294" s="14">
        <v>0.54503091058767195</v>
      </c>
      <c r="W294" s="14">
        <v>0.56107451690515597</v>
      </c>
      <c r="X294" s="14"/>
      <c r="Y294" s="14">
        <v>0.53570874892118803</v>
      </c>
      <c r="Z294" s="14">
        <v>0.62649806922497997</v>
      </c>
      <c r="AA294" s="14">
        <v>0.58610933398526899</v>
      </c>
      <c r="AB294" s="14">
        <v>0.46349858226235502</v>
      </c>
      <c r="AC294" s="14"/>
      <c r="AD294" s="14">
        <v>0.57775900548836701</v>
      </c>
      <c r="AE294" s="14">
        <v>0.55790128988308596</v>
      </c>
      <c r="AF294" s="14">
        <v>0.43094652400230499</v>
      </c>
      <c r="AG294" s="14">
        <v>0.45400261291719601</v>
      </c>
      <c r="AH294" s="14"/>
      <c r="AI294" s="14">
        <v>0.66389204803678503</v>
      </c>
      <c r="AJ294" s="14">
        <v>0.59691624233234897</v>
      </c>
      <c r="AK294" s="14">
        <v>0.61750141770370004</v>
      </c>
      <c r="AL294" s="14">
        <v>0.50119568286279403</v>
      </c>
      <c r="AM294" s="14">
        <v>0.57870028267943097</v>
      </c>
    </row>
    <row r="295" spans="2:39" x14ac:dyDescent="0.35">
      <c r="B295" t="s">
        <v>174</v>
      </c>
      <c r="C295" s="14">
        <v>0.504562287945026</v>
      </c>
      <c r="D295" s="14">
        <v>0.53814135215861103</v>
      </c>
      <c r="E295" s="14">
        <v>0.46899700803488398</v>
      </c>
      <c r="F295" s="14"/>
      <c r="G295" s="14">
        <v>0.38053756699361602</v>
      </c>
      <c r="H295" s="14">
        <v>0.541068277714435</v>
      </c>
      <c r="I295" s="14">
        <v>0.53259967720622103</v>
      </c>
      <c r="J295" s="14">
        <v>0.54846093908216298</v>
      </c>
      <c r="K295" s="14">
        <v>0.51823301659917997</v>
      </c>
      <c r="L295" s="14">
        <v>0.498343052709526</v>
      </c>
      <c r="M295" s="14"/>
      <c r="N295" s="14">
        <v>0.41687561620010399</v>
      </c>
      <c r="O295" s="14">
        <v>0.50295993760282598</v>
      </c>
      <c r="P295" s="14">
        <v>0.56461460832090005</v>
      </c>
      <c r="Q295" s="14">
        <v>0.51336098264240304</v>
      </c>
      <c r="R295" s="14">
        <v>0.53439631018075295</v>
      </c>
      <c r="S295" s="14"/>
      <c r="T295" s="14">
        <v>0.22796634043462299</v>
      </c>
      <c r="U295" s="14">
        <v>0.24197695144267201</v>
      </c>
      <c r="V295" s="14">
        <v>0.51246923871221794</v>
      </c>
      <c r="W295" s="14">
        <v>0.59984752086067505</v>
      </c>
      <c r="X295" s="14"/>
      <c r="Y295" s="14">
        <v>0.44404704152311097</v>
      </c>
      <c r="Z295" s="14">
        <v>0.63346876496504201</v>
      </c>
      <c r="AA295" s="14">
        <v>0.63968738889163601</v>
      </c>
      <c r="AB295" s="14">
        <v>0.63940791448117995</v>
      </c>
      <c r="AC295" s="14"/>
      <c r="AD295" s="14">
        <v>0.56803008372299502</v>
      </c>
      <c r="AE295" s="14">
        <v>0.50029990380685996</v>
      </c>
      <c r="AF295" s="14">
        <v>0.30899986314259698</v>
      </c>
      <c r="AG295" s="14">
        <v>0.27173081890999901</v>
      </c>
      <c r="AH295" s="14"/>
      <c r="AI295" s="14">
        <v>0.61058052943376995</v>
      </c>
      <c r="AJ295" s="14">
        <v>0.57949347215398905</v>
      </c>
      <c r="AK295" s="14">
        <v>0.59419984275580895</v>
      </c>
      <c r="AL295" s="14">
        <v>0.63414454994015801</v>
      </c>
      <c r="AM295" s="14">
        <v>0.61170458453271304</v>
      </c>
    </row>
    <row r="296" spans="2:39" x14ac:dyDescent="0.35">
      <c r="B296" t="s">
        <v>175</v>
      </c>
      <c r="C296" s="14">
        <v>0.220777272825569</v>
      </c>
      <c r="D296" s="14">
        <v>0.196939035885144</v>
      </c>
      <c r="E296" s="14">
        <v>0.246025551454118</v>
      </c>
      <c r="F296" s="14"/>
      <c r="G296" s="14">
        <v>0.30965261345367701</v>
      </c>
      <c r="H296" s="14">
        <v>0.23487220732178299</v>
      </c>
      <c r="I296" s="14">
        <v>0.24926343706683701</v>
      </c>
      <c r="J296" s="14">
        <v>0.21097911273828099</v>
      </c>
      <c r="K296" s="14">
        <v>0.117295426778373</v>
      </c>
      <c r="L296" s="14">
        <v>0.116440179796932</v>
      </c>
      <c r="M296" s="14"/>
      <c r="N296" s="14">
        <v>0.18509589104770599</v>
      </c>
      <c r="O296" s="14">
        <v>0.186911577898834</v>
      </c>
      <c r="P296" s="14">
        <v>0.22174858415821899</v>
      </c>
      <c r="Q296" s="14">
        <v>0.267236350469509</v>
      </c>
      <c r="R296" s="14">
        <v>0.214274459843311</v>
      </c>
      <c r="S296" s="14"/>
      <c r="T296" s="14">
        <v>0.216277888422371</v>
      </c>
      <c r="U296" s="14">
        <v>0.25387002417797699</v>
      </c>
      <c r="V296" s="14">
        <v>0.213478027142225</v>
      </c>
      <c r="W296" s="14">
        <v>0.22402226836148201</v>
      </c>
      <c r="X296" s="14"/>
      <c r="Y296" s="14">
        <v>0.23142541230122499</v>
      </c>
      <c r="Z296" s="14">
        <v>0.25795224055129401</v>
      </c>
      <c r="AA296" s="14">
        <v>0.162650539526138</v>
      </c>
      <c r="AB296" s="14">
        <v>0.20538340065864899</v>
      </c>
      <c r="AC296" s="14"/>
      <c r="AD296" s="14">
        <v>0.17872163819827899</v>
      </c>
      <c r="AE296" s="14">
        <v>0.300948932420808</v>
      </c>
      <c r="AF296" s="14">
        <v>0.22635133704264401</v>
      </c>
      <c r="AG296" s="14">
        <v>0.24624182480854101</v>
      </c>
      <c r="AH296" s="14"/>
      <c r="AI296" s="14">
        <v>0.25906012155047098</v>
      </c>
      <c r="AJ296" s="14">
        <v>0.21592032405763401</v>
      </c>
      <c r="AK296" s="14">
        <v>0.244522353334928</v>
      </c>
      <c r="AL296" s="14">
        <v>0.17937013402993701</v>
      </c>
      <c r="AM296" s="14">
        <v>0.23594933244518801</v>
      </c>
    </row>
    <row r="297" spans="2:39" x14ac:dyDescent="0.35">
      <c r="B297" t="s">
        <v>176</v>
      </c>
      <c r="C297" s="14">
        <v>0.206724337874855</v>
      </c>
      <c r="D297" s="14">
        <v>0.203783878937049</v>
      </c>
      <c r="E297" s="14">
        <v>0.209838726189019</v>
      </c>
      <c r="F297" s="14"/>
      <c r="G297" s="14">
        <v>0.12303599256792599</v>
      </c>
      <c r="H297" s="14">
        <v>0.21875158731833699</v>
      </c>
      <c r="I297" s="14">
        <v>0.25025789673288901</v>
      </c>
      <c r="J297" s="14">
        <v>0.20346115780802199</v>
      </c>
      <c r="K297" s="14">
        <v>0.243709832771317</v>
      </c>
      <c r="L297" s="14">
        <v>0.202405749303435</v>
      </c>
      <c r="M297" s="14"/>
      <c r="N297" s="14">
        <v>0.148181644770119</v>
      </c>
      <c r="O297" s="14">
        <v>0.189721714267723</v>
      </c>
      <c r="P297" s="14">
        <v>0.26232569205735501</v>
      </c>
      <c r="Q297" s="14">
        <v>0.19989474397291801</v>
      </c>
      <c r="R297" s="14">
        <v>0.221116565004255</v>
      </c>
      <c r="S297" s="14"/>
      <c r="T297" s="14">
        <v>9.2223817907390093E-2</v>
      </c>
      <c r="U297" s="14">
        <v>4.5921927008388201E-2</v>
      </c>
      <c r="V297" s="14">
        <v>0.18092343768435701</v>
      </c>
      <c r="W297" s="14">
        <v>0.28646238243188399</v>
      </c>
      <c r="X297" s="14"/>
      <c r="Y297" s="14">
        <v>0.14394371884694901</v>
      </c>
      <c r="Z297" s="14">
        <v>0.26737648742134501</v>
      </c>
      <c r="AA297" s="14">
        <v>0.30904927311296798</v>
      </c>
      <c r="AB297" s="14">
        <v>0.39598001170728597</v>
      </c>
      <c r="AC297" s="14"/>
      <c r="AD297" s="14">
        <v>0.23042594905675301</v>
      </c>
      <c r="AE297" s="14">
        <v>0.21539964302119799</v>
      </c>
      <c r="AF297" s="14">
        <v>0.164628139816693</v>
      </c>
      <c r="AG297" s="14">
        <v>4.4854497837559203E-2</v>
      </c>
      <c r="AH297" s="14"/>
      <c r="AI297" s="14">
        <v>0.1992642768939</v>
      </c>
      <c r="AJ297" s="14">
        <v>0.26389292969254402</v>
      </c>
      <c r="AK297" s="14">
        <v>0.18752442833283101</v>
      </c>
      <c r="AL297" s="14">
        <v>0.30473363458602198</v>
      </c>
      <c r="AM297" s="14">
        <v>0.266911386809012</v>
      </c>
    </row>
    <row r="298" spans="2:39" x14ac:dyDescent="0.35">
      <c r="B298" t="s">
        <v>177</v>
      </c>
      <c r="C298" s="14">
        <v>3.3802835767879E-2</v>
      </c>
      <c r="D298" s="14">
        <v>3.7695855559275897E-2</v>
      </c>
      <c r="E298" s="14">
        <v>2.96795422271156E-2</v>
      </c>
      <c r="F298" s="14"/>
      <c r="G298" s="14">
        <v>5.0384306853475898E-2</v>
      </c>
      <c r="H298" s="14">
        <v>3.3930228204532203E-2</v>
      </c>
      <c r="I298" s="14">
        <v>2.4799936882703402E-2</v>
      </c>
      <c r="J298" s="14">
        <v>2.39570676559651E-2</v>
      </c>
      <c r="K298" s="14">
        <v>3.6651488493609302E-2</v>
      </c>
      <c r="L298" s="14">
        <v>3.5491714682608901E-2</v>
      </c>
      <c r="M298" s="14"/>
      <c r="N298" s="14">
        <v>2.9833691789622498E-2</v>
      </c>
      <c r="O298" s="14">
        <v>3.4599514828534697E-2</v>
      </c>
      <c r="P298" s="14">
        <v>2.2035209775613799E-2</v>
      </c>
      <c r="Q298" s="14">
        <v>2.0680578047668902E-2</v>
      </c>
      <c r="R298" s="14">
        <v>6.8862758701954296E-2</v>
      </c>
      <c r="S298" s="14"/>
      <c r="T298" s="14">
        <v>7.8586315788404595E-2</v>
      </c>
      <c r="U298" s="14">
        <v>4.5017098246598802E-2</v>
      </c>
      <c r="V298" s="14">
        <v>2.6235626274596999E-2</v>
      </c>
      <c r="W298" s="14">
        <v>3.09643435253735E-2</v>
      </c>
      <c r="X298" s="14"/>
      <c r="Y298" s="14">
        <v>3.9389393684366697E-2</v>
      </c>
      <c r="Z298" s="14">
        <v>3.90173342556073E-2</v>
      </c>
      <c r="AA298" s="14">
        <v>2.53261411730904E-2</v>
      </c>
      <c r="AB298" s="14">
        <v>1.34128546894301E-2</v>
      </c>
      <c r="AC298" s="14"/>
      <c r="AD298" s="14">
        <v>2.9251326479801502E-2</v>
      </c>
      <c r="AE298" s="14">
        <v>3.8175166241840003E-2</v>
      </c>
      <c r="AF298" s="14">
        <v>1.89538169483515E-2</v>
      </c>
      <c r="AG298" s="14">
        <v>6.6471106243692193E-2</v>
      </c>
      <c r="AH298" s="14"/>
      <c r="AI298" s="14">
        <v>4.0964567272116899E-2</v>
      </c>
      <c r="AJ298" s="14">
        <v>2.2218774367580098E-2</v>
      </c>
      <c r="AK298" s="14">
        <v>0</v>
      </c>
      <c r="AL298" s="14">
        <v>2.4405506457508899E-2</v>
      </c>
      <c r="AM298" s="14">
        <v>6.06409803560327E-2</v>
      </c>
    </row>
    <row r="299" spans="2:39" x14ac:dyDescent="0.35">
      <c r="B299" t="s">
        <v>178</v>
      </c>
      <c r="C299" s="14">
        <v>2.2354301747458599E-2</v>
      </c>
      <c r="D299" s="14">
        <v>2.1009275846021799E-2</v>
      </c>
      <c r="E299" s="14">
        <v>2.3778886493678101E-2</v>
      </c>
      <c r="F299" s="14"/>
      <c r="G299" s="14">
        <v>3.6886873732499097E-2</v>
      </c>
      <c r="H299" s="14">
        <v>1.4109958758752299E-2</v>
      </c>
      <c r="I299" s="14">
        <v>9.5731635689156498E-3</v>
      </c>
      <c r="J299" s="14">
        <v>3.3508759491268698E-2</v>
      </c>
      <c r="K299" s="14">
        <v>2.1589966473362199E-2</v>
      </c>
      <c r="L299" s="14">
        <v>2.3148606377884299E-2</v>
      </c>
      <c r="M299" s="14"/>
      <c r="N299" s="14">
        <v>2.5188833743496598E-2</v>
      </c>
      <c r="O299" s="14">
        <v>1.68631812976133E-2</v>
      </c>
      <c r="P299" s="14">
        <v>1.84702776091577E-2</v>
      </c>
      <c r="Q299" s="14">
        <v>1.30980833779295E-2</v>
      </c>
      <c r="R299" s="14">
        <v>1.6533180017961099E-2</v>
      </c>
      <c r="S299" s="14"/>
      <c r="T299" s="14">
        <v>1.82596636300799E-2</v>
      </c>
      <c r="U299" s="14">
        <v>3.1412043390964803E-2</v>
      </c>
      <c r="V299" s="14">
        <v>3.06647258220616E-2</v>
      </c>
      <c r="W299" s="14">
        <v>1.27642038474744E-2</v>
      </c>
      <c r="X299" s="14"/>
      <c r="Y299" s="14">
        <v>1.82279321837341E-2</v>
      </c>
      <c r="Z299" s="14">
        <v>1.5139860813942901E-2</v>
      </c>
      <c r="AA299" s="14">
        <v>0</v>
      </c>
      <c r="AB299" s="14">
        <v>3.0222203969441998E-2</v>
      </c>
      <c r="AC299" s="14"/>
      <c r="AD299" s="14">
        <v>5.7544525545584401E-3</v>
      </c>
      <c r="AE299" s="14">
        <v>4.0697539624196997E-2</v>
      </c>
      <c r="AF299" s="14">
        <v>4.4888695929794303E-2</v>
      </c>
      <c r="AG299" s="14">
        <v>4.6053193316187402E-2</v>
      </c>
      <c r="AH299" s="14"/>
      <c r="AI299" s="14">
        <v>1.1186652314923299E-2</v>
      </c>
      <c r="AJ299" s="14">
        <v>1.4077379775654099E-2</v>
      </c>
      <c r="AK299" s="14">
        <v>1.67498433164898E-2</v>
      </c>
      <c r="AL299" s="14">
        <v>0</v>
      </c>
      <c r="AM299" s="14">
        <v>0</v>
      </c>
    </row>
    <row r="300" spans="2:39" x14ac:dyDescent="0.35">
      <c r="B300" t="s">
        <v>93</v>
      </c>
      <c r="C300" s="14">
        <v>6.2558648520368507E-2</v>
      </c>
      <c r="D300" s="14">
        <v>4.6744716990647299E-2</v>
      </c>
      <c r="E300" s="14">
        <v>7.9307980716077101E-2</v>
      </c>
      <c r="F300" s="14"/>
      <c r="G300" s="14">
        <v>3.05548924679836E-2</v>
      </c>
      <c r="H300" s="14">
        <v>5.4992645900819898E-2</v>
      </c>
      <c r="I300" s="14">
        <v>6.6316005452135202E-2</v>
      </c>
      <c r="J300" s="14">
        <v>6.3293198253281502E-2</v>
      </c>
      <c r="K300" s="14">
        <v>7.7159399382975793E-2</v>
      </c>
      <c r="L300" s="14">
        <v>0.107477439314179</v>
      </c>
      <c r="M300" s="14"/>
      <c r="N300" s="14">
        <v>7.5962259279343497E-2</v>
      </c>
      <c r="O300" s="14">
        <v>9.4876640891645103E-2</v>
      </c>
      <c r="P300" s="14">
        <v>4.58247009086232E-2</v>
      </c>
      <c r="Q300" s="14">
        <v>6.6360799376358595E-2</v>
      </c>
      <c r="R300" s="14">
        <v>3.47943696429742E-2</v>
      </c>
      <c r="S300" s="14"/>
      <c r="T300" s="14">
        <v>9.3552946483615895E-2</v>
      </c>
      <c r="U300" s="14">
        <v>0.11044580840819899</v>
      </c>
      <c r="V300" s="14">
        <v>6.5068986588281794E-2</v>
      </c>
      <c r="W300" s="14">
        <v>4.33496003827979E-2</v>
      </c>
      <c r="X300" s="14"/>
      <c r="Y300" s="14">
        <v>7.7813830467568207E-2</v>
      </c>
      <c r="Z300" s="14">
        <v>2.5605322468372702E-2</v>
      </c>
      <c r="AA300" s="14">
        <v>2.3832020840025499E-2</v>
      </c>
      <c r="AB300" s="14">
        <v>3.7902554874003402E-2</v>
      </c>
      <c r="AC300" s="14"/>
      <c r="AD300" s="14">
        <v>5.76092643330555E-2</v>
      </c>
      <c r="AE300" s="14">
        <v>5.5364050172452099E-2</v>
      </c>
      <c r="AF300" s="14">
        <v>8.9472659749912101E-2</v>
      </c>
      <c r="AG300" s="14">
        <v>9.7327221473558601E-2</v>
      </c>
      <c r="AH300" s="14"/>
      <c r="AI300" s="14">
        <v>2.4554287648513001E-2</v>
      </c>
      <c r="AJ300" s="14">
        <v>3.2276352495705603E-2</v>
      </c>
      <c r="AK300" s="14">
        <v>7.23566658165926E-2</v>
      </c>
      <c r="AL300" s="14">
        <v>0.16100600447720401</v>
      </c>
      <c r="AM300" s="14">
        <v>2.1697222239617699E-2</v>
      </c>
    </row>
    <row r="301" spans="2:39" x14ac:dyDescent="0.35">
      <c r="B301" t="s">
        <v>170</v>
      </c>
      <c r="C301" s="14">
        <v>2.71209795561431E-2</v>
      </c>
      <c r="D301" s="14">
        <v>2.6505757850376201E-2</v>
      </c>
      <c r="E301" s="14">
        <v>2.7772591883193799E-2</v>
      </c>
      <c r="F301" s="14"/>
      <c r="G301" s="14">
        <v>2.54141332949387E-2</v>
      </c>
      <c r="H301" s="14">
        <v>1.62169166643161E-2</v>
      </c>
      <c r="I301" s="14">
        <v>5.2497010673943903E-3</v>
      </c>
      <c r="J301" s="14">
        <v>3.8000807420248903E-2</v>
      </c>
      <c r="K301" s="14">
        <v>4.1637412727826097E-2</v>
      </c>
      <c r="L301" s="14">
        <v>6.1880552629134403E-2</v>
      </c>
      <c r="M301" s="14"/>
      <c r="N301" s="14">
        <v>3.3314378256957801E-2</v>
      </c>
      <c r="O301" s="14">
        <v>1.36621803553383E-2</v>
      </c>
      <c r="P301" s="14">
        <v>2.2823686959129601E-2</v>
      </c>
      <c r="Q301" s="14">
        <v>1.7752207356172001E-2</v>
      </c>
      <c r="R301" s="14">
        <v>3.2957277994237401E-2</v>
      </c>
      <c r="S301" s="14"/>
      <c r="T301" s="14">
        <v>6.11783990407061E-2</v>
      </c>
      <c r="U301" s="14">
        <v>0</v>
      </c>
      <c r="V301" s="14">
        <v>2.7706095765110801E-2</v>
      </c>
      <c r="W301" s="14">
        <v>2.3017633091415201E-2</v>
      </c>
      <c r="X301" s="14"/>
      <c r="Y301" s="14">
        <v>2.71136333330151E-2</v>
      </c>
      <c r="Z301" s="14">
        <v>3.66839550754707E-3</v>
      </c>
      <c r="AA301" s="14">
        <v>3.1330707018007498E-2</v>
      </c>
      <c r="AB301" s="14">
        <v>1.2154578959334901E-2</v>
      </c>
      <c r="AC301" s="14"/>
      <c r="AD301" s="14">
        <v>2.6214862916187701E-2</v>
      </c>
      <c r="AE301" s="14">
        <v>2.7085625641375101E-2</v>
      </c>
      <c r="AF301" s="14">
        <v>1.3269625708568499E-2</v>
      </c>
      <c r="AG301" s="14">
        <v>1.86315810289783E-2</v>
      </c>
      <c r="AH301" s="14"/>
      <c r="AI301" s="14">
        <v>1.0137219257248101E-2</v>
      </c>
      <c r="AJ301" s="14">
        <v>3.1975063358494898E-2</v>
      </c>
      <c r="AK301" s="14">
        <v>0</v>
      </c>
      <c r="AL301" s="14">
        <v>1.35745942620485E-2</v>
      </c>
      <c r="AM301" s="14">
        <v>4.2429690288984197E-2</v>
      </c>
    </row>
    <row r="302" spans="2:39" x14ac:dyDescent="0.35">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row>
    <row r="303" spans="2:39" x14ac:dyDescent="0.35">
      <c r="B303" s="6" t="s">
        <v>194</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row>
    <row r="304" spans="2:39" x14ac:dyDescent="0.35">
      <c r="B304" s="24" t="s">
        <v>71</v>
      </c>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row>
    <row r="305" spans="2:39" x14ac:dyDescent="0.35">
      <c r="B305" t="s">
        <v>190</v>
      </c>
      <c r="C305" s="14">
        <v>0.430377746558331</v>
      </c>
      <c r="D305" s="14">
        <v>0.44879133718161202</v>
      </c>
      <c r="E305" s="14">
        <v>0.41046147325940302</v>
      </c>
      <c r="F305" s="14"/>
      <c r="G305" s="14">
        <v>0.30202986322442299</v>
      </c>
      <c r="H305" s="14">
        <v>0.40200872664010801</v>
      </c>
      <c r="I305" s="14">
        <v>0.48709922265810002</v>
      </c>
      <c r="J305" s="14">
        <v>0.48335068899345801</v>
      </c>
      <c r="K305" s="14">
        <v>0.48321210430607398</v>
      </c>
      <c r="L305" s="14">
        <v>0.466562805857963</v>
      </c>
      <c r="M305" s="14"/>
      <c r="N305" s="14">
        <v>0.32518166937697701</v>
      </c>
      <c r="O305" s="14">
        <v>0.46064251936578698</v>
      </c>
      <c r="P305" s="14">
        <v>0.49386088926760902</v>
      </c>
      <c r="Q305" s="14">
        <v>0.40648559458613398</v>
      </c>
      <c r="R305" s="14">
        <v>0.431718537157806</v>
      </c>
      <c r="S305" s="14"/>
      <c r="T305" s="14">
        <v>0.27848096576283099</v>
      </c>
      <c r="U305" s="14">
        <v>0.29420095440920901</v>
      </c>
      <c r="V305" s="14">
        <v>0.44175548088202998</v>
      </c>
      <c r="W305" s="14">
        <v>0.47033098515590499</v>
      </c>
      <c r="X305" s="14"/>
      <c r="Y305" s="14">
        <v>0.390481581658846</v>
      </c>
      <c r="Z305" s="14">
        <v>0.53374971514577196</v>
      </c>
      <c r="AA305" s="14">
        <v>0.47334804897986699</v>
      </c>
      <c r="AB305" s="14">
        <v>0.48484805506321399</v>
      </c>
      <c r="AC305" s="14"/>
      <c r="AD305" s="14">
        <v>0.488748092596346</v>
      </c>
      <c r="AE305" s="14">
        <v>0.42818454489854002</v>
      </c>
      <c r="AF305" s="14">
        <v>0.19196409818525001</v>
      </c>
      <c r="AG305" s="14">
        <v>0.19507962089398401</v>
      </c>
      <c r="AH305" s="14"/>
      <c r="AI305" s="14">
        <v>0.49600159821255602</v>
      </c>
      <c r="AJ305" s="14">
        <v>0.461526779290933</v>
      </c>
      <c r="AK305" s="14">
        <v>0.37924553081472401</v>
      </c>
      <c r="AL305" s="14">
        <v>0.62364851338489802</v>
      </c>
      <c r="AM305" s="14">
        <v>0.48932071358604001</v>
      </c>
    </row>
    <row r="306" spans="2:39" x14ac:dyDescent="0.35">
      <c r="B306" t="s">
        <v>191</v>
      </c>
      <c r="C306" s="14">
        <v>0.32479846410520502</v>
      </c>
      <c r="D306" s="14">
        <v>0.31823630555480997</v>
      </c>
      <c r="E306" s="14">
        <v>0.33189614243391202</v>
      </c>
      <c r="F306" s="14"/>
      <c r="G306" s="14">
        <v>0.36687242923470298</v>
      </c>
      <c r="H306" s="14">
        <v>0.36546368803365598</v>
      </c>
      <c r="I306" s="14">
        <v>0.34751469953289899</v>
      </c>
      <c r="J306" s="14">
        <v>0.28264973089241602</v>
      </c>
      <c r="K306" s="14">
        <v>0.31803423562048899</v>
      </c>
      <c r="L306" s="14">
        <v>0.17923521225613601</v>
      </c>
      <c r="M306" s="14"/>
      <c r="N306" s="14">
        <v>0.361894877677848</v>
      </c>
      <c r="O306" s="14">
        <v>0.30056937854376098</v>
      </c>
      <c r="P306" s="14">
        <v>0.32546886488502902</v>
      </c>
      <c r="Q306" s="14">
        <v>0.33623975809187001</v>
      </c>
      <c r="R306" s="14">
        <v>0.34956861228178199</v>
      </c>
      <c r="S306" s="14"/>
      <c r="T306" s="14">
        <v>0.28395123466830602</v>
      </c>
      <c r="U306" s="14">
        <v>0.36132255581248701</v>
      </c>
      <c r="V306" s="14">
        <v>0.34438158301608501</v>
      </c>
      <c r="W306" s="14">
        <v>0.30760072694433399</v>
      </c>
      <c r="X306" s="14"/>
      <c r="Y306" s="14">
        <v>0.33655693583319102</v>
      </c>
      <c r="Z306" s="14">
        <v>0.28258090353519999</v>
      </c>
      <c r="AA306" s="14">
        <v>0.37450978692707299</v>
      </c>
      <c r="AB306" s="14">
        <v>0.35207451489160901</v>
      </c>
      <c r="AC306" s="14"/>
      <c r="AD306" s="14">
        <v>0.32022857590688603</v>
      </c>
      <c r="AE306" s="14">
        <v>0.31933593063548399</v>
      </c>
      <c r="AF306" s="14">
        <v>0.32932497678205902</v>
      </c>
      <c r="AG306" s="14">
        <v>0.39722752927509802</v>
      </c>
      <c r="AH306" s="14"/>
      <c r="AI306" s="14">
        <v>0.34869485632541503</v>
      </c>
      <c r="AJ306" s="14">
        <v>0.33143966537885899</v>
      </c>
      <c r="AK306" s="14">
        <v>0.44460064226732499</v>
      </c>
      <c r="AL306" s="14">
        <v>0.23061981810270199</v>
      </c>
      <c r="AM306" s="14">
        <v>0.31824590648921303</v>
      </c>
    </row>
    <row r="307" spans="2:39" x14ac:dyDescent="0.35">
      <c r="B307" t="s">
        <v>192</v>
      </c>
      <c r="C307" s="14">
        <v>0.19301783677826501</v>
      </c>
      <c r="D307" s="14">
        <v>0.18520791554142799</v>
      </c>
      <c r="E307" s="14">
        <v>0.201465104287258</v>
      </c>
      <c r="F307" s="14"/>
      <c r="G307" s="14">
        <v>0.27962751456602503</v>
      </c>
      <c r="H307" s="14">
        <v>0.19565041332277699</v>
      </c>
      <c r="I307" s="14">
        <v>0.134808923977352</v>
      </c>
      <c r="J307" s="14">
        <v>0.16716258142051699</v>
      </c>
      <c r="K307" s="14">
        <v>0.112707573350707</v>
      </c>
      <c r="L307" s="14">
        <v>0.28309330871597699</v>
      </c>
      <c r="M307" s="14"/>
      <c r="N307" s="14">
        <v>0.24994364522264101</v>
      </c>
      <c r="O307" s="14">
        <v>0.185462966288893</v>
      </c>
      <c r="P307" s="14">
        <v>0.14693235089575099</v>
      </c>
      <c r="Q307" s="14">
        <v>0.21648200229567099</v>
      </c>
      <c r="R307" s="14">
        <v>0.170702427778468</v>
      </c>
      <c r="S307" s="14"/>
      <c r="T307" s="14">
        <v>0.37089802057266402</v>
      </c>
      <c r="U307" s="14">
        <v>0.25451580418181502</v>
      </c>
      <c r="V307" s="14">
        <v>0.17824744252646199</v>
      </c>
      <c r="W307" s="14">
        <v>0.16506198873167599</v>
      </c>
      <c r="X307" s="14"/>
      <c r="Y307" s="14">
        <v>0.21353345538265001</v>
      </c>
      <c r="Z307" s="14">
        <v>0.16065773943549999</v>
      </c>
      <c r="AA307" s="14">
        <v>9.9855454065097105E-2</v>
      </c>
      <c r="AB307" s="14">
        <v>0.15778405131018899</v>
      </c>
      <c r="AC307" s="14"/>
      <c r="AD307" s="14">
        <v>0.15570399876702801</v>
      </c>
      <c r="AE307" s="14">
        <v>0.202297846057411</v>
      </c>
      <c r="AF307" s="14">
        <v>0.37541943265776401</v>
      </c>
      <c r="AG307" s="14">
        <v>0.27670060945970298</v>
      </c>
      <c r="AH307" s="14"/>
      <c r="AI307" s="14">
        <v>0.14164758222982801</v>
      </c>
      <c r="AJ307" s="14">
        <v>0.16497138787821</v>
      </c>
      <c r="AK307" s="14">
        <v>0.13428911608109201</v>
      </c>
      <c r="AL307" s="14">
        <v>0.124317753643494</v>
      </c>
      <c r="AM307" s="14">
        <v>0.13990939784662701</v>
      </c>
    </row>
    <row r="308" spans="2:39" x14ac:dyDescent="0.35">
      <c r="B308" t="s">
        <v>64</v>
      </c>
      <c r="C308" s="14">
        <v>5.1805952558199399E-2</v>
      </c>
      <c r="D308" s="14">
        <v>4.7764441722149401E-2</v>
      </c>
      <c r="E308" s="14">
        <v>5.6177280019426901E-2</v>
      </c>
      <c r="F308" s="14"/>
      <c r="G308" s="14">
        <v>5.1470192974848498E-2</v>
      </c>
      <c r="H308" s="14">
        <v>3.6877172003459101E-2</v>
      </c>
      <c r="I308" s="14">
        <v>3.0577153831648898E-2</v>
      </c>
      <c r="J308" s="14">
        <v>6.6836998693609706E-2</v>
      </c>
      <c r="K308" s="14">
        <v>8.6046086722729606E-2</v>
      </c>
      <c r="L308" s="14">
        <v>7.1108673169923906E-2</v>
      </c>
      <c r="M308" s="14"/>
      <c r="N308" s="14">
        <v>6.2979807722533795E-2</v>
      </c>
      <c r="O308" s="14">
        <v>5.3325135801558197E-2</v>
      </c>
      <c r="P308" s="14">
        <v>3.3737894951610302E-2</v>
      </c>
      <c r="Q308" s="14">
        <v>4.0792645026326201E-2</v>
      </c>
      <c r="R308" s="14">
        <v>4.8010422781944298E-2</v>
      </c>
      <c r="S308" s="14"/>
      <c r="T308" s="14">
        <v>6.6669778996198706E-2</v>
      </c>
      <c r="U308" s="14">
        <v>8.9960685596489398E-2</v>
      </c>
      <c r="V308" s="14">
        <v>3.5615493575422701E-2</v>
      </c>
      <c r="W308" s="14">
        <v>5.70062991680855E-2</v>
      </c>
      <c r="X308" s="14"/>
      <c r="Y308" s="14">
        <v>5.9428027125312803E-2</v>
      </c>
      <c r="Z308" s="14">
        <v>2.3011641883528399E-2</v>
      </c>
      <c r="AA308" s="14">
        <v>5.2286710027962299E-2</v>
      </c>
      <c r="AB308" s="14">
        <v>5.2933787349885601E-3</v>
      </c>
      <c r="AC308" s="14"/>
      <c r="AD308" s="14">
        <v>3.5319332729739299E-2</v>
      </c>
      <c r="AE308" s="14">
        <v>5.0181678408565099E-2</v>
      </c>
      <c r="AF308" s="14">
        <v>0.103291492374927</v>
      </c>
      <c r="AG308" s="14">
        <v>0.13099224037121501</v>
      </c>
      <c r="AH308" s="14"/>
      <c r="AI308" s="14">
        <v>1.3655963232201401E-2</v>
      </c>
      <c r="AJ308" s="14">
        <v>4.20621674519987E-2</v>
      </c>
      <c r="AK308" s="14">
        <v>4.1864710836859401E-2</v>
      </c>
      <c r="AL308" s="14">
        <v>2.1413914868906401E-2</v>
      </c>
      <c r="AM308" s="14">
        <v>5.2523982078120098E-2</v>
      </c>
    </row>
    <row r="309" spans="2:39" x14ac:dyDescent="0.35">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row>
    <row r="310" spans="2:39" x14ac:dyDescent="0.35">
      <c r="B310" s="6" t="s">
        <v>195</v>
      </c>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row>
    <row r="311" spans="2:39" x14ac:dyDescent="0.35">
      <c r="B311" s="24" t="s">
        <v>71</v>
      </c>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row>
    <row r="312" spans="2:39" x14ac:dyDescent="0.35">
      <c r="B312" t="s">
        <v>190</v>
      </c>
      <c r="C312" s="14">
        <v>0.29015443484481601</v>
      </c>
      <c r="D312" s="14">
        <v>0.30337307242731298</v>
      </c>
      <c r="E312" s="14">
        <v>0.27585706046962899</v>
      </c>
      <c r="F312" s="14"/>
      <c r="G312" s="14">
        <v>0.17725939652213299</v>
      </c>
      <c r="H312" s="14">
        <v>0.327355119848108</v>
      </c>
      <c r="I312" s="14">
        <v>0.387367181128904</v>
      </c>
      <c r="J312" s="14">
        <v>0.31764022550587301</v>
      </c>
      <c r="K312" s="14">
        <v>0.220728580658968</v>
      </c>
      <c r="L312" s="14">
        <v>0.23156990709249001</v>
      </c>
      <c r="M312" s="14"/>
      <c r="N312" s="14">
        <v>0.20282730968656501</v>
      </c>
      <c r="O312" s="14">
        <v>0.34962829331724798</v>
      </c>
      <c r="P312" s="14">
        <v>0.31755944558058502</v>
      </c>
      <c r="Q312" s="14">
        <v>0.28252243573879199</v>
      </c>
      <c r="R312" s="14">
        <v>0.30923224292852802</v>
      </c>
      <c r="S312" s="14"/>
      <c r="T312" s="14">
        <v>0.14112074234630201</v>
      </c>
      <c r="U312" s="14">
        <v>0.12221383045313</v>
      </c>
      <c r="V312" s="14">
        <v>0.29036849999176301</v>
      </c>
      <c r="W312" s="14">
        <v>0.34568979265865102</v>
      </c>
      <c r="X312" s="14"/>
      <c r="Y312" s="14">
        <v>0.21618431302611399</v>
      </c>
      <c r="Z312" s="14">
        <v>0.42069808358708699</v>
      </c>
      <c r="AA312" s="14">
        <v>0.46129249401933597</v>
      </c>
      <c r="AB312" s="14">
        <v>0.32780328946564902</v>
      </c>
      <c r="AC312" s="14"/>
      <c r="AD312" s="14">
        <v>0.32924360280590398</v>
      </c>
      <c r="AE312" s="14">
        <v>0.29248595434739999</v>
      </c>
      <c r="AF312" s="14">
        <v>8.7744945292202295E-2</v>
      </c>
      <c r="AG312" s="14">
        <v>0.183727124894972</v>
      </c>
      <c r="AH312" s="14"/>
      <c r="AI312" s="14">
        <v>0.429692608045664</v>
      </c>
      <c r="AJ312" s="14">
        <v>0.33503403719019098</v>
      </c>
      <c r="AK312" s="14">
        <v>0.301726769804465</v>
      </c>
      <c r="AL312" s="14">
        <v>0.43686780148412702</v>
      </c>
      <c r="AM312" s="14">
        <v>0.39763369217303202</v>
      </c>
    </row>
    <row r="313" spans="2:39" x14ac:dyDescent="0.35">
      <c r="B313" t="s">
        <v>191</v>
      </c>
      <c r="C313" s="14">
        <v>0.40751665858290098</v>
      </c>
      <c r="D313" s="14">
        <v>0.40447557045245403</v>
      </c>
      <c r="E313" s="14">
        <v>0.41080592158278301</v>
      </c>
      <c r="F313" s="14"/>
      <c r="G313" s="14">
        <v>0.48669749507197602</v>
      </c>
      <c r="H313" s="14">
        <v>0.333906175858243</v>
      </c>
      <c r="I313" s="14">
        <v>0.41855539131168301</v>
      </c>
      <c r="J313" s="14">
        <v>0.40348534869812602</v>
      </c>
      <c r="K313" s="14">
        <v>0.46047054638754098</v>
      </c>
      <c r="L313" s="14">
        <v>0.36731965943997003</v>
      </c>
      <c r="M313" s="14"/>
      <c r="N313" s="14">
        <v>0.43962456491277402</v>
      </c>
      <c r="O313" s="14">
        <v>0.34359743294941097</v>
      </c>
      <c r="P313" s="14">
        <v>0.42571287587339202</v>
      </c>
      <c r="Q313" s="14">
        <v>0.44667328576246801</v>
      </c>
      <c r="R313" s="14">
        <v>0.40224877546855498</v>
      </c>
      <c r="S313" s="14"/>
      <c r="T313" s="14">
        <v>0.43580313354896999</v>
      </c>
      <c r="U313" s="14">
        <v>0.45724479137387097</v>
      </c>
      <c r="V313" s="14">
        <v>0.415279980791527</v>
      </c>
      <c r="W313" s="14">
        <v>0.38667706282736097</v>
      </c>
      <c r="X313" s="14"/>
      <c r="Y313" s="14">
        <v>0.43292030154147598</v>
      </c>
      <c r="Z313" s="14">
        <v>0.36736036796595301</v>
      </c>
      <c r="AA313" s="14">
        <v>0.35800179951289102</v>
      </c>
      <c r="AB313" s="14">
        <v>0.43210397722507798</v>
      </c>
      <c r="AC313" s="14"/>
      <c r="AD313" s="14">
        <v>0.43623437266162302</v>
      </c>
      <c r="AE313" s="14">
        <v>0.38917257869979399</v>
      </c>
      <c r="AF313" s="14">
        <v>0.32801718375182898</v>
      </c>
      <c r="AG313" s="14">
        <v>0.32986100805672097</v>
      </c>
      <c r="AH313" s="14"/>
      <c r="AI313" s="14">
        <v>0.41570457014137102</v>
      </c>
      <c r="AJ313" s="14">
        <v>0.38276024637022799</v>
      </c>
      <c r="AK313" s="14">
        <v>0.49621530604262098</v>
      </c>
      <c r="AL313" s="14">
        <v>0.35474265324883503</v>
      </c>
      <c r="AM313" s="14">
        <v>0.420435279669923</v>
      </c>
    </row>
    <row r="314" spans="2:39" x14ac:dyDescent="0.35">
      <c r="B314" t="s">
        <v>192</v>
      </c>
      <c r="C314" s="14">
        <v>0.24937769612608801</v>
      </c>
      <c r="D314" s="14">
        <v>0.24401314045088901</v>
      </c>
      <c r="E314" s="14">
        <v>0.25518003849050902</v>
      </c>
      <c r="F314" s="14"/>
      <c r="G314" s="14">
        <v>0.29979280155884203</v>
      </c>
      <c r="H314" s="14">
        <v>0.28791118032513602</v>
      </c>
      <c r="I314" s="14">
        <v>0.160316418530391</v>
      </c>
      <c r="J314" s="14">
        <v>0.21308063324920701</v>
      </c>
      <c r="K314" s="14">
        <v>0.22674171238968799</v>
      </c>
      <c r="L314" s="14">
        <v>0.33635180652560698</v>
      </c>
      <c r="M314" s="14"/>
      <c r="N314" s="14">
        <v>0.32064604292668603</v>
      </c>
      <c r="O314" s="14">
        <v>0.26089603915398102</v>
      </c>
      <c r="P314" s="14">
        <v>0.21301415562908299</v>
      </c>
      <c r="Q314" s="14">
        <v>0.22814075445319601</v>
      </c>
      <c r="R314" s="14">
        <v>0.22698017029862799</v>
      </c>
      <c r="S314" s="14"/>
      <c r="T314" s="14">
        <v>0.395206006548313</v>
      </c>
      <c r="U314" s="14">
        <v>0.37477122732858997</v>
      </c>
      <c r="V314" s="14">
        <v>0.24565059214725299</v>
      </c>
      <c r="W314" s="14">
        <v>0.20606428980502201</v>
      </c>
      <c r="X314" s="14"/>
      <c r="Y314" s="14">
        <v>0.29512853804747602</v>
      </c>
      <c r="Z314" s="14">
        <v>0.175820429654408</v>
      </c>
      <c r="AA314" s="14">
        <v>0.14317916006096201</v>
      </c>
      <c r="AB314" s="14">
        <v>0.19558902645052301</v>
      </c>
      <c r="AC314" s="14"/>
      <c r="AD314" s="14">
        <v>0.20056492657194</v>
      </c>
      <c r="AE314" s="14">
        <v>0.24276545477651801</v>
      </c>
      <c r="AF314" s="14">
        <v>0.54642507288798903</v>
      </c>
      <c r="AG314" s="14">
        <v>0.369313852968852</v>
      </c>
      <c r="AH314" s="14"/>
      <c r="AI314" s="14">
        <v>0.154602821812966</v>
      </c>
      <c r="AJ314" s="14">
        <v>0.23057789026304901</v>
      </c>
      <c r="AK314" s="14">
        <v>0.15971032236778801</v>
      </c>
      <c r="AL314" s="14">
        <v>0.17416773619671599</v>
      </c>
      <c r="AM314" s="14">
        <v>0.130496859867231</v>
      </c>
    </row>
    <row r="315" spans="2:39" x14ac:dyDescent="0.35">
      <c r="B315" t="s">
        <v>64</v>
      </c>
      <c r="C315" s="14">
        <v>5.2951210446194899E-2</v>
      </c>
      <c r="D315" s="14">
        <v>4.8138216669344001E-2</v>
      </c>
      <c r="E315" s="14">
        <v>5.8156979457079899E-2</v>
      </c>
      <c r="F315" s="14"/>
      <c r="G315" s="14">
        <v>3.6250306847049003E-2</v>
      </c>
      <c r="H315" s="14">
        <v>5.0827523968512298E-2</v>
      </c>
      <c r="I315" s="14">
        <v>3.3761009029021898E-2</v>
      </c>
      <c r="J315" s="14">
        <v>6.5793792546793906E-2</v>
      </c>
      <c r="K315" s="14">
        <v>9.2059160563802395E-2</v>
      </c>
      <c r="L315" s="14">
        <v>6.4758626941932504E-2</v>
      </c>
      <c r="M315" s="14"/>
      <c r="N315" s="14">
        <v>3.6902082473975299E-2</v>
      </c>
      <c r="O315" s="14">
        <v>4.5878234579359398E-2</v>
      </c>
      <c r="P315" s="14">
        <v>4.3713522916940001E-2</v>
      </c>
      <c r="Q315" s="14">
        <v>4.2663524045543903E-2</v>
      </c>
      <c r="R315" s="14">
        <v>6.1538811304289197E-2</v>
      </c>
      <c r="S315" s="14"/>
      <c r="T315" s="14">
        <v>2.7870117556415702E-2</v>
      </c>
      <c r="U315" s="14">
        <v>4.5770150844408497E-2</v>
      </c>
      <c r="V315" s="14">
        <v>4.8700927069457202E-2</v>
      </c>
      <c r="W315" s="14">
        <v>6.1568854708966197E-2</v>
      </c>
      <c r="X315" s="14"/>
      <c r="Y315" s="14">
        <v>5.5766847384934301E-2</v>
      </c>
      <c r="Z315" s="14">
        <v>3.6121118792551303E-2</v>
      </c>
      <c r="AA315" s="14">
        <v>3.7526546406811197E-2</v>
      </c>
      <c r="AB315" s="14">
        <v>4.4503706858749097E-2</v>
      </c>
      <c r="AC315" s="14"/>
      <c r="AD315" s="14">
        <v>3.3957097960532201E-2</v>
      </c>
      <c r="AE315" s="14">
        <v>7.5576012176288093E-2</v>
      </c>
      <c r="AF315" s="14">
        <v>3.78127980679792E-2</v>
      </c>
      <c r="AG315" s="14">
        <v>0.117098014079454</v>
      </c>
      <c r="AH315" s="14"/>
      <c r="AI315" s="14">
        <v>0</v>
      </c>
      <c r="AJ315" s="14">
        <v>5.16278261765327E-2</v>
      </c>
      <c r="AK315" s="14">
        <v>4.2347601785126497E-2</v>
      </c>
      <c r="AL315" s="14">
        <v>3.4221809070322601E-2</v>
      </c>
      <c r="AM315" s="14">
        <v>5.1434168289813703E-2</v>
      </c>
    </row>
    <row r="316" spans="2:39" x14ac:dyDescent="0.35">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row>
    <row r="317" spans="2:39" x14ac:dyDescent="0.35">
      <c r="B317" s="6" t="s">
        <v>196</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row>
    <row r="318" spans="2:39" x14ac:dyDescent="0.35">
      <c r="B318" s="24" t="s">
        <v>71</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row>
    <row r="319" spans="2:39" x14ac:dyDescent="0.35">
      <c r="B319" t="s">
        <v>190</v>
      </c>
      <c r="C319" s="14">
        <v>0.19224105314026901</v>
      </c>
      <c r="D319" s="14">
        <v>0.19751212075180699</v>
      </c>
      <c r="E319" s="14">
        <v>0.18653982814421599</v>
      </c>
      <c r="F319" s="14"/>
      <c r="G319" s="14">
        <v>0.12587795485240499</v>
      </c>
      <c r="H319" s="14">
        <v>0.22919790043725699</v>
      </c>
      <c r="I319" s="14">
        <v>0.23329809531632101</v>
      </c>
      <c r="J319" s="14">
        <v>0.197098467363162</v>
      </c>
      <c r="K319" s="14">
        <v>0.17849736532152199</v>
      </c>
      <c r="L319" s="14">
        <v>0.14375331236266201</v>
      </c>
      <c r="M319" s="14"/>
      <c r="N319" s="14">
        <v>0.121012191737705</v>
      </c>
      <c r="O319" s="14">
        <v>0.20240835733927301</v>
      </c>
      <c r="P319" s="14">
        <v>0.216681824122928</v>
      </c>
      <c r="Q319" s="14">
        <v>0.22327065137452401</v>
      </c>
      <c r="R319" s="14">
        <v>0.20550942184870599</v>
      </c>
      <c r="S319" s="14"/>
      <c r="T319" s="14">
        <v>0.13388275648595199</v>
      </c>
      <c r="U319" s="14">
        <v>3.8984291040659903E-2</v>
      </c>
      <c r="V319" s="14">
        <v>0.20894331238833799</v>
      </c>
      <c r="W319" s="14">
        <v>0.21120386809887701</v>
      </c>
      <c r="X319" s="14"/>
      <c r="Y319" s="14">
        <v>0.17528777566491099</v>
      </c>
      <c r="Z319" s="14">
        <v>0.18986572877414301</v>
      </c>
      <c r="AA319" s="14">
        <v>0.24691461578427401</v>
      </c>
      <c r="AB319" s="14">
        <v>0.31268824610551599</v>
      </c>
      <c r="AC319" s="14"/>
      <c r="AD319" s="14">
        <v>0.226994493128405</v>
      </c>
      <c r="AE319" s="14">
        <v>0.18084644753783499</v>
      </c>
      <c r="AF319" s="14">
        <v>6.1853744830422101E-2</v>
      </c>
      <c r="AG319" s="14">
        <v>8.4926140729671695E-2</v>
      </c>
      <c r="AH319" s="14"/>
      <c r="AI319" s="14">
        <v>0.32132206791747597</v>
      </c>
      <c r="AJ319" s="14">
        <v>0.21509440889068601</v>
      </c>
      <c r="AK319" s="14">
        <v>0.199106167328023</v>
      </c>
      <c r="AL319" s="14">
        <v>0.29439909304926398</v>
      </c>
      <c r="AM319" s="14">
        <v>0.286921330146855</v>
      </c>
    </row>
    <row r="320" spans="2:39" x14ac:dyDescent="0.35">
      <c r="B320" t="s">
        <v>191</v>
      </c>
      <c r="C320" s="14">
        <v>0.36983213953557897</v>
      </c>
      <c r="D320" s="14">
        <v>0.376151848153288</v>
      </c>
      <c r="E320" s="14">
        <v>0.36299669681422497</v>
      </c>
      <c r="F320" s="14"/>
      <c r="G320" s="14">
        <v>0.34878395580238403</v>
      </c>
      <c r="H320" s="14">
        <v>0.39015982486145301</v>
      </c>
      <c r="I320" s="14">
        <v>0.338535364937539</v>
      </c>
      <c r="J320" s="14">
        <v>0.34804464744136798</v>
      </c>
      <c r="K320" s="14">
        <v>0.42436124284135701</v>
      </c>
      <c r="L320" s="14">
        <v>0.39940876193660602</v>
      </c>
      <c r="M320" s="14"/>
      <c r="N320" s="14">
        <v>0.32978105004872099</v>
      </c>
      <c r="O320" s="14">
        <v>0.384996172930608</v>
      </c>
      <c r="P320" s="14">
        <v>0.41269077268252202</v>
      </c>
      <c r="Q320" s="14">
        <v>0.30765740729628199</v>
      </c>
      <c r="R320" s="14">
        <v>0.41080302806949698</v>
      </c>
      <c r="S320" s="14"/>
      <c r="T320" s="14">
        <v>0.193597548743694</v>
      </c>
      <c r="U320" s="14">
        <v>0.43487663351238498</v>
      </c>
      <c r="V320" s="14">
        <v>0.37626079468400198</v>
      </c>
      <c r="W320" s="14">
        <v>0.38734937015466803</v>
      </c>
      <c r="X320" s="14"/>
      <c r="Y320" s="14">
        <v>0.34595011041569201</v>
      </c>
      <c r="Z320" s="14">
        <v>0.40954872649825302</v>
      </c>
      <c r="AA320" s="14">
        <v>0.40267970033168998</v>
      </c>
      <c r="AB320" s="14">
        <v>0.43237292018867801</v>
      </c>
      <c r="AC320" s="14"/>
      <c r="AD320" s="14">
        <v>0.38352759487992899</v>
      </c>
      <c r="AE320" s="14">
        <v>0.36574042183004102</v>
      </c>
      <c r="AF320" s="14">
        <v>0.329866064934141</v>
      </c>
      <c r="AG320" s="14">
        <v>0.33584968554355499</v>
      </c>
      <c r="AH320" s="14"/>
      <c r="AI320" s="14">
        <v>0.350565702453974</v>
      </c>
      <c r="AJ320" s="14">
        <v>0.39908556723852701</v>
      </c>
      <c r="AK320" s="14">
        <v>0.35427671671597799</v>
      </c>
      <c r="AL320" s="14">
        <v>0.38365866569045398</v>
      </c>
      <c r="AM320" s="14">
        <v>0.37240501523692998</v>
      </c>
    </row>
    <row r="321" spans="2:39" x14ac:dyDescent="0.35">
      <c r="B321" t="s">
        <v>192</v>
      </c>
      <c r="C321" s="14">
        <v>0.369660482660775</v>
      </c>
      <c r="D321" s="14">
        <v>0.35602040280548602</v>
      </c>
      <c r="E321" s="14">
        <v>0.38441369205783998</v>
      </c>
      <c r="F321" s="14"/>
      <c r="G321" s="14">
        <v>0.46312337234425899</v>
      </c>
      <c r="H321" s="14">
        <v>0.32461414943575401</v>
      </c>
      <c r="I321" s="14">
        <v>0.36691282993657398</v>
      </c>
      <c r="J321" s="14">
        <v>0.36314031639773298</v>
      </c>
      <c r="K321" s="14">
        <v>0.30295216217203003</v>
      </c>
      <c r="L321" s="14">
        <v>0.39960158831697001</v>
      </c>
      <c r="M321" s="14"/>
      <c r="N321" s="14">
        <v>0.47854681733200599</v>
      </c>
      <c r="O321" s="14">
        <v>0.35457981353137102</v>
      </c>
      <c r="P321" s="14">
        <v>0.29656436235338401</v>
      </c>
      <c r="Q321" s="14">
        <v>0.40954682872304099</v>
      </c>
      <c r="R321" s="14">
        <v>0.323336526209554</v>
      </c>
      <c r="S321" s="14"/>
      <c r="T321" s="14">
        <v>0.60721912615377405</v>
      </c>
      <c r="U321" s="14">
        <v>0.46966013587842398</v>
      </c>
      <c r="V321" s="14">
        <v>0.35047286767104202</v>
      </c>
      <c r="W321" s="14">
        <v>0.32934876346790098</v>
      </c>
      <c r="X321" s="14"/>
      <c r="Y321" s="14">
        <v>0.409246597258073</v>
      </c>
      <c r="Z321" s="14">
        <v>0.35086026304078499</v>
      </c>
      <c r="AA321" s="14">
        <v>0.29937690987794002</v>
      </c>
      <c r="AB321" s="14">
        <v>0.22069428632400301</v>
      </c>
      <c r="AC321" s="14"/>
      <c r="AD321" s="14">
        <v>0.344044897579664</v>
      </c>
      <c r="AE321" s="14">
        <v>0.37329927711069599</v>
      </c>
      <c r="AF321" s="14">
        <v>0.52720948966785797</v>
      </c>
      <c r="AG321" s="14">
        <v>0.43173425039913399</v>
      </c>
      <c r="AH321" s="14"/>
      <c r="AI321" s="14">
        <v>0.31173321154634498</v>
      </c>
      <c r="AJ321" s="14">
        <v>0.29879233274288503</v>
      </c>
      <c r="AK321" s="14">
        <v>0.367174527337499</v>
      </c>
      <c r="AL321" s="14">
        <v>0.300528326391376</v>
      </c>
      <c r="AM321" s="14">
        <v>0.28201058529994999</v>
      </c>
    </row>
    <row r="322" spans="2:39" x14ac:dyDescent="0.35">
      <c r="B322" t="s">
        <v>64</v>
      </c>
      <c r="C322" s="14">
        <v>6.8266324663378203E-2</v>
      </c>
      <c r="D322" s="14">
        <v>7.0315628289418494E-2</v>
      </c>
      <c r="E322" s="14">
        <v>6.60497829837179E-2</v>
      </c>
      <c r="F322" s="14"/>
      <c r="G322" s="14">
        <v>6.2214717000951401E-2</v>
      </c>
      <c r="H322" s="14">
        <v>5.6028125265536299E-2</v>
      </c>
      <c r="I322" s="14">
        <v>6.1253709809566299E-2</v>
      </c>
      <c r="J322" s="14">
        <v>9.1716568797737194E-2</v>
      </c>
      <c r="K322" s="14">
        <v>9.4189229665090302E-2</v>
      </c>
      <c r="L322" s="14">
        <v>5.7236337383762E-2</v>
      </c>
      <c r="M322" s="14"/>
      <c r="N322" s="14">
        <v>7.0659940881568101E-2</v>
      </c>
      <c r="O322" s="14">
        <v>5.80156561987476E-2</v>
      </c>
      <c r="P322" s="14">
        <v>7.4063040841165995E-2</v>
      </c>
      <c r="Q322" s="14">
        <v>5.9525112606153702E-2</v>
      </c>
      <c r="R322" s="14">
        <v>6.03510238722429E-2</v>
      </c>
      <c r="S322" s="14"/>
      <c r="T322" s="14">
        <v>6.5300568616580207E-2</v>
      </c>
      <c r="U322" s="14">
        <v>5.6478939568530701E-2</v>
      </c>
      <c r="V322" s="14">
        <v>6.4323025256618802E-2</v>
      </c>
      <c r="W322" s="14">
        <v>7.2097998278554204E-2</v>
      </c>
      <c r="X322" s="14"/>
      <c r="Y322" s="14">
        <v>6.9515516661324203E-2</v>
      </c>
      <c r="Z322" s="14">
        <v>4.9725281686818702E-2</v>
      </c>
      <c r="AA322" s="14">
        <v>5.1028774006095699E-2</v>
      </c>
      <c r="AB322" s="14">
        <v>3.4244547381802902E-2</v>
      </c>
      <c r="AC322" s="14"/>
      <c r="AD322" s="14">
        <v>4.5433014412001503E-2</v>
      </c>
      <c r="AE322" s="14">
        <v>8.01138535214279E-2</v>
      </c>
      <c r="AF322" s="14">
        <v>8.1070700567579201E-2</v>
      </c>
      <c r="AG322" s="14">
        <v>0.14748992332763899</v>
      </c>
      <c r="AH322" s="14"/>
      <c r="AI322" s="14">
        <v>1.6379018082204998E-2</v>
      </c>
      <c r="AJ322" s="14">
        <v>8.7027691127901499E-2</v>
      </c>
      <c r="AK322" s="14">
        <v>7.9442588618500995E-2</v>
      </c>
      <c r="AL322" s="14">
        <v>2.1413914868906401E-2</v>
      </c>
      <c r="AM322" s="14">
        <v>5.86630693162647E-2</v>
      </c>
    </row>
    <row r="323" spans="2:39" x14ac:dyDescent="0.35">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row>
    <row r="324" spans="2:39" x14ac:dyDescent="0.35">
      <c r="B324" s="6" t="s">
        <v>197</v>
      </c>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row>
    <row r="325" spans="2:39" x14ac:dyDescent="0.35">
      <c r="B325" s="24" t="s">
        <v>71</v>
      </c>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row>
    <row r="326" spans="2:39" x14ac:dyDescent="0.35">
      <c r="B326" t="s">
        <v>190</v>
      </c>
      <c r="C326" s="14">
        <v>0.54867296412380495</v>
      </c>
      <c r="D326" s="14">
        <v>0.54590313027511705</v>
      </c>
      <c r="E326" s="14">
        <v>0.55166883652325505</v>
      </c>
      <c r="F326" s="14"/>
      <c r="G326" s="14">
        <v>0.483041213893807</v>
      </c>
      <c r="H326" s="14">
        <v>0.61289965967860804</v>
      </c>
      <c r="I326" s="14">
        <v>0.57856064015734598</v>
      </c>
      <c r="J326" s="14">
        <v>0.53158643057788202</v>
      </c>
      <c r="K326" s="14">
        <v>0.49902095018301001</v>
      </c>
      <c r="L326" s="14">
        <v>0.53139967773472496</v>
      </c>
      <c r="M326" s="14"/>
      <c r="N326" s="14">
        <v>0.47211898625174997</v>
      </c>
      <c r="O326" s="14">
        <v>0.48582889059087803</v>
      </c>
      <c r="P326" s="14">
        <v>0.590591428653501</v>
      </c>
      <c r="Q326" s="14">
        <v>0.65968003049380697</v>
      </c>
      <c r="R326" s="14">
        <v>0.54867941972420498</v>
      </c>
      <c r="S326" s="14"/>
      <c r="T326" s="14">
        <v>0.42189346239435699</v>
      </c>
      <c r="U326" s="14">
        <v>0.442672846783705</v>
      </c>
      <c r="V326" s="14">
        <v>0.55403639223682499</v>
      </c>
      <c r="W326" s="14">
        <v>0.58572802223693898</v>
      </c>
      <c r="X326" s="14"/>
      <c r="Y326" s="14">
        <v>0.53104185604807796</v>
      </c>
      <c r="Z326" s="14">
        <v>0.62559308262898194</v>
      </c>
      <c r="AA326" s="14">
        <v>0.59639295139756199</v>
      </c>
      <c r="AB326" s="14">
        <v>0.54663664873834406</v>
      </c>
      <c r="AC326" s="14"/>
      <c r="AD326" s="14">
        <v>0.57325132490341502</v>
      </c>
      <c r="AE326" s="14">
        <v>0.59360608614475896</v>
      </c>
      <c r="AF326" s="14">
        <v>0.41088077919666699</v>
      </c>
      <c r="AG326" s="14">
        <v>0.35186404433371599</v>
      </c>
      <c r="AH326" s="14"/>
      <c r="AI326" s="14">
        <v>0.78311682978595698</v>
      </c>
      <c r="AJ326" s="14">
        <v>0.55593379813562704</v>
      </c>
      <c r="AK326" s="14">
        <v>0.68877679918243895</v>
      </c>
      <c r="AL326" s="14">
        <v>0.44376182144270598</v>
      </c>
      <c r="AM326" s="14">
        <v>0.65450691929502003</v>
      </c>
    </row>
    <row r="327" spans="2:39" x14ac:dyDescent="0.35">
      <c r="B327" t="s">
        <v>191</v>
      </c>
      <c r="C327" s="14">
        <v>0.32946201620964399</v>
      </c>
      <c r="D327" s="14">
        <v>0.33000791829999898</v>
      </c>
      <c r="E327" s="14">
        <v>0.32887156454552202</v>
      </c>
      <c r="F327" s="14"/>
      <c r="G327" s="14">
        <v>0.35199780174793499</v>
      </c>
      <c r="H327" s="14">
        <v>0.27728273253054198</v>
      </c>
      <c r="I327" s="14">
        <v>0.32175578978590003</v>
      </c>
      <c r="J327" s="14">
        <v>0.36132683564764301</v>
      </c>
      <c r="K327" s="14">
        <v>0.370841492856257</v>
      </c>
      <c r="L327" s="14">
        <v>0.33398648918648199</v>
      </c>
      <c r="M327" s="14"/>
      <c r="N327" s="14">
        <v>0.40181026249392099</v>
      </c>
      <c r="O327" s="14">
        <v>0.37248114873976601</v>
      </c>
      <c r="P327" s="14">
        <v>0.318235526026448</v>
      </c>
      <c r="Q327" s="14">
        <v>0.25271573668215802</v>
      </c>
      <c r="R327" s="14">
        <v>0.34631768483728698</v>
      </c>
      <c r="S327" s="14"/>
      <c r="T327" s="14">
        <v>0.368976811095651</v>
      </c>
      <c r="U327" s="14">
        <v>0.39308367937046401</v>
      </c>
      <c r="V327" s="14">
        <v>0.33220964502607597</v>
      </c>
      <c r="W327" s="14">
        <v>0.31008095059214202</v>
      </c>
      <c r="X327" s="14"/>
      <c r="Y327" s="14">
        <v>0.350563723197516</v>
      </c>
      <c r="Z327" s="14">
        <v>0.27975448804851</v>
      </c>
      <c r="AA327" s="14">
        <v>0.30382809942937</v>
      </c>
      <c r="AB327" s="14">
        <v>0.32895533629846102</v>
      </c>
      <c r="AC327" s="14"/>
      <c r="AD327" s="14">
        <v>0.33822588161065797</v>
      </c>
      <c r="AE327" s="14">
        <v>0.27435460478259999</v>
      </c>
      <c r="AF327" s="14">
        <v>0.40521500246693998</v>
      </c>
      <c r="AG327" s="14">
        <v>0.40287595818931599</v>
      </c>
      <c r="AH327" s="14"/>
      <c r="AI327" s="14">
        <v>0.16070910211165501</v>
      </c>
      <c r="AJ327" s="14">
        <v>0.32335336344405802</v>
      </c>
      <c r="AK327" s="14">
        <v>0.25972897451683102</v>
      </c>
      <c r="AL327" s="14">
        <v>0.41790587382642602</v>
      </c>
      <c r="AM327" s="14">
        <v>0.27841738793855603</v>
      </c>
    </row>
    <row r="328" spans="2:39" x14ac:dyDescent="0.35">
      <c r="B328" t="s">
        <v>192</v>
      </c>
      <c r="C328" s="14">
        <v>9.7550011815100202E-2</v>
      </c>
      <c r="D328" s="14">
        <v>0.10382175797606399</v>
      </c>
      <c r="E328" s="14">
        <v>9.0766445635165796E-2</v>
      </c>
      <c r="F328" s="14"/>
      <c r="G328" s="14">
        <v>0.14066809189433299</v>
      </c>
      <c r="H328" s="14">
        <v>8.5197743362234304E-2</v>
      </c>
      <c r="I328" s="14">
        <v>7.7511479167943403E-2</v>
      </c>
      <c r="J328" s="14">
        <v>8.2226023300181098E-2</v>
      </c>
      <c r="K328" s="14">
        <v>0.115207018376457</v>
      </c>
      <c r="L328" s="14">
        <v>9.7078129121154905E-2</v>
      </c>
      <c r="M328" s="14"/>
      <c r="N328" s="14">
        <v>0.10259228822012</v>
      </c>
      <c r="O328" s="14">
        <v>0.12472644751253199</v>
      </c>
      <c r="P328" s="14">
        <v>6.9218815926941499E-2</v>
      </c>
      <c r="Q328" s="14">
        <v>5.8788353787875301E-2</v>
      </c>
      <c r="R328" s="14">
        <v>8.9666377058160801E-2</v>
      </c>
      <c r="S328" s="14"/>
      <c r="T328" s="14">
        <v>0.17577207251631699</v>
      </c>
      <c r="U328" s="14">
        <v>0.15163215885263401</v>
      </c>
      <c r="V328" s="14">
        <v>8.9983942097116201E-2</v>
      </c>
      <c r="W328" s="14">
        <v>8.2116564501297395E-2</v>
      </c>
      <c r="X328" s="14"/>
      <c r="Y328" s="14">
        <v>9.50507790385752E-2</v>
      </c>
      <c r="Z328" s="14">
        <v>7.8060103119920898E-2</v>
      </c>
      <c r="AA328" s="14">
        <v>7.1865651753141704E-2</v>
      </c>
      <c r="AB328" s="14">
        <v>0.117782726657071</v>
      </c>
      <c r="AC328" s="14"/>
      <c r="AD328" s="14">
        <v>7.5289373564152898E-2</v>
      </c>
      <c r="AE328" s="14">
        <v>0.100780933168948</v>
      </c>
      <c r="AF328" s="14">
        <v>0.15624224314485499</v>
      </c>
      <c r="AG328" s="14">
        <v>0.17644821406883501</v>
      </c>
      <c r="AH328" s="14"/>
      <c r="AI328" s="14">
        <v>5.6174068102388099E-2</v>
      </c>
      <c r="AJ328" s="14">
        <v>9.5557289323187897E-2</v>
      </c>
      <c r="AK328" s="14">
        <v>2.5870798299188098E-2</v>
      </c>
      <c r="AL328" s="14">
        <v>0.129070244986904</v>
      </c>
      <c r="AM328" s="14">
        <v>4.9411589937877302E-2</v>
      </c>
    </row>
    <row r="329" spans="2:39" x14ac:dyDescent="0.35">
      <c r="B329" t="s">
        <v>64</v>
      </c>
      <c r="C329" s="14">
        <v>2.4315007851451301E-2</v>
      </c>
      <c r="D329" s="14">
        <v>2.0267193448820001E-2</v>
      </c>
      <c r="E329" s="14">
        <v>2.86931532960563E-2</v>
      </c>
      <c r="F329" s="14"/>
      <c r="G329" s="14">
        <v>2.4292892463924801E-2</v>
      </c>
      <c r="H329" s="14">
        <v>2.4619864428616401E-2</v>
      </c>
      <c r="I329" s="14">
        <v>2.21720908888111E-2</v>
      </c>
      <c r="J329" s="14">
        <v>2.48607104742938E-2</v>
      </c>
      <c r="K329" s="14">
        <v>1.49305385842756E-2</v>
      </c>
      <c r="L329" s="14">
        <v>3.75357039576385E-2</v>
      </c>
      <c r="M329" s="14"/>
      <c r="N329" s="14">
        <v>2.3478463034209099E-2</v>
      </c>
      <c r="O329" s="14">
        <v>1.69635131568238E-2</v>
      </c>
      <c r="P329" s="14">
        <v>2.1954229393109599E-2</v>
      </c>
      <c r="Q329" s="14">
        <v>2.8815879036159502E-2</v>
      </c>
      <c r="R329" s="14">
        <v>1.53365183803474E-2</v>
      </c>
      <c r="S329" s="14"/>
      <c r="T329" s="14">
        <v>3.3357653993674997E-2</v>
      </c>
      <c r="U329" s="14">
        <v>1.2611314993197099E-2</v>
      </c>
      <c r="V329" s="14">
        <v>2.3770020639982001E-2</v>
      </c>
      <c r="W329" s="14">
        <v>2.2074462669621899E-2</v>
      </c>
      <c r="X329" s="14"/>
      <c r="Y329" s="14">
        <v>2.3343641715830501E-2</v>
      </c>
      <c r="Z329" s="14">
        <v>1.6592326202587E-2</v>
      </c>
      <c r="AA329" s="14">
        <v>2.7913297419926798E-2</v>
      </c>
      <c r="AB329" s="14">
        <v>6.6252883061249501E-3</v>
      </c>
      <c r="AC329" s="14"/>
      <c r="AD329" s="14">
        <v>1.32334199217739E-2</v>
      </c>
      <c r="AE329" s="14">
        <v>3.1258375903692903E-2</v>
      </c>
      <c r="AF329" s="14">
        <v>2.7661975191538301E-2</v>
      </c>
      <c r="AG329" s="14">
        <v>6.8811783408132599E-2</v>
      </c>
      <c r="AH329" s="14"/>
      <c r="AI329" s="14">
        <v>0</v>
      </c>
      <c r="AJ329" s="14">
        <v>2.5155549097126799E-2</v>
      </c>
      <c r="AK329" s="14">
        <v>2.5623428001541802E-2</v>
      </c>
      <c r="AL329" s="14">
        <v>9.26205974396393E-3</v>
      </c>
      <c r="AM329" s="14">
        <v>1.76641028285471E-2</v>
      </c>
    </row>
    <row r="330" spans="2:39" x14ac:dyDescent="0.35">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row>
    <row r="331" spans="2:39" x14ac:dyDescent="0.35">
      <c r="B331" s="6" t="s">
        <v>198</v>
      </c>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row>
    <row r="332" spans="2:39" x14ac:dyDescent="0.35">
      <c r="B332" s="24" t="s">
        <v>71</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row>
    <row r="333" spans="2:39" x14ac:dyDescent="0.35">
      <c r="B333" t="s">
        <v>190</v>
      </c>
      <c r="C333" s="14">
        <v>0.31778096738452</v>
      </c>
      <c r="D333" s="14">
        <v>0.32669587613219803</v>
      </c>
      <c r="E333" s="14">
        <v>0.30813853736170499</v>
      </c>
      <c r="F333" s="14"/>
      <c r="G333" s="14">
        <v>0.39346656930062501</v>
      </c>
      <c r="H333" s="14">
        <v>0.400564632373413</v>
      </c>
      <c r="I333" s="14">
        <v>0.31375954068191902</v>
      </c>
      <c r="J333" s="14">
        <v>0.25738999306299398</v>
      </c>
      <c r="K333" s="14">
        <v>0.18507984302494701</v>
      </c>
      <c r="L333" s="14">
        <v>0.23449112984503001</v>
      </c>
      <c r="M333" s="14"/>
      <c r="N333" s="14">
        <v>0.30453635468272</v>
      </c>
      <c r="O333" s="14">
        <v>0.41751672204934198</v>
      </c>
      <c r="P333" s="14">
        <v>0.38678549206145701</v>
      </c>
      <c r="Q333" s="14">
        <v>0.301140065806554</v>
      </c>
      <c r="R333" s="14">
        <v>0.20517870277320299</v>
      </c>
      <c r="S333" s="14"/>
      <c r="T333" s="14">
        <v>0.30124330562350299</v>
      </c>
      <c r="U333" s="14">
        <v>0.28962282278882001</v>
      </c>
      <c r="V333" s="14">
        <v>0.31576498675902398</v>
      </c>
      <c r="W333" s="14">
        <v>0.32882936051449102</v>
      </c>
      <c r="X333" s="14"/>
      <c r="Y333" s="14">
        <v>0.28796543944191699</v>
      </c>
      <c r="Z333" s="14">
        <v>0.40224286285258498</v>
      </c>
      <c r="AA333" s="14">
        <v>0.37902729238203098</v>
      </c>
      <c r="AB333" s="14">
        <v>0.362849528614195</v>
      </c>
      <c r="AC333" s="14"/>
      <c r="AD333" s="14">
        <v>0.33839483732145298</v>
      </c>
      <c r="AE333" s="14">
        <v>0.33333754144250999</v>
      </c>
      <c r="AF333" s="14">
        <v>0.18815821688422801</v>
      </c>
      <c r="AG333" s="14">
        <v>0.25182700900149602</v>
      </c>
      <c r="AH333" s="14"/>
      <c r="AI333" s="14">
        <v>0.37119596080555001</v>
      </c>
      <c r="AJ333" s="14">
        <v>0.36489341469729603</v>
      </c>
      <c r="AK333" s="14">
        <v>0.45368745544955003</v>
      </c>
      <c r="AL333" s="14">
        <v>0.42186081722350999</v>
      </c>
      <c r="AM333" s="14">
        <v>0.28846711066379699</v>
      </c>
    </row>
    <row r="334" spans="2:39" x14ac:dyDescent="0.35">
      <c r="B334" t="s">
        <v>191</v>
      </c>
      <c r="C334" s="14">
        <v>0.46466728373895499</v>
      </c>
      <c r="D334" s="14">
        <v>0.44679414152587599</v>
      </c>
      <c r="E334" s="14">
        <v>0.48399900411380797</v>
      </c>
      <c r="F334" s="14"/>
      <c r="G334" s="14">
        <v>0.38987340866901998</v>
      </c>
      <c r="H334" s="14">
        <v>0.41946073113492899</v>
      </c>
      <c r="I334" s="14">
        <v>0.52276633923481097</v>
      </c>
      <c r="J334" s="14">
        <v>0.44687099737322999</v>
      </c>
      <c r="K334" s="14">
        <v>0.53002339703554902</v>
      </c>
      <c r="L334" s="14">
        <v>0.54169570093028396</v>
      </c>
      <c r="M334" s="14"/>
      <c r="N334" s="14">
        <v>0.45294512453596503</v>
      </c>
      <c r="O334" s="14">
        <v>0.44054206196636803</v>
      </c>
      <c r="P334" s="14">
        <v>0.42209362321057903</v>
      </c>
      <c r="Q334" s="14">
        <v>0.46472183336710099</v>
      </c>
      <c r="R334" s="14">
        <v>0.53342064134384004</v>
      </c>
      <c r="S334" s="14"/>
      <c r="T334" s="14">
        <v>0.42801390297561398</v>
      </c>
      <c r="U334" s="14">
        <v>0.42148031771044298</v>
      </c>
      <c r="V334" s="14">
        <v>0.464701591995344</v>
      </c>
      <c r="W334" s="14">
        <v>0.47855461317763698</v>
      </c>
      <c r="X334" s="14"/>
      <c r="Y334" s="14">
        <v>0.46260415473002298</v>
      </c>
      <c r="Z334" s="14">
        <v>0.44433453482058</v>
      </c>
      <c r="AA334" s="14">
        <v>0.46560457826534901</v>
      </c>
      <c r="AB334" s="14">
        <v>0.47229278501736599</v>
      </c>
      <c r="AC334" s="14"/>
      <c r="AD334" s="14">
        <v>0.47281667589419502</v>
      </c>
      <c r="AE334" s="14">
        <v>0.454142196508598</v>
      </c>
      <c r="AF334" s="14">
        <v>0.54897911432017898</v>
      </c>
      <c r="AG334" s="14">
        <v>0.38644383996043002</v>
      </c>
      <c r="AH334" s="14"/>
      <c r="AI334" s="14">
        <v>0.45366140038714098</v>
      </c>
      <c r="AJ334" s="14">
        <v>0.441277963022012</v>
      </c>
      <c r="AK334" s="14">
        <v>0.34722442907782602</v>
      </c>
      <c r="AL334" s="14">
        <v>0.461634710561456</v>
      </c>
      <c r="AM334" s="14">
        <v>0.51247388342123701</v>
      </c>
    </row>
    <row r="335" spans="2:39" x14ac:dyDescent="0.35">
      <c r="B335" t="s">
        <v>192</v>
      </c>
      <c r="C335" s="14">
        <v>0.174223483464577</v>
      </c>
      <c r="D335" s="14">
        <v>0.18235588050526</v>
      </c>
      <c r="E335" s="14">
        <v>0.165427423785002</v>
      </c>
      <c r="F335" s="14"/>
      <c r="G335" s="14">
        <v>0.17899266081967499</v>
      </c>
      <c r="H335" s="14">
        <v>0.15519824067344901</v>
      </c>
      <c r="I335" s="14">
        <v>0.12711340131648899</v>
      </c>
      <c r="J335" s="14">
        <v>0.21849482928757799</v>
      </c>
      <c r="K335" s="14">
        <v>0.21391630040493501</v>
      </c>
      <c r="L335" s="14">
        <v>0.19579408259270401</v>
      </c>
      <c r="M335" s="14"/>
      <c r="N335" s="14">
        <v>0.21509588485335601</v>
      </c>
      <c r="O335" s="14">
        <v>0.12497770282746599</v>
      </c>
      <c r="P335" s="14">
        <v>0.143425048138626</v>
      </c>
      <c r="Q335" s="14">
        <v>0.18340894080654499</v>
      </c>
      <c r="R335" s="14">
        <v>0.21514714482126601</v>
      </c>
      <c r="S335" s="14"/>
      <c r="T335" s="14">
        <v>0.23359096117993999</v>
      </c>
      <c r="U335" s="14">
        <v>0.22573967391056499</v>
      </c>
      <c r="V335" s="14">
        <v>0.17914897218273601</v>
      </c>
      <c r="W335" s="14">
        <v>0.15004208856165799</v>
      </c>
      <c r="X335" s="14"/>
      <c r="Y335" s="14">
        <v>0.204895226427037</v>
      </c>
      <c r="Z335" s="14">
        <v>0.12792114107889799</v>
      </c>
      <c r="AA335" s="14">
        <v>0.13663956008380701</v>
      </c>
      <c r="AB335" s="14">
        <v>0.102257792377111</v>
      </c>
      <c r="AC335" s="14"/>
      <c r="AD335" s="14">
        <v>0.15750628531642899</v>
      </c>
      <c r="AE335" s="14">
        <v>0.16695757917753101</v>
      </c>
      <c r="AF335" s="14">
        <v>0.23520069360405599</v>
      </c>
      <c r="AG335" s="14">
        <v>0.262283969692653</v>
      </c>
      <c r="AH335" s="14"/>
      <c r="AI335" s="14">
        <v>0.17514263880730899</v>
      </c>
      <c r="AJ335" s="14">
        <v>0.13727702639401801</v>
      </c>
      <c r="AK335" s="14">
        <v>0.13610697347574899</v>
      </c>
      <c r="AL335" s="14">
        <v>0.10724241247107</v>
      </c>
      <c r="AM335" s="14">
        <v>0.15616585015085799</v>
      </c>
    </row>
    <row r="336" spans="2:39" x14ac:dyDescent="0.35">
      <c r="B336" t="s">
        <v>64</v>
      </c>
      <c r="C336" s="14">
        <v>4.3328265411947703E-2</v>
      </c>
      <c r="D336" s="14">
        <v>4.4154101836665599E-2</v>
      </c>
      <c r="E336" s="14">
        <v>4.2435034739484803E-2</v>
      </c>
      <c r="F336" s="14"/>
      <c r="G336" s="14">
        <v>3.7667361210678998E-2</v>
      </c>
      <c r="H336" s="14">
        <v>2.4776395818209899E-2</v>
      </c>
      <c r="I336" s="14">
        <v>3.63607187667805E-2</v>
      </c>
      <c r="J336" s="14">
        <v>7.7244180276197894E-2</v>
      </c>
      <c r="K336" s="14">
        <v>7.0980459534568704E-2</v>
      </c>
      <c r="L336" s="14">
        <v>2.8019086631981702E-2</v>
      </c>
      <c r="M336" s="14"/>
      <c r="N336" s="14">
        <v>2.7422635927958999E-2</v>
      </c>
      <c r="O336" s="14">
        <v>1.69635131568238E-2</v>
      </c>
      <c r="P336" s="14">
        <v>4.7695836589337799E-2</v>
      </c>
      <c r="Q336" s="14">
        <v>5.0729160019799602E-2</v>
      </c>
      <c r="R336" s="14">
        <v>4.6253511061690303E-2</v>
      </c>
      <c r="S336" s="14"/>
      <c r="T336" s="14">
        <v>3.7151830220943899E-2</v>
      </c>
      <c r="U336" s="14">
        <v>6.3157185590171597E-2</v>
      </c>
      <c r="V336" s="14">
        <v>4.0384449062896101E-2</v>
      </c>
      <c r="W336" s="14">
        <v>4.2573937746214201E-2</v>
      </c>
      <c r="X336" s="14"/>
      <c r="Y336" s="14">
        <v>4.4535179401022702E-2</v>
      </c>
      <c r="Z336" s="14">
        <v>2.5501461247936799E-2</v>
      </c>
      <c r="AA336" s="14">
        <v>1.8728569268812702E-2</v>
      </c>
      <c r="AB336" s="14">
        <v>6.2599893991327593E-2</v>
      </c>
      <c r="AC336" s="14"/>
      <c r="AD336" s="14">
        <v>3.1282201467923397E-2</v>
      </c>
      <c r="AE336" s="14">
        <v>4.55626828713614E-2</v>
      </c>
      <c r="AF336" s="14">
        <v>2.7661975191538301E-2</v>
      </c>
      <c r="AG336" s="14">
        <v>9.9445181345421907E-2</v>
      </c>
      <c r="AH336" s="14"/>
      <c r="AI336" s="14">
        <v>0</v>
      </c>
      <c r="AJ336" s="14">
        <v>5.6551595886674001E-2</v>
      </c>
      <c r="AK336" s="14">
        <v>6.2981141996874906E-2</v>
      </c>
      <c r="AL336" s="14">
        <v>9.26205974396393E-3</v>
      </c>
      <c r="AM336" s="14">
        <v>4.2893155764107897E-2</v>
      </c>
    </row>
    <row r="337" spans="2:39" x14ac:dyDescent="0.35">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row>
    <row r="338" spans="2:39" x14ac:dyDescent="0.35">
      <c r="B338" s="6" t="s">
        <v>199</v>
      </c>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row>
    <row r="339" spans="2:39" x14ac:dyDescent="0.35">
      <c r="B339" s="24" t="s">
        <v>71</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row>
    <row r="340" spans="2:39" x14ac:dyDescent="0.35">
      <c r="B340" t="s">
        <v>190</v>
      </c>
      <c r="C340" s="14">
        <v>0.28012700226801401</v>
      </c>
      <c r="D340" s="14">
        <v>0.30685791034126197</v>
      </c>
      <c r="E340" s="14">
        <v>0.25121465803232701</v>
      </c>
      <c r="F340" s="14"/>
      <c r="G340" s="14">
        <v>0.16735627578793899</v>
      </c>
      <c r="H340" s="14">
        <v>0.32333533814648002</v>
      </c>
      <c r="I340" s="14">
        <v>0.32500774110568997</v>
      </c>
      <c r="J340" s="14">
        <v>0.29059002613803597</v>
      </c>
      <c r="K340" s="14">
        <v>0.238904009904606</v>
      </c>
      <c r="L340" s="14">
        <v>0.31287601532012399</v>
      </c>
      <c r="M340" s="14"/>
      <c r="N340" s="14">
        <v>0.28609749598083301</v>
      </c>
      <c r="O340" s="14">
        <v>0.30196848362906398</v>
      </c>
      <c r="P340" s="14">
        <v>0.31552917528264401</v>
      </c>
      <c r="Q340" s="14">
        <v>0.22558009748271299</v>
      </c>
      <c r="R340" s="14">
        <v>0.30064339301350101</v>
      </c>
      <c r="S340" s="14"/>
      <c r="T340" s="14">
        <v>0.106426367833328</v>
      </c>
      <c r="U340" s="14">
        <v>0.19857115493640301</v>
      </c>
      <c r="V340" s="14">
        <v>0.26902241305403402</v>
      </c>
      <c r="W340" s="14">
        <v>0.33857888076687198</v>
      </c>
      <c r="X340" s="14"/>
      <c r="Y340" s="14">
        <v>0.24740710966922999</v>
      </c>
      <c r="Z340" s="14">
        <v>0.348148931835704</v>
      </c>
      <c r="AA340" s="14">
        <v>0.31946675665797503</v>
      </c>
      <c r="AB340" s="14">
        <v>0.41106730093548899</v>
      </c>
      <c r="AC340" s="14"/>
      <c r="AD340" s="14">
        <v>0.31704156900988101</v>
      </c>
      <c r="AE340" s="14">
        <v>0.26038491495976102</v>
      </c>
      <c r="AF340" s="14">
        <v>0.20525400821238901</v>
      </c>
      <c r="AG340" s="14">
        <v>0.16089430047237799</v>
      </c>
      <c r="AH340" s="14"/>
      <c r="AI340" s="14">
        <v>0.37415060587564197</v>
      </c>
      <c r="AJ340" s="14">
        <v>0.33320101567963001</v>
      </c>
      <c r="AK340" s="14">
        <v>0.245451971566987</v>
      </c>
      <c r="AL340" s="14">
        <v>0.36363896769367199</v>
      </c>
      <c r="AM340" s="14">
        <v>0.38052209553806099</v>
      </c>
    </row>
    <row r="341" spans="2:39" x14ac:dyDescent="0.35">
      <c r="B341" t="s">
        <v>191</v>
      </c>
      <c r="C341" s="14">
        <v>0.40810080346966898</v>
      </c>
      <c r="D341" s="14">
        <v>0.42833334105507997</v>
      </c>
      <c r="E341" s="14">
        <v>0.38621714393113399</v>
      </c>
      <c r="F341" s="14"/>
      <c r="G341" s="14">
        <v>0.349859543933074</v>
      </c>
      <c r="H341" s="14">
        <v>0.362625499296442</v>
      </c>
      <c r="I341" s="14">
        <v>0.42992885007902298</v>
      </c>
      <c r="J341" s="14">
        <v>0.43450618479144898</v>
      </c>
      <c r="K341" s="14">
        <v>0.51692355181702598</v>
      </c>
      <c r="L341" s="14">
        <v>0.41396030193032901</v>
      </c>
      <c r="M341" s="14"/>
      <c r="N341" s="14">
        <v>0.347679200096281</v>
      </c>
      <c r="O341" s="14">
        <v>0.38490743330873101</v>
      </c>
      <c r="P341" s="14">
        <v>0.48996685249405802</v>
      </c>
      <c r="Q341" s="14">
        <v>0.42503704202866099</v>
      </c>
      <c r="R341" s="14">
        <v>0.36908478082978402</v>
      </c>
      <c r="S341" s="14"/>
      <c r="T341" s="14">
        <v>0.33118163444938797</v>
      </c>
      <c r="U341" s="14">
        <v>0.34767140982442202</v>
      </c>
      <c r="V341" s="14">
        <v>0.422904491353506</v>
      </c>
      <c r="W341" s="14">
        <v>0.41868275578741898</v>
      </c>
      <c r="X341" s="14"/>
      <c r="Y341" s="14">
        <v>0.41016526973494499</v>
      </c>
      <c r="Z341" s="14">
        <v>0.42411093142224399</v>
      </c>
      <c r="AA341" s="14">
        <v>0.39122197104598999</v>
      </c>
      <c r="AB341" s="14">
        <v>0.38394395987291102</v>
      </c>
      <c r="AC341" s="14"/>
      <c r="AD341" s="14">
        <v>0.42840393653030001</v>
      </c>
      <c r="AE341" s="14">
        <v>0.40275092208580099</v>
      </c>
      <c r="AF341" s="14">
        <v>0.30414569710733402</v>
      </c>
      <c r="AG341" s="14">
        <v>0.374817707012428</v>
      </c>
      <c r="AH341" s="14"/>
      <c r="AI341" s="14">
        <v>0.38709996220126403</v>
      </c>
      <c r="AJ341" s="14">
        <v>0.44510477480975902</v>
      </c>
      <c r="AK341" s="14">
        <v>0.400898106256732</v>
      </c>
      <c r="AL341" s="14">
        <v>0.402954684130647</v>
      </c>
      <c r="AM341" s="14">
        <v>0.351529153837985</v>
      </c>
    </row>
    <row r="342" spans="2:39" x14ac:dyDescent="0.35">
      <c r="B342" t="s">
        <v>192</v>
      </c>
      <c r="C342" s="14">
        <v>0.26716626333834897</v>
      </c>
      <c r="D342" s="14">
        <v>0.22313343763339499</v>
      </c>
      <c r="E342" s="14">
        <v>0.31479248729464299</v>
      </c>
      <c r="F342" s="14"/>
      <c r="G342" s="14">
        <v>0.42175805554787099</v>
      </c>
      <c r="H342" s="14">
        <v>0.28170647672703197</v>
      </c>
      <c r="I342" s="14">
        <v>0.20609037339366601</v>
      </c>
      <c r="J342" s="14">
        <v>0.22648493004050599</v>
      </c>
      <c r="K342" s="14">
        <v>0.183474136512986</v>
      </c>
      <c r="L342" s="14">
        <v>0.24047721889915799</v>
      </c>
      <c r="M342" s="14"/>
      <c r="N342" s="14">
        <v>0.31385028654943598</v>
      </c>
      <c r="O342" s="14">
        <v>0.27478285739488301</v>
      </c>
      <c r="P342" s="14">
        <v>0.153720290810133</v>
      </c>
      <c r="Q342" s="14">
        <v>0.299012618957468</v>
      </c>
      <c r="R342" s="14">
        <v>0.29759793967303599</v>
      </c>
      <c r="S342" s="14"/>
      <c r="T342" s="14">
        <v>0.51588217188216201</v>
      </c>
      <c r="U342" s="14">
        <v>0.39656641641086399</v>
      </c>
      <c r="V342" s="14">
        <v>0.26161717128191497</v>
      </c>
      <c r="W342" s="14">
        <v>0.205299664836673</v>
      </c>
      <c r="X342" s="14"/>
      <c r="Y342" s="14">
        <v>0.29449403131806801</v>
      </c>
      <c r="Z342" s="14">
        <v>0.19603839001203199</v>
      </c>
      <c r="AA342" s="14">
        <v>0.24088117295689901</v>
      </c>
      <c r="AB342" s="14">
        <v>0.18113343209013599</v>
      </c>
      <c r="AC342" s="14"/>
      <c r="AD342" s="14">
        <v>0.22640927746433201</v>
      </c>
      <c r="AE342" s="14">
        <v>0.28225986926240199</v>
      </c>
      <c r="AF342" s="14">
        <v>0.42406221345788903</v>
      </c>
      <c r="AG342" s="14">
        <v>0.35974943777283902</v>
      </c>
      <c r="AH342" s="14"/>
      <c r="AI342" s="14">
        <v>0.229875440800037</v>
      </c>
      <c r="AJ342" s="14">
        <v>0.169194508239948</v>
      </c>
      <c r="AK342" s="14">
        <v>0.27908370924026599</v>
      </c>
      <c r="AL342" s="14">
        <v>0.20273037356281001</v>
      </c>
      <c r="AM342" s="14">
        <v>0.24228847016157901</v>
      </c>
    </row>
    <row r="343" spans="2:39" x14ac:dyDescent="0.35">
      <c r="B343" t="s">
        <v>64</v>
      </c>
      <c r="C343" s="14">
        <v>4.4605930923968203E-2</v>
      </c>
      <c r="D343" s="14">
        <v>4.16753109702638E-2</v>
      </c>
      <c r="E343" s="14">
        <v>4.77757107418963E-2</v>
      </c>
      <c r="F343" s="14"/>
      <c r="G343" s="14">
        <v>6.1026124731116897E-2</v>
      </c>
      <c r="H343" s="14">
        <v>3.2332685830045699E-2</v>
      </c>
      <c r="I343" s="14">
        <v>3.8973035421620401E-2</v>
      </c>
      <c r="J343" s="14">
        <v>4.8418859030008497E-2</v>
      </c>
      <c r="K343" s="14">
        <v>6.06983017653814E-2</v>
      </c>
      <c r="L343" s="14">
        <v>3.2686463850388703E-2</v>
      </c>
      <c r="M343" s="14"/>
      <c r="N343" s="14">
        <v>5.2373017373450501E-2</v>
      </c>
      <c r="O343" s="14">
        <v>3.8341225667322502E-2</v>
      </c>
      <c r="P343" s="14">
        <v>4.0783681413165102E-2</v>
      </c>
      <c r="Q343" s="14">
        <v>5.03702415311581E-2</v>
      </c>
      <c r="R343" s="14">
        <v>3.2673886483679901E-2</v>
      </c>
      <c r="S343" s="14"/>
      <c r="T343" s="14">
        <v>4.6509825835121803E-2</v>
      </c>
      <c r="U343" s="14">
        <v>5.7191018828310597E-2</v>
      </c>
      <c r="V343" s="14">
        <v>4.6455924310545002E-2</v>
      </c>
      <c r="W343" s="14">
        <v>3.7438698609036203E-2</v>
      </c>
      <c r="X343" s="14"/>
      <c r="Y343" s="14">
        <v>4.7933589277756497E-2</v>
      </c>
      <c r="Z343" s="14">
        <v>3.1701746730020103E-2</v>
      </c>
      <c r="AA343" s="14">
        <v>4.8430099339135398E-2</v>
      </c>
      <c r="AB343" s="14">
        <v>2.3855307101464801E-2</v>
      </c>
      <c r="AC343" s="14"/>
      <c r="AD343" s="14">
        <v>2.81452169954872E-2</v>
      </c>
      <c r="AE343" s="14">
        <v>5.4604293692035698E-2</v>
      </c>
      <c r="AF343" s="14">
        <v>6.6538081222387996E-2</v>
      </c>
      <c r="AG343" s="14">
        <v>0.104538554742355</v>
      </c>
      <c r="AH343" s="14"/>
      <c r="AI343" s="14">
        <v>8.8739911230566997E-3</v>
      </c>
      <c r="AJ343" s="14">
        <v>5.2499701270662898E-2</v>
      </c>
      <c r="AK343" s="14">
        <v>7.4566212936014606E-2</v>
      </c>
      <c r="AL343" s="14">
        <v>3.0675974612870398E-2</v>
      </c>
      <c r="AM343" s="14">
        <v>2.5660280462375399E-2</v>
      </c>
    </row>
    <row r="344" spans="2:39" x14ac:dyDescent="0.35">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row>
    <row r="345" spans="2:39" x14ac:dyDescent="0.35">
      <c r="B345" s="6" t="s">
        <v>200</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row>
    <row r="346" spans="2:39" x14ac:dyDescent="0.35">
      <c r="B346" s="24" t="s">
        <v>71</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row>
    <row r="347" spans="2:39" x14ac:dyDescent="0.35">
      <c r="B347" t="s">
        <v>190</v>
      </c>
      <c r="C347" s="14">
        <v>0.101898293084365</v>
      </c>
      <c r="D347" s="14">
        <v>9.8929667195495702E-2</v>
      </c>
      <c r="E347" s="14">
        <v>0.105109180397687</v>
      </c>
      <c r="F347" s="14"/>
      <c r="G347" s="14">
        <v>5.8635707848609997E-2</v>
      </c>
      <c r="H347" s="14">
        <v>0.11127084138354899</v>
      </c>
      <c r="I347" s="14">
        <v>0.14112084274721401</v>
      </c>
      <c r="J347" s="14">
        <v>0.108329191719711</v>
      </c>
      <c r="K347" s="14">
        <v>6.2294642397764902E-2</v>
      </c>
      <c r="L347" s="14">
        <v>0.10781333456897201</v>
      </c>
      <c r="M347" s="14"/>
      <c r="N347" s="14">
        <v>6.8059516393281394E-2</v>
      </c>
      <c r="O347" s="14">
        <v>0.15191519521121699</v>
      </c>
      <c r="P347" s="14">
        <v>0.10001223147261799</v>
      </c>
      <c r="Q347" s="14">
        <v>8.9889713738095206E-2</v>
      </c>
      <c r="R347" s="14">
        <v>8.3522623671758806E-2</v>
      </c>
      <c r="S347" s="14"/>
      <c r="T347" s="14">
        <v>0.103947607580506</v>
      </c>
      <c r="U347" s="14">
        <v>2.3924256962280399E-2</v>
      </c>
      <c r="V347" s="14">
        <v>9.0628820877551405E-2</v>
      </c>
      <c r="W347" s="14">
        <v>0.12615994662980801</v>
      </c>
      <c r="X347" s="14"/>
      <c r="Y347" s="14">
        <v>9.5930710055838697E-2</v>
      </c>
      <c r="Z347" s="14">
        <v>0.10204255940286799</v>
      </c>
      <c r="AA347" s="14">
        <v>0.101860605455259</v>
      </c>
      <c r="AB347" s="14">
        <v>0.19093800219014601</v>
      </c>
      <c r="AC347" s="14"/>
      <c r="AD347" s="14">
        <v>0.109325026244096</v>
      </c>
      <c r="AE347" s="14">
        <v>0.109374537583352</v>
      </c>
      <c r="AF347" s="14">
        <v>4.7175702543564201E-2</v>
      </c>
      <c r="AG347" s="14">
        <v>6.6778491789681496E-2</v>
      </c>
      <c r="AH347" s="14"/>
      <c r="AI347" s="14">
        <v>0.164731975960899</v>
      </c>
      <c r="AJ347" s="14">
        <v>0.11080275312787601</v>
      </c>
      <c r="AK347" s="14">
        <v>6.7919724725211794E-2</v>
      </c>
      <c r="AL347" s="14">
        <v>0.22400825692152501</v>
      </c>
      <c r="AM347" s="14">
        <v>0.14411304655280599</v>
      </c>
    </row>
    <row r="348" spans="2:39" x14ac:dyDescent="0.35">
      <c r="B348" t="s">
        <v>191</v>
      </c>
      <c r="C348" s="14">
        <v>0.39458414044381401</v>
      </c>
      <c r="D348" s="14">
        <v>0.41286687361450303</v>
      </c>
      <c r="E348" s="14">
        <v>0.37480940351562297</v>
      </c>
      <c r="F348" s="14"/>
      <c r="G348" s="14">
        <v>0.348461005858622</v>
      </c>
      <c r="H348" s="14">
        <v>0.37275821022608802</v>
      </c>
      <c r="I348" s="14">
        <v>0.43066658067043301</v>
      </c>
      <c r="J348" s="14">
        <v>0.42486101249897301</v>
      </c>
      <c r="K348" s="14">
        <v>0.41747029975814798</v>
      </c>
      <c r="L348" s="14">
        <v>0.38031089341584401</v>
      </c>
      <c r="M348" s="14"/>
      <c r="N348" s="14">
        <v>0.369528791174079</v>
      </c>
      <c r="O348" s="14">
        <v>0.35910149238945399</v>
      </c>
      <c r="P348" s="14">
        <v>0.51912871100369395</v>
      </c>
      <c r="Q348" s="14">
        <v>0.371308167664119</v>
      </c>
      <c r="R348" s="14">
        <v>0.40415768838104099</v>
      </c>
      <c r="S348" s="14"/>
      <c r="T348" s="14">
        <v>0.25691176486746498</v>
      </c>
      <c r="U348" s="14">
        <v>0.348620710519088</v>
      </c>
      <c r="V348" s="14">
        <v>0.39974223737465697</v>
      </c>
      <c r="W348" s="14">
        <v>0.42368899571834101</v>
      </c>
      <c r="X348" s="14"/>
      <c r="Y348" s="14">
        <v>0.38188912160842498</v>
      </c>
      <c r="Z348" s="14">
        <v>0.472824524101504</v>
      </c>
      <c r="AA348" s="14">
        <v>0.36790990762008802</v>
      </c>
      <c r="AB348" s="14">
        <v>0.43127525147172702</v>
      </c>
      <c r="AC348" s="14"/>
      <c r="AD348" s="14">
        <v>0.41930239971208</v>
      </c>
      <c r="AE348" s="14">
        <v>0.37429190460330097</v>
      </c>
      <c r="AF348" s="14">
        <v>0.35669014982169001</v>
      </c>
      <c r="AG348" s="14">
        <v>0.33756938347095899</v>
      </c>
      <c r="AH348" s="14"/>
      <c r="AI348" s="14">
        <v>0.36288448158151798</v>
      </c>
      <c r="AJ348" s="14">
        <v>0.49112101148505999</v>
      </c>
      <c r="AK348" s="14">
        <v>0.42627936560670399</v>
      </c>
      <c r="AL348" s="14">
        <v>0.37719614016657099</v>
      </c>
      <c r="AM348" s="14">
        <v>0.44373115652970602</v>
      </c>
    </row>
    <row r="349" spans="2:39" x14ac:dyDescent="0.35">
      <c r="B349" t="s">
        <v>192</v>
      </c>
      <c r="C349" s="14">
        <v>0.43190736399637603</v>
      </c>
      <c r="D349" s="14">
        <v>0.41844196895264701</v>
      </c>
      <c r="E349" s="14">
        <v>0.44647163303306597</v>
      </c>
      <c r="F349" s="14"/>
      <c r="G349" s="14">
        <v>0.52485604797889596</v>
      </c>
      <c r="H349" s="14">
        <v>0.45664162891257998</v>
      </c>
      <c r="I349" s="14">
        <v>0.355896753182806</v>
      </c>
      <c r="J349" s="14">
        <v>0.36787904121485998</v>
      </c>
      <c r="K349" s="14">
        <v>0.45204027383063999</v>
      </c>
      <c r="L349" s="14">
        <v>0.445831880692032</v>
      </c>
      <c r="M349" s="14"/>
      <c r="N349" s="14">
        <v>0.49356392850548098</v>
      </c>
      <c r="O349" s="14">
        <v>0.44224533398115901</v>
      </c>
      <c r="P349" s="14">
        <v>0.31630772314970601</v>
      </c>
      <c r="Q349" s="14">
        <v>0.46925336593994399</v>
      </c>
      <c r="R349" s="14">
        <v>0.41157956524795902</v>
      </c>
      <c r="S349" s="14"/>
      <c r="T349" s="14">
        <v>0.57249236568847905</v>
      </c>
      <c r="U349" s="14">
        <v>0.54951141860520902</v>
      </c>
      <c r="V349" s="14">
        <v>0.42909463465262798</v>
      </c>
      <c r="W349" s="14">
        <v>0.38971577211064501</v>
      </c>
      <c r="X349" s="14"/>
      <c r="Y349" s="14">
        <v>0.45336092805172901</v>
      </c>
      <c r="Z349" s="14">
        <v>0.36916904821472801</v>
      </c>
      <c r="AA349" s="14">
        <v>0.469578997709451</v>
      </c>
      <c r="AB349" s="14">
        <v>0.29242879884791301</v>
      </c>
      <c r="AC349" s="14"/>
      <c r="AD349" s="14">
        <v>0.422749271744147</v>
      </c>
      <c r="AE349" s="14">
        <v>0.428300341129425</v>
      </c>
      <c r="AF349" s="14">
        <v>0.52223281260211996</v>
      </c>
      <c r="AG349" s="14">
        <v>0.43964217284043999</v>
      </c>
      <c r="AH349" s="14"/>
      <c r="AI349" s="14">
        <v>0.45110829021868898</v>
      </c>
      <c r="AJ349" s="14">
        <v>0.330042166160876</v>
      </c>
      <c r="AK349" s="14">
        <v>0.38350034209083</v>
      </c>
      <c r="AL349" s="14">
        <v>0.35169228353455001</v>
      </c>
      <c r="AM349" s="14">
        <v>0.30606673648350702</v>
      </c>
    </row>
    <row r="350" spans="2:39" x14ac:dyDescent="0.35">
      <c r="B350" t="s">
        <v>64</v>
      </c>
      <c r="C350" s="14">
        <v>7.1610202475444598E-2</v>
      </c>
      <c r="D350" s="14">
        <v>6.9761490237355006E-2</v>
      </c>
      <c r="E350" s="14">
        <v>7.3609783053624395E-2</v>
      </c>
      <c r="F350" s="14"/>
      <c r="G350" s="14">
        <v>6.8047238313871605E-2</v>
      </c>
      <c r="H350" s="14">
        <v>5.9329319477782201E-2</v>
      </c>
      <c r="I350" s="14">
        <v>7.2315823399547702E-2</v>
      </c>
      <c r="J350" s="14">
        <v>9.8930754566456405E-2</v>
      </c>
      <c r="K350" s="14">
        <v>6.8194784013446502E-2</v>
      </c>
      <c r="L350" s="14">
        <v>6.6043891323152595E-2</v>
      </c>
      <c r="M350" s="14"/>
      <c r="N350" s="14">
        <v>6.8847763927158995E-2</v>
      </c>
      <c r="O350" s="14">
        <v>4.6737978418170303E-2</v>
      </c>
      <c r="P350" s="14">
        <v>6.4551334373982194E-2</v>
      </c>
      <c r="Q350" s="14">
        <v>6.9548752657842702E-2</v>
      </c>
      <c r="R350" s="14">
        <v>0.100740122699241</v>
      </c>
      <c r="S350" s="14"/>
      <c r="T350" s="14">
        <v>6.6648261863549899E-2</v>
      </c>
      <c r="U350" s="14">
        <v>7.7943613913421805E-2</v>
      </c>
      <c r="V350" s="14">
        <v>8.0534307095163696E-2</v>
      </c>
      <c r="W350" s="14">
        <v>6.0435285541205301E-2</v>
      </c>
      <c r="X350" s="14"/>
      <c r="Y350" s="14">
        <v>6.8819240284007599E-2</v>
      </c>
      <c r="Z350" s="14">
        <v>5.5963868280900303E-2</v>
      </c>
      <c r="AA350" s="14">
        <v>6.0650489215202698E-2</v>
      </c>
      <c r="AB350" s="14">
        <v>8.53579474902144E-2</v>
      </c>
      <c r="AC350" s="14"/>
      <c r="AD350" s="14">
        <v>4.86233022996772E-2</v>
      </c>
      <c r="AE350" s="14">
        <v>8.80332166839215E-2</v>
      </c>
      <c r="AF350" s="14">
        <v>7.3901335032625706E-2</v>
      </c>
      <c r="AG350" s="14">
        <v>0.15600995189892</v>
      </c>
      <c r="AH350" s="14"/>
      <c r="AI350" s="14">
        <v>2.1275252238893001E-2</v>
      </c>
      <c r="AJ350" s="14">
        <v>6.8034069226188196E-2</v>
      </c>
      <c r="AK350" s="14">
        <v>0.12230056757725399</v>
      </c>
      <c r="AL350" s="14">
        <v>4.7103319377354E-2</v>
      </c>
      <c r="AM350" s="14">
        <v>0.10608906043398</v>
      </c>
    </row>
    <row r="351" spans="2:39" x14ac:dyDescent="0.35">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row>
    <row r="352" spans="2:39" x14ac:dyDescent="0.35">
      <c r="B352" s="6" t="s">
        <v>201</v>
      </c>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row>
    <row r="353" spans="2:39" x14ac:dyDescent="0.35">
      <c r="B353" s="24" t="s">
        <v>71</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row>
    <row r="354" spans="2:39" x14ac:dyDescent="0.35">
      <c r="B354" t="s">
        <v>190</v>
      </c>
      <c r="C354" s="14">
        <v>0.21422325928915101</v>
      </c>
      <c r="D354" s="14">
        <v>0.21588855209893201</v>
      </c>
      <c r="E354" s="14">
        <v>0.21242206649623599</v>
      </c>
      <c r="F354" s="14"/>
      <c r="G354" s="14">
        <v>0.17999237937574999</v>
      </c>
      <c r="H354" s="14">
        <v>0.28612119973640399</v>
      </c>
      <c r="I354" s="14">
        <v>0.21943183737927899</v>
      </c>
      <c r="J354" s="14">
        <v>0.185692002779208</v>
      </c>
      <c r="K354" s="14">
        <v>0.116474349407862</v>
      </c>
      <c r="L354" s="14">
        <v>0.245136628519146</v>
      </c>
      <c r="M354" s="14"/>
      <c r="N354" s="14">
        <v>0.106074281248005</v>
      </c>
      <c r="O354" s="14">
        <v>0.25454740742816201</v>
      </c>
      <c r="P354" s="14">
        <v>0.223103060432291</v>
      </c>
      <c r="Q354" s="14">
        <v>0.22054295222921599</v>
      </c>
      <c r="R354" s="14">
        <v>0.24442232734542901</v>
      </c>
      <c r="S354" s="14"/>
      <c r="T354" s="14">
        <v>0.120353903835749</v>
      </c>
      <c r="U354" s="14">
        <v>0.222152863270214</v>
      </c>
      <c r="V354" s="14">
        <v>0.20419825743832101</v>
      </c>
      <c r="W354" s="14">
        <v>0.24246442153842901</v>
      </c>
      <c r="X354" s="14"/>
      <c r="Y354" s="14">
        <v>0.18059466499169199</v>
      </c>
      <c r="Z354" s="14">
        <v>0.23895625235677301</v>
      </c>
      <c r="AA354" s="14">
        <v>0.30046671142953202</v>
      </c>
      <c r="AB354" s="14">
        <v>0.34899197754378602</v>
      </c>
      <c r="AC354" s="14"/>
      <c r="AD354" s="14">
        <v>0.22819415342822399</v>
      </c>
      <c r="AE354" s="14">
        <v>0.21261551926512701</v>
      </c>
      <c r="AF354" s="14">
        <v>0.16099871316289299</v>
      </c>
      <c r="AG354" s="14">
        <v>0.17354476674534</v>
      </c>
      <c r="AH354" s="14"/>
      <c r="AI354" s="14">
        <v>0.30011241320746201</v>
      </c>
      <c r="AJ354" s="14">
        <v>0.24653478396817699</v>
      </c>
      <c r="AK354" s="14">
        <v>0.30465420991908598</v>
      </c>
      <c r="AL354" s="14">
        <v>0.277409994900566</v>
      </c>
      <c r="AM354" s="14">
        <v>0.34867597275296303</v>
      </c>
    </row>
    <row r="355" spans="2:39" x14ac:dyDescent="0.35">
      <c r="B355" t="s">
        <v>191</v>
      </c>
      <c r="C355" s="14">
        <v>0.413148214194071</v>
      </c>
      <c r="D355" s="14">
        <v>0.429253889305027</v>
      </c>
      <c r="E355" s="14">
        <v>0.39572819906850498</v>
      </c>
      <c r="F355" s="14"/>
      <c r="G355" s="14">
        <v>0.40795852053708598</v>
      </c>
      <c r="H355" s="14">
        <v>0.39778578418101401</v>
      </c>
      <c r="I355" s="14">
        <v>0.43812803295709302</v>
      </c>
      <c r="J355" s="14">
        <v>0.42032674169418899</v>
      </c>
      <c r="K355" s="14">
        <v>0.42184095480484701</v>
      </c>
      <c r="L355" s="14">
        <v>0.38586589373980301</v>
      </c>
      <c r="M355" s="14"/>
      <c r="N355" s="14">
        <v>0.50932823768819002</v>
      </c>
      <c r="O355" s="14">
        <v>0.40277075867746398</v>
      </c>
      <c r="P355" s="14">
        <v>0.46173504657073899</v>
      </c>
      <c r="Q355" s="14">
        <v>0.38322791050402299</v>
      </c>
      <c r="R355" s="14">
        <v>0.39779558122295</v>
      </c>
      <c r="S355" s="14"/>
      <c r="T355" s="14">
        <v>0.43296144693542599</v>
      </c>
      <c r="U355" s="14">
        <v>0.27067602689907</v>
      </c>
      <c r="V355" s="14">
        <v>0.41077842281639099</v>
      </c>
      <c r="W355" s="14">
        <v>0.43614620983338198</v>
      </c>
      <c r="X355" s="14"/>
      <c r="Y355" s="14">
        <v>0.39911645741843299</v>
      </c>
      <c r="Z355" s="14">
        <v>0.46315280883451498</v>
      </c>
      <c r="AA355" s="14">
        <v>0.37419573797779898</v>
      </c>
      <c r="AB355" s="14">
        <v>0.47717704175895298</v>
      </c>
      <c r="AC355" s="14"/>
      <c r="AD355" s="14">
        <v>0.42279587557712001</v>
      </c>
      <c r="AE355" s="14">
        <v>0.448987126612099</v>
      </c>
      <c r="AF355" s="14">
        <v>0.32029845655372002</v>
      </c>
      <c r="AG355" s="14">
        <v>0.28862250566115399</v>
      </c>
      <c r="AH355" s="14"/>
      <c r="AI355" s="14">
        <v>0.350600964872258</v>
      </c>
      <c r="AJ355" s="14">
        <v>0.47647658184163799</v>
      </c>
      <c r="AK355" s="14">
        <v>0.369494611339374</v>
      </c>
      <c r="AL355" s="14">
        <v>0.459744642924101</v>
      </c>
      <c r="AM355" s="14">
        <v>0.41742798701103501</v>
      </c>
    </row>
    <row r="356" spans="2:39" x14ac:dyDescent="0.35">
      <c r="B356" t="s">
        <v>192</v>
      </c>
      <c r="C356" s="14">
        <v>0.31634451390861201</v>
      </c>
      <c r="D356" s="14">
        <v>0.301066286326583</v>
      </c>
      <c r="E356" s="14">
        <v>0.33286955577970501</v>
      </c>
      <c r="F356" s="14"/>
      <c r="G356" s="14">
        <v>0.34709412802329798</v>
      </c>
      <c r="H356" s="14">
        <v>0.28221059657646702</v>
      </c>
      <c r="I356" s="14">
        <v>0.27795885001687098</v>
      </c>
      <c r="J356" s="14">
        <v>0.330511816559099</v>
      </c>
      <c r="K356" s="14">
        <v>0.37828282707424699</v>
      </c>
      <c r="L356" s="14">
        <v>0.332979412027257</v>
      </c>
      <c r="M356" s="14"/>
      <c r="N356" s="14">
        <v>0.32858364428173198</v>
      </c>
      <c r="O356" s="14">
        <v>0.30311466176555102</v>
      </c>
      <c r="P356" s="14">
        <v>0.25640019050500301</v>
      </c>
      <c r="Q356" s="14">
        <v>0.32981416931579</v>
      </c>
      <c r="R356" s="14">
        <v>0.31187192036206501</v>
      </c>
      <c r="S356" s="14"/>
      <c r="T356" s="14">
        <v>0.40036525633879899</v>
      </c>
      <c r="U356" s="14">
        <v>0.39379060305220098</v>
      </c>
      <c r="V356" s="14">
        <v>0.32807618294652502</v>
      </c>
      <c r="W356" s="14">
        <v>0.27578683660858</v>
      </c>
      <c r="X356" s="14"/>
      <c r="Y356" s="14">
        <v>0.36108588281451698</v>
      </c>
      <c r="Z356" s="14">
        <v>0.25489577308608902</v>
      </c>
      <c r="AA356" s="14">
        <v>0.271550847829724</v>
      </c>
      <c r="AB356" s="14">
        <v>0.15570636389360001</v>
      </c>
      <c r="AC356" s="14"/>
      <c r="AD356" s="14">
        <v>0.31133129349332</v>
      </c>
      <c r="AE356" s="14">
        <v>0.26726265885664302</v>
      </c>
      <c r="AF356" s="14">
        <v>0.43789631026621201</v>
      </c>
      <c r="AG356" s="14">
        <v>0.424479835078171</v>
      </c>
      <c r="AH356" s="14"/>
      <c r="AI356" s="14">
        <v>0.32180209106538898</v>
      </c>
      <c r="AJ356" s="14">
        <v>0.209298066439944</v>
      </c>
      <c r="AK356" s="14">
        <v>0.25716525515968902</v>
      </c>
      <c r="AL356" s="14">
        <v>0.25358330243136801</v>
      </c>
      <c r="AM356" s="14">
        <v>0.22499470943802999</v>
      </c>
    </row>
    <row r="357" spans="2:39" x14ac:dyDescent="0.35">
      <c r="B357" t="s">
        <v>64</v>
      </c>
      <c r="C357" s="14">
        <v>5.6284012608166199E-2</v>
      </c>
      <c r="D357" s="14">
        <v>5.3791272269457097E-2</v>
      </c>
      <c r="E357" s="14">
        <v>5.8980178655554001E-2</v>
      </c>
      <c r="F357" s="14"/>
      <c r="G357" s="14">
        <v>6.4954972063865898E-2</v>
      </c>
      <c r="H357" s="14">
        <v>3.3882419506115098E-2</v>
      </c>
      <c r="I357" s="14">
        <v>6.4481279646756595E-2</v>
      </c>
      <c r="J357" s="14">
        <v>6.3469438967503594E-2</v>
      </c>
      <c r="K357" s="14">
        <v>8.34018687130436E-2</v>
      </c>
      <c r="L357" s="14">
        <v>3.6018065713793603E-2</v>
      </c>
      <c r="M357" s="14"/>
      <c r="N357" s="14">
        <v>5.6013836782073299E-2</v>
      </c>
      <c r="O357" s="14">
        <v>3.9567172128822499E-2</v>
      </c>
      <c r="P357" s="14">
        <v>5.8761702491966702E-2</v>
      </c>
      <c r="Q357" s="14">
        <v>6.6414967950971196E-2</v>
      </c>
      <c r="R357" s="14">
        <v>4.59101710695555E-2</v>
      </c>
      <c r="S357" s="14"/>
      <c r="T357" s="14">
        <v>4.6319392890026699E-2</v>
      </c>
      <c r="U357" s="14">
        <v>0.11338050677851499</v>
      </c>
      <c r="V357" s="14">
        <v>5.6947136798763801E-2</v>
      </c>
      <c r="W357" s="14">
        <v>4.5602532019609003E-2</v>
      </c>
      <c r="X357" s="14"/>
      <c r="Y357" s="14">
        <v>5.9202994775358099E-2</v>
      </c>
      <c r="Z357" s="14">
        <v>4.2995165722622901E-2</v>
      </c>
      <c r="AA357" s="14">
        <v>5.3786702762944699E-2</v>
      </c>
      <c r="AB357" s="14">
        <v>1.8124616803660301E-2</v>
      </c>
      <c r="AC357" s="14"/>
      <c r="AD357" s="14">
        <v>3.7678677501336598E-2</v>
      </c>
      <c r="AE357" s="14">
        <v>7.1134695266130601E-2</v>
      </c>
      <c r="AF357" s="14">
        <v>8.0806520017175698E-2</v>
      </c>
      <c r="AG357" s="14">
        <v>0.11335289251533499</v>
      </c>
      <c r="AH357" s="14"/>
      <c r="AI357" s="14">
        <v>2.74845308548907E-2</v>
      </c>
      <c r="AJ357" s="14">
        <v>6.7690567750241501E-2</v>
      </c>
      <c r="AK357" s="14">
        <v>6.8685923581850605E-2</v>
      </c>
      <c r="AL357" s="14">
        <v>9.26205974396393E-3</v>
      </c>
      <c r="AM357" s="14">
        <v>8.9013307979723798E-3</v>
      </c>
    </row>
    <row r="358" spans="2:39" x14ac:dyDescent="0.35">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row>
    <row r="359" spans="2:39" x14ac:dyDescent="0.35">
      <c r="B359" s="6" t="s">
        <v>202</v>
      </c>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row>
    <row r="360" spans="2:39" x14ac:dyDescent="0.35">
      <c r="B360" s="24" t="s">
        <v>71</v>
      </c>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row>
    <row r="361" spans="2:39" x14ac:dyDescent="0.35">
      <c r="B361" t="s">
        <v>190</v>
      </c>
      <c r="C361" s="14">
        <v>0.16298346998932001</v>
      </c>
      <c r="D361" s="14">
        <v>0.17160180925162</v>
      </c>
      <c r="E361" s="14">
        <v>0.15366181167495299</v>
      </c>
      <c r="F361" s="14"/>
      <c r="G361" s="14">
        <v>0.17489608890202399</v>
      </c>
      <c r="H361" s="14">
        <v>0.177094340457736</v>
      </c>
      <c r="I361" s="14">
        <v>0.18177844182750499</v>
      </c>
      <c r="J361" s="14">
        <v>0.16078472119064199</v>
      </c>
      <c r="K361" s="14">
        <v>0.15735977512942501</v>
      </c>
      <c r="L361" s="14">
        <v>7.8163131797793106E-2</v>
      </c>
      <c r="M361" s="14"/>
      <c r="N361" s="14">
        <v>0.15634353138176599</v>
      </c>
      <c r="O361" s="14">
        <v>0.20111289980672101</v>
      </c>
      <c r="P361" s="14">
        <v>0.19054645189094599</v>
      </c>
      <c r="Q361" s="14">
        <v>0.124823866964308</v>
      </c>
      <c r="R361" s="14">
        <v>0.165025403670893</v>
      </c>
      <c r="S361" s="14"/>
      <c r="T361" s="14">
        <v>7.7616009297598001E-2</v>
      </c>
      <c r="U361" s="14">
        <v>0.158895368799402</v>
      </c>
      <c r="V361" s="14">
        <v>0.16226048463898701</v>
      </c>
      <c r="W361" s="14">
        <v>0.18153935319269901</v>
      </c>
      <c r="X361" s="14"/>
      <c r="Y361" s="14">
        <v>0.12847732829443301</v>
      </c>
      <c r="Z361" s="14">
        <v>0.228851913515009</v>
      </c>
      <c r="AA361" s="14">
        <v>0.16507056684699101</v>
      </c>
      <c r="AB361" s="14">
        <v>0.288854219744547</v>
      </c>
      <c r="AC361" s="14"/>
      <c r="AD361" s="14">
        <v>0.16839481150723901</v>
      </c>
      <c r="AE361" s="14">
        <v>0.15934218243635401</v>
      </c>
      <c r="AF361" s="14">
        <v>0.13353292598729999</v>
      </c>
      <c r="AG361" s="14">
        <v>0.16634849819202299</v>
      </c>
      <c r="AH361" s="14"/>
      <c r="AI361" s="14">
        <v>0.16610201746615499</v>
      </c>
      <c r="AJ361" s="14">
        <v>0.235102934083636</v>
      </c>
      <c r="AK361" s="14">
        <v>0.15367584050410099</v>
      </c>
      <c r="AL361" s="14">
        <v>0.20846528321416399</v>
      </c>
      <c r="AM361" s="14">
        <v>0.20866191705680401</v>
      </c>
    </row>
    <row r="362" spans="2:39" x14ac:dyDescent="0.35">
      <c r="B362" t="s">
        <v>191</v>
      </c>
      <c r="C362" s="14">
        <v>0.42087784977581599</v>
      </c>
      <c r="D362" s="14">
        <v>0.42014151912856901</v>
      </c>
      <c r="E362" s="14">
        <v>0.42167427034956401</v>
      </c>
      <c r="F362" s="14"/>
      <c r="G362" s="14">
        <v>0.377692647125772</v>
      </c>
      <c r="H362" s="14">
        <v>0.45368848315212701</v>
      </c>
      <c r="I362" s="14">
        <v>0.42211058411533198</v>
      </c>
      <c r="J362" s="14">
        <v>0.409189542969224</v>
      </c>
      <c r="K362" s="14">
        <v>0.39068669486054702</v>
      </c>
      <c r="L362" s="14">
        <v>0.46876836516909598</v>
      </c>
      <c r="M362" s="14"/>
      <c r="N362" s="14">
        <v>0.41905283809469102</v>
      </c>
      <c r="O362" s="14">
        <v>0.39741782780614099</v>
      </c>
      <c r="P362" s="14">
        <v>0.457440010161282</v>
      </c>
      <c r="Q362" s="14">
        <v>0.42387895447200702</v>
      </c>
      <c r="R362" s="14">
        <v>0.43710248677270802</v>
      </c>
      <c r="S362" s="14"/>
      <c r="T362" s="14">
        <v>0.35788124538997301</v>
      </c>
      <c r="U362" s="14">
        <v>0.367889151501054</v>
      </c>
      <c r="V362" s="14">
        <v>0.43095884295811798</v>
      </c>
      <c r="W362" s="14">
        <v>0.43169465195073498</v>
      </c>
      <c r="X362" s="14"/>
      <c r="Y362" s="14">
        <v>0.40776902406299798</v>
      </c>
      <c r="Z362" s="14">
        <v>0.46032928259060302</v>
      </c>
      <c r="AA362" s="14">
        <v>0.49181048651611697</v>
      </c>
      <c r="AB362" s="14">
        <v>0.400745127028931</v>
      </c>
      <c r="AC362" s="14"/>
      <c r="AD362" s="14">
        <v>0.440131597435375</v>
      </c>
      <c r="AE362" s="14">
        <v>0.45160934862492103</v>
      </c>
      <c r="AF362" s="14">
        <v>0.27325426998772201</v>
      </c>
      <c r="AG362" s="14">
        <v>0.33033096611668</v>
      </c>
      <c r="AH362" s="14"/>
      <c r="AI362" s="14">
        <v>0.46157866488000998</v>
      </c>
      <c r="AJ362" s="14">
        <v>0.410907104788234</v>
      </c>
      <c r="AK362" s="14">
        <v>0.42580944953458</v>
      </c>
      <c r="AL362" s="14">
        <v>0.45900774331512401</v>
      </c>
      <c r="AM362" s="14">
        <v>0.57469386222973096</v>
      </c>
    </row>
    <row r="363" spans="2:39" x14ac:dyDescent="0.35">
      <c r="B363" t="s">
        <v>192</v>
      </c>
      <c r="C363" s="14">
        <v>0.34344026465538502</v>
      </c>
      <c r="D363" s="14">
        <v>0.34443614833297698</v>
      </c>
      <c r="E363" s="14">
        <v>0.34236310963968702</v>
      </c>
      <c r="F363" s="14"/>
      <c r="G363" s="14">
        <v>0.40253540907205099</v>
      </c>
      <c r="H363" s="14">
        <v>0.31801215402424698</v>
      </c>
      <c r="I363" s="14">
        <v>0.32890300392426702</v>
      </c>
      <c r="J363" s="14">
        <v>0.32761730740223</v>
      </c>
      <c r="K363" s="14">
        <v>0.34672500311780102</v>
      </c>
      <c r="L363" s="14">
        <v>0.35071410474850701</v>
      </c>
      <c r="M363" s="14"/>
      <c r="N363" s="14">
        <v>0.35983512240271898</v>
      </c>
      <c r="O363" s="14">
        <v>0.33004648052171198</v>
      </c>
      <c r="P363" s="14">
        <v>0.286989592913798</v>
      </c>
      <c r="Q363" s="14">
        <v>0.39663852975375102</v>
      </c>
      <c r="R363" s="14">
        <v>0.31168740367603398</v>
      </c>
      <c r="S363" s="14"/>
      <c r="T363" s="14">
        <v>0.48875635000016598</v>
      </c>
      <c r="U363" s="14">
        <v>0.39171280921587398</v>
      </c>
      <c r="V363" s="14">
        <v>0.337099473977717</v>
      </c>
      <c r="W363" s="14">
        <v>0.314655063995261</v>
      </c>
      <c r="X363" s="14"/>
      <c r="Y363" s="14">
        <v>0.38862217826149298</v>
      </c>
      <c r="Z363" s="14">
        <v>0.26516014032070001</v>
      </c>
      <c r="AA363" s="14">
        <v>0.288364954731339</v>
      </c>
      <c r="AB363" s="14">
        <v>0.26229092522402397</v>
      </c>
      <c r="AC363" s="14"/>
      <c r="AD363" s="14">
        <v>0.33437128243859698</v>
      </c>
      <c r="AE363" s="14">
        <v>0.31435770992231599</v>
      </c>
      <c r="AF363" s="14">
        <v>0.49303967582230301</v>
      </c>
      <c r="AG363" s="14">
        <v>0.39037588371554999</v>
      </c>
      <c r="AH363" s="14"/>
      <c r="AI363" s="14">
        <v>0.36101277949313698</v>
      </c>
      <c r="AJ363" s="14">
        <v>0.28639530609671299</v>
      </c>
      <c r="AK363" s="14">
        <v>0.36544693848937099</v>
      </c>
      <c r="AL363" s="14">
        <v>0.29509615939018102</v>
      </c>
      <c r="AM363" s="14">
        <v>0.156249246164198</v>
      </c>
    </row>
    <row r="364" spans="2:39" x14ac:dyDescent="0.35">
      <c r="B364" t="s">
        <v>64</v>
      </c>
      <c r="C364" s="14">
        <v>7.2698415579479994E-2</v>
      </c>
      <c r="D364" s="14">
        <v>6.3820523286834602E-2</v>
      </c>
      <c r="E364" s="14">
        <v>8.2300808335796297E-2</v>
      </c>
      <c r="F364" s="14"/>
      <c r="G364" s="14">
        <v>4.4875854900152001E-2</v>
      </c>
      <c r="H364" s="14">
        <v>5.12050223658898E-2</v>
      </c>
      <c r="I364" s="14">
        <v>6.7207970132895894E-2</v>
      </c>
      <c r="J364" s="14">
        <v>0.102408428437903</v>
      </c>
      <c r="K364" s="14">
        <v>0.105228526892227</v>
      </c>
      <c r="L364" s="14">
        <v>0.10235439828460401</v>
      </c>
      <c r="M364" s="14"/>
      <c r="N364" s="14">
        <v>6.4768508120823701E-2</v>
      </c>
      <c r="O364" s="14">
        <v>7.1422791865426299E-2</v>
      </c>
      <c r="P364" s="14">
        <v>6.5023945033974101E-2</v>
      </c>
      <c r="Q364" s="14">
        <v>5.4658648809933902E-2</v>
      </c>
      <c r="R364" s="14">
        <v>8.6184705880364698E-2</v>
      </c>
      <c r="S364" s="14"/>
      <c r="T364" s="14">
        <v>7.5746395312262196E-2</v>
      </c>
      <c r="U364" s="14">
        <v>8.1502670483670506E-2</v>
      </c>
      <c r="V364" s="14">
        <v>6.9681198425178101E-2</v>
      </c>
      <c r="W364" s="14">
        <v>7.2110930861305295E-2</v>
      </c>
      <c r="X364" s="14"/>
      <c r="Y364" s="14">
        <v>7.5131469381075205E-2</v>
      </c>
      <c r="Z364" s="14">
        <v>4.5658663573687801E-2</v>
      </c>
      <c r="AA364" s="14">
        <v>5.4753991905552801E-2</v>
      </c>
      <c r="AB364" s="14">
        <v>4.8109728002498402E-2</v>
      </c>
      <c r="AC364" s="14"/>
      <c r="AD364" s="14">
        <v>5.7102308618788997E-2</v>
      </c>
      <c r="AE364" s="14">
        <v>7.4690759016408995E-2</v>
      </c>
      <c r="AF364" s="14">
        <v>0.100173128202676</v>
      </c>
      <c r="AG364" s="14">
        <v>0.112944651975748</v>
      </c>
      <c r="AH364" s="14"/>
      <c r="AI364" s="14">
        <v>1.1306538160697901E-2</v>
      </c>
      <c r="AJ364" s="14">
        <v>6.75946550314179E-2</v>
      </c>
      <c r="AK364" s="14">
        <v>5.5067771471947899E-2</v>
      </c>
      <c r="AL364" s="14">
        <v>3.7430814080530998E-2</v>
      </c>
      <c r="AM364" s="14">
        <v>6.0394974549267698E-2</v>
      </c>
    </row>
    <row r="365" spans="2:39" x14ac:dyDescent="0.35">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row>
    <row r="366" spans="2:39" x14ac:dyDescent="0.35">
      <c r="B366" s="6" t="s">
        <v>223</v>
      </c>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row>
    <row r="367" spans="2:39" x14ac:dyDescent="0.35">
      <c r="B367" s="24" t="s">
        <v>222</v>
      </c>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row>
    <row r="368" spans="2:39" x14ac:dyDescent="0.35">
      <c r="B368" t="s">
        <v>214</v>
      </c>
      <c r="C368" s="14">
        <v>0.52878669043507398</v>
      </c>
      <c r="D368" s="14">
        <v>0.491041243662447</v>
      </c>
      <c r="E368" s="14">
        <v>0.57231309128808305</v>
      </c>
      <c r="F368" s="14"/>
      <c r="G368" s="14">
        <v>0.57454638054414298</v>
      </c>
      <c r="H368" s="14">
        <v>0.53194852364579104</v>
      </c>
      <c r="I368" s="14">
        <v>0.53677491951747902</v>
      </c>
      <c r="J368" s="14">
        <v>0.59016587215381899</v>
      </c>
      <c r="K368" s="14">
        <v>0.40298677386383802</v>
      </c>
      <c r="L368" s="14">
        <v>0.452982417202759</v>
      </c>
      <c r="M368" s="14"/>
      <c r="N368" s="14">
        <v>0.58806663477078602</v>
      </c>
      <c r="O368" s="14">
        <v>0.47090854348387501</v>
      </c>
      <c r="P368" s="14">
        <v>0.52415451380398403</v>
      </c>
      <c r="Q368" s="14">
        <v>0.56554529353966299</v>
      </c>
      <c r="R368" s="14">
        <v>0.560012554059654</v>
      </c>
      <c r="S368" s="14"/>
      <c r="T368" s="14">
        <v>0.71429584041342498</v>
      </c>
      <c r="U368" s="14">
        <v>0.53125155308852301</v>
      </c>
      <c r="V368" s="14">
        <v>0.47858867632625202</v>
      </c>
      <c r="W368" s="14">
        <v>0.549824451298218</v>
      </c>
      <c r="X368" s="14"/>
      <c r="Y368" s="14">
        <v>0.52774424508759199</v>
      </c>
      <c r="Z368" s="14">
        <v>0.59974772301538004</v>
      </c>
      <c r="AA368" s="14">
        <v>0.475240122389193</v>
      </c>
      <c r="AB368" s="14">
        <v>0.427332993525328</v>
      </c>
      <c r="AC368" s="14"/>
      <c r="AD368" s="14">
        <v>0.54658635862084204</v>
      </c>
      <c r="AE368" s="14">
        <v>0.49456130230337703</v>
      </c>
      <c r="AF368" s="14">
        <v>0.49750338424948398</v>
      </c>
      <c r="AG368" s="14">
        <v>0.51920230594268801</v>
      </c>
      <c r="AH368" s="14"/>
      <c r="AI368" s="14">
        <v>0.57133527716264598</v>
      </c>
      <c r="AJ368" s="14">
        <v>0.549614230795891</v>
      </c>
      <c r="AK368" s="14">
        <v>0.65115950231603204</v>
      </c>
      <c r="AL368" s="14">
        <v>0.46067847515256299</v>
      </c>
      <c r="AM368" s="14">
        <v>0.584012264152863</v>
      </c>
    </row>
    <row r="369" spans="2:39" x14ac:dyDescent="0.35">
      <c r="B369" t="s">
        <v>215</v>
      </c>
      <c r="C369" s="14">
        <v>0.35248820356221799</v>
      </c>
      <c r="D369" s="14">
        <v>0.38197679030540499</v>
      </c>
      <c r="E369" s="14">
        <v>0.318483253113373</v>
      </c>
      <c r="F369" s="14"/>
      <c r="G369" s="14">
        <v>0.30022915678425</v>
      </c>
      <c r="H369" s="14">
        <v>0.32947506847734598</v>
      </c>
      <c r="I369" s="14">
        <v>0.327470042419088</v>
      </c>
      <c r="J369" s="14">
        <v>0.34382837341476202</v>
      </c>
      <c r="K369" s="14">
        <v>0.46283308134087697</v>
      </c>
      <c r="L369" s="14">
        <v>0.46248136567447101</v>
      </c>
      <c r="M369" s="14"/>
      <c r="N369" s="14">
        <v>0.29727790425668799</v>
      </c>
      <c r="O369" s="14">
        <v>0.37904646954427901</v>
      </c>
      <c r="P369" s="14">
        <v>0.338977040346439</v>
      </c>
      <c r="Q369" s="14">
        <v>0.34217438183585602</v>
      </c>
      <c r="R369" s="14">
        <v>0.35913027794519198</v>
      </c>
      <c r="S369" s="14"/>
      <c r="T369" s="14">
        <v>0.15951128150904201</v>
      </c>
      <c r="U369" s="14">
        <v>0.25285079727527698</v>
      </c>
      <c r="V369" s="14">
        <v>0.39139284606951402</v>
      </c>
      <c r="W369" s="14">
        <v>0.35515752842467202</v>
      </c>
      <c r="X369" s="14"/>
      <c r="Y369" s="14">
        <v>0.343391557808919</v>
      </c>
      <c r="Z369" s="14">
        <v>0.31147190658254398</v>
      </c>
      <c r="AA369" s="14">
        <v>0.37603293302368201</v>
      </c>
      <c r="AB369" s="14">
        <v>0.439597580375092</v>
      </c>
      <c r="AC369" s="14"/>
      <c r="AD369" s="14">
        <v>0.35991875772478299</v>
      </c>
      <c r="AE369" s="14">
        <v>0.345257024288803</v>
      </c>
      <c r="AF369" s="14">
        <v>0.32964343237707799</v>
      </c>
      <c r="AG369" s="14">
        <v>0.34012973052828799</v>
      </c>
      <c r="AH369" s="14"/>
      <c r="AI369" s="14">
        <v>0.31260769840379699</v>
      </c>
      <c r="AJ369" s="14">
        <v>0.33557890169410898</v>
      </c>
      <c r="AK369" s="14">
        <v>0.26996615757237502</v>
      </c>
      <c r="AL369" s="14">
        <v>0.40792686748250201</v>
      </c>
      <c r="AM369" s="14">
        <v>0.33864580839395497</v>
      </c>
    </row>
    <row r="370" spans="2:39" x14ac:dyDescent="0.35">
      <c r="B370" t="s">
        <v>216</v>
      </c>
      <c r="C370" s="14">
        <v>8.0952113261292605E-2</v>
      </c>
      <c r="D370" s="14">
        <v>9.4512863279227297E-2</v>
      </c>
      <c r="E370" s="14">
        <v>6.5314448546296394E-2</v>
      </c>
      <c r="F370" s="14"/>
      <c r="G370" s="14">
        <v>7.7150798867617804E-2</v>
      </c>
      <c r="H370" s="14">
        <v>7.6207731942847107E-2</v>
      </c>
      <c r="I370" s="14">
        <v>0.10450960759005901</v>
      </c>
      <c r="J370" s="14">
        <v>5.14204255716589E-2</v>
      </c>
      <c r="K370" s="14">
        <v>0.11117789092203</v>
      </c>
      <c r="L370" s="14">
        <v>6.0359088025800402E-2</v>
      </c>
      <c r="M370" s="14"/>
      <c r="N370" s="14">
        <v>7.5709402062180395E-2</v>
      </c>
      <c r="O370" s="14">
        <v>0.113588876415532</v>
      </c>
      <c r="P370" s="14">
        <v>8.7853026827612798E-2</v>
      </c>
      <c r="Q370" s="14">
        <v>5.4625910381031199E-2</v>
      </c>
      <c r="R370" s="14">
        <v>6.2198693427611799E-2</v>
      </c>
      <c r="S370" s="14"/>
      <c r="T370" s="14">
        <v>8.8926866525702794E-2</v>
      </c>
      <c r="U370" s="14">
        <v>9.4628052983484798E-2</v>
      </c>
      <c r="V370" s="14">
        <v>9.06892631764908E-2</v>
      </c>
      <c r="W370" s="14">
        <v>6.8972004624024794E-2</v>
      </c>
      <c r="X370" s="14"/>
      <c r="Y370" s="14">
        <v>7.81809907964537E-2</v>
      </c>
      <c r="Z370" s="14">
        <v>7.6134742520005405E-2</v>
      </c>
      <c r="AA370" s="14">
        <v>8.7966734560674095E-2</v>
      </c>
      <c r="AB370" s="14">
        <v>0.12697216492511901</v>
      </c>
      <c r="AC370" s="14"/>
      <c r="AD370" s="14">
        <v>6.2826422462641904E-2</v>
      </c>
      <c r="AE370" s="14">
        <v>0.119637985790677</v>
      </c>
      <c r="AF370" s="14">
        <v>0.13501529752602201</v>
      </c>
      <c r="AG370" s="14">
        <v>3.4681692542360802E-2</v>
      </c>
      <c r="AH370" s="14"/>
      <c r="AI370" s="14">
        <v>4.7936680905467599E-2</v>
      </c>
      <c r="AJ370" s="14">
        <v>7.4121588067139005E-2</v>
      </c>
      <c r="AK370" s="14">
        <v>5.9629425746064703E-2</v>
      </c>
      <c r="AL370" s="14">
        <v>0.12174457863239201</v>
      </c>
      <c r="AM370" s="14">
        <v>6.7387796111667397E-2</v>
      </c>
    </row>
    <row r="371" spans="2:39" x14ac:dyDescent="0.35">
      <c r="B371" t="s">
        <v>217</v>
      </c>
      <c r="C371" s="14">
        <v>2.4833113364409E-2</v>
      </c>
      <c r="D371" s="14">
        <v>2.0324074181949901E-2</v>
      </c>
      <c r="E371" s="14">
        <v>3.0032740437308601E-2</v>
      </c>
      <c r="F371" s="14"/>
      <c r="G371" s="14">
        <v>3.8504349851763799E-2</v>
      </c>
      <c r="H371" s="14">
        <v>4.1946392942751001E-2</v>
      </c>
      <c r="I371" s="14">
        <v>1.34850119686864E-2</v>
      </c>
      <c r="J371" s="14">
        <v>1.45853288597595E-2</v>
      </c>
      <c r="K371" s="14">
        <v>2.3002253873254899E-2</v>
      </c>
      <c r="L371" s="14">
        <v>0</v>
      </c>
      <c r="M371" s="14"/>
      <c r="N371" s="14">
        <v>3.2047329250921297E-2</v>
      </c>
      <c r="O371" s="14">
        <v>3.03328612629306E-2</v>
      </c>
      <c r="P371" s="14">
        <v>3.7281991703860498E-2</v>
      </c>
      <c r="Q371" s="14">
        <v>1.01842168340087E-2</v>
      </c>
      <c r="R371" s="14">
        <v>1.2206513713950999E-2</v>
      </c>
      <c r="S371" s="14"/>
      <c r="T371" s="14">
        <v>3.7266011551829799E-2</v>
      </c>
      <c r="U371" s="14">
        <v>7.3562262638141807E-2</v>
      </c>
      <c r="V371" s="14">
        <v>1.9196922939752201E-2</v>
      </c>
      <c r="W371" s="14">
        <v>2.2438062484228801E-2</v>
      </c>
      <c r="X371" s="14"/>
      <c r="Y371" s="14">
        <v>3.5673121020715098E-2</v>
      </c>
      <c r="Z371" s="14">
        <v>1.26456278820711E-2</v>
      </c>
      <c r="AA371" s="14">
        <v>2.7005546417957899E-2</v>
      </c>
      <c r="AB371" s="14">
        <v>0</v>
      </c>
      <c r="AC371" s="14"/>
      <c r="AD371" s="14">
        <v>2.4209494214347399E-2</v>
      </c>
      <c r="AE371" s="14">
        <v>2.3595450681274201E-2</v>
      </c>
      <c r="AF371" s="14">
        <v>0</v>
      </c>
      <c r="AG371" s="14">
        <v>6.10647055560819E-2</v>
      </c>
      <c r="AH371" s="14"/>
      <c r="AI371" s="14">
        <v>2.98433601240807E-2</v>
      </c>
      <c r="AJ371" s="14">
        <v>2.91470015920542E-2</v>
      </c>
      <c r="AK371" s="14">
        <v>0</v>
      </c>
      <c r="AL371" s="14">
        <v>9.6500787325425608E-3</v>
      </c>
      <c r="AM371" s="14">
        <v>9.9541313415146809E-3</v>
      </c>
    </row>
    <row r="372" spans="2:39" x14ac:dyDescent="0.35">
      <c r="B372" t="s">
        <v>218</v>
      </c>
      <c r="C372" s="14">
        <v>1.29398793770061E-2</v>
      </c>
      <c r="D372" s="14">
        <v>1.2145028570970801E-2</v>
      </c>
      <c r="E372" s="14">
        <v>1.3856466614938201E-2</v>
      </c>
      <c r="F372" s="14"/>
      <c r="G372" s="14">
        <v>9.5693139522255704E-3</v>
      </c>
      <c r="H372" s="14">
        <v>2.0422282991265101E-2</v>
      </c>
      <c r="I372" s="14">
        <v>1.77604185046881E-2</v>
      </c>
      <c r="J372" s="14">
        <v>0</v>
      </c>
      <c r="K372" s="14">
        <v>0</v>
      </c>
      <c r="L372" s="14">
        <v>2.41771290969688E-2</v>
      </c>
      <c r="M372" s="14"/>
      <c r="N372" s="14">
        <v>6.8987296594240997E-3</v>
      </c>
      <c r="O372" s="14">
        <v>6.1232492933837399E-3</v>
      </c>
      <c r="P372" s="14">
        <v>1.17334273181041E-2</v>
      </c>
      <c r="Q372" s="14">
        <v>2.7470197409441E-2</v>
      </c>
      <c r="R372" s="14">
        <v>6.4519608535907498E-3</v>
      </c>
      <c r="S372" s="14"/>
      <c r="T372" s="14">
        <v>0</v>
      </c>
      <c r="U372" s="14">
        <v>4.7707334014573798E-2</v>
      </c>
      <c r="V372" s="14">
        <v>2.0132291487990599E-2</v>
      </c>
      <c r="W372" s="14">
        <v>3.60795316885619E-3</v>
      </c>
      <c r="X372" s="14"/>
      <c r="Y372" s="14">
        <v>1.5010085286320101E-2</v>
      </c>
      <c r="Z372" s="14">
        <v>0</v>
      </c>
      <c r="AA372" s="14">
        <v>3.3754663608493399E-2</v>
      </c>
      <c r="AB372" s="14">
        <v>6.0972611744613599E-3</v>
      </c>
      <c r="AC372" s="14"/>
      <c r="AD372" s="14">
        <v>6.4589669773856403E-3</v>
      </c>
      <c r="AE372" s="14">
        <v>1.69482369358681E-2</v>
      </c>
      <c r="AF372" s="14">
        <v>3.7837885847415702E-2</v>
      </c>
      <c r="AG372" s="14">
        <v>4.4921565430580603E-2</v>
      </c>
      <c r="AH372" s="14"/>
      <c r="AI372" s="14">
        <v>3.82769834040095E-2</v>
      </c>
      <c r="AJ372" s="14">
        <v>1.1538277850807599E-2</v>
      </c>
      <c r="AK372" s="14">
        <v>1.92449143655282E-2</v>
      </c>
      <c r="AL372" s="14">
        <v>0</v>
      </c>
      <c r="AM372" s="14">
        <v>0</v>
      </c>
    </row>
    <row r="373" spans="2:39" x14ac:dyDescent="0.35">
      <c r="B373" t="s">
        <v>170</v>
      </c>
      <c r="C373" s="14">
        <v>0</v>
      </c>
      <c r="D373" s="14">
        <v>0</v>
      </c>
      <c r="E373" s="14">
        <v>0</v>
      </c>
      <c r="F373" s="14"/>
      <c r="G373" s="14">
        <v>0</v>
      </c>
      <c r="H373" s="14">
        <v>0</v>
      </c>
      <c r="I373" s="14">
        <v>0</v>
      </c>
      <c r="J373" s="14">
        <v>0</v>
      </c>
      <c r="K373" s="14">
        <v>0</v>
      </c>
      <c r="L373" s="14">
        <v>0</v>
      </c>
      <c r="M373" s="14"/>
      <c r="N373" s="14">
        <v>0</v>
      </c>
      <c r="O373" s="14">
        <v>0</v>
      </c>
      <c r="P373" s="14">
        <v>0</v>
      </c>
      <c r="Q373" s="14">
        <v>0</v>
      </c>
      <c r="R373" s="14">
        <v>0</v>
      </c>
      <c r="S373" s="14"/>
      <c r="T373" s="14">
        <v>0</v>
      </c>
      <c r="U373" s="14">
        <v>0</v>
      </c>
      <c r="V373" s="14">
        <v>0</v>
      </c>
      <c r="W373" s="14">
        <v>0</v>
      </c>
      <c r="X373" s="14"/>
      <c r="Y373" s="14">
        <v>0</v>
      </c>
      <c r="Z373" s="14">
        <v>0</v>
      </c>
      <c r="AA373" s="14">
        <v>0</v>
      </c>
      <c r="AB373" s="14">
        <v>0</v>
      </c>
      <c r="AC373" s="14"/>
      <c r="AD373" s="14">
        <v>0</v>
      </c>
      <c r="AE373" s="14">
        <v>0</v>
      </c>
      <c r="AF373" s="14">
        <v>0</v>
      </c>
      <c r="AG373" s="14">
        <v>0</v>
      </c>
      <c r="AH373" s="14"/>
      <c r="AI373" s="14">
        <v>0</v>
      </c>
      <c r="AJ373" s="14">
        <v>0</v>
      </c>
      <c r="AK373" s="14">
        <v>0</v>
      </c>
      <c r="AL373" s="14">
        <v>0</v>
      </c>
      <c r="AM373" s="14">
        <v>0</v>
      </c>
    </row>
    <row r="374" spans="2:39" x14ac:dyDescent="0.35">
      <c r="B374" t="s">
        <v>219</v>
      </c>
      <c r="C374" s="14">
        <v>0.88127489399729197</v>
      </c>
      <c r="D374" s="14">
        <v>0.87301803396785205</v>
      </c>
      <c r="E374" s="14">
        <v>0.89079634440145705</v>
      </c>
      <c r="F374" s="14"/>
      <c r="G374" s="14">
        <v>0.87477553732839297</v>
      </c>
      <c r="H374" s="14">
        <v>0.86142359212313702</v>
      </c>
      <c r="I374" s="14">
        <v>0.86424496193656597</v>
      </c>
      <c r="J374" s="14">
        <v>0.93399424556858202</v>
      </c>
      <c r="K374" s="14">
        <v>0.86581985520471505</v>
      </c>
      <c r="L374" s="14">
        <v>0.91546378287723096</v>
      </c>
      <c r="M374" s="14"/>
      <c r="N374" s="14">
        <v>0.88534453902747401</v>
      </c>
      <c r="O374" s="14">
        <v>0.84995501302815402</v>
      </c>
      <c r="P374" s="14">
        <v>0.86313155415042297</v>
      </c>
      <c r="Q374" s="14">
        <v>0.90771967537551901</v>
      </c>
      <c r="R374" s="14">
        <v>0.91914283200484603</v>
      </c>
      <c r="S374" s="14"/>
      <c r="T374" s="14">
        <v>0.87380712192246701</v>
      </c>
      <c r="U374" s="14">
        <v>0.78410235036380005</v>
      </c>
      <c r="V374" s="14">
        <v>0.86998152239576598</v>
      </c>
      <c r="W374" s="14">
        <v>0.90498197972288996</v>
      </c>
      <c r="X374" s="14"/>
      <c r="Y374" s="14">
        <v>0.87113580289651105</v>
      </c>
      <c r="Z374" s="14">
        <v>0.91121962959792302</v>
      </c>
      <c r="AA374" s="14">
        <v>0.85127305541287401</v>
      </c>
      <c r="AB374" s="14">
        <v>0.86693057390042005</v>
      </c>
      <c r="AC374" s="14"/>
      <c r="AD374" s="14">
        <v>0.90650511634562503</v>
      </c>
      <c r="AE374" s="14">
        <v>0.83981832659218003</v>
      </c>
      <c r="AF374" s="14">
        <v>0.82714681662656298</v>
      </c>
      <c r="AG374" s="14">
        <v>0.859332036470977</v>
      </c>
      <c r="AH374" s="14"/>
      <c r="AI374" s="14">
        <v>0.88394297556644197</v>
      </c>
      <c r="AJ374" s="14">
        <v>0.88519313248999898</v>
      </c>
      <c r="AK374" s="14">
        <v>0.921125659888407</v>
      </c>
      <c r="AL374" s="14">
        <v>0.86860534263506495</v>
      </c>
      <c r="AM374" s="14">
        <v>0.92265807254681798</v>
      </c>
    </row>
    <row r="375" spans="2:39" x14ac:dyDescent="0.35">
      <c r="B375" t="s">
        <v>220</v>
      </c>
      <c r="C375" s="14">
        <v>3.7772992741415198E-2</v>
      </c>
      <c r="D375" s="14">
        <v>3.2469102752920601E-2</v>
      </c>
      <c r="E375" s="14">
        <v>4.38892070522467E-2</v>
      </c>
      <c r="F375" s="14"/>
      <c r="G375" s="14">
        <v>4.8073663803989398E-2</v>
      </c>
      <c r="H375" s="14">
        <v>6.2368675934016099E-2</v>
      </c>
      <c r="I375" s="14">
        <v>3.12454304733745E-2</v>
      </c>
      <c r="J375" s="14">
        <v>1.45853288597595E-2</v>
      </c>
      <c r="K375" s="14">
        <v>2.3002253873254899E-2</v>
      </c>
      <c r="L375" s="14">
        <v>2.41771290969688E-2</v>
      </c>
      <c r="M375" s="14"/>
      <c r="N375" s="14">
        <v>3.8946058910345402E-2</v>
      </c>
      <c r="O375" s="14">
        <v>3.6456110556314397E-2</v>
      </c>
      <c r="P375" s="14">
        <v>4.9015419021964601E-2</v>
      </c>
      <c r="Q375" s="14">
        <v>3.7654414243449702E-2</v>
      </c>
      <c r="R375" s="14">
        <v>1.8658474567541699E-2</v>
      </c>
      <c r="S375" s="14"/>
      <c r="T375" s="14">
        <v>3.7266011551829799E-2</v>
      </c>
      <c r="U375" s="14">
        <v>0.121269596652716</v>
      </c>
      <c r="V375" s="14">
        <v>3.9329214427742801E-2</v>
      </c>
      <c r="W375" s="14">
        <v>2.6046015653085001E-2</v>
      </c>
      <c r="X375" s="14"/>
      <c r="Y375" s="14">
        <v>5.0683206307035197E-2</v>
      </c>
      <c r="Z375" s="14">
        <v>1.26456278820711E-2</v>
      </c>
      <c r="AA375" s="14">
        <v>6.0760210026451301E-2</v>
      </c>
      <c r="AB375" s="14">
        <v>6.0972611744613599E-3</v>
      </c>
      <c r="AC375" s="14"/>
      <c r="AD375" s="14">
        <v>3.0668461191732999E-2</v>
      </c>
      <c r="AE375" s="14">
        <v>4.0543687617142402E-2</v>
      </c>
      <c r="AF375" s="14">
        <v>3.7837885847415702E-2</v>
      </c>
      <c r="AG375" s="14">
        <v>0.10598627098666299</v>
      </c>
      <c r="AH375" s="14"/>
      <c r="AI375" s="14">
        <v>6.8120343528090196E-2</v>
      </c>
      <c r="AJ375" s="14">
        <v>4.0685279442861801E-2</v>
      </c>
      <c r="AK375" s="14">
        <v>1.92449143655282E-2</v>
      </c>
      <c r="AL375" s="14">
        <v>9.6500787325425608E-3</v>
      </c>
      <c r="AM375" s="14">
        <v>9.9541313415146809E-3</v>
      </c>
    </row>
    <row r="376" spans="2:39" x14ac:dyDescent="0.35">
      <c r="B376" t="s">
        <v>67</v>
      </c>
      <c r="C376" s="14">
        <v>0.84350190125587698</v>
      </c>
      <c r="D376" s="14">
        <v>0.84054893121493102</v>
      </c>
      <c r="E376" s="14">
        <v>0.84690713734920997</v>
      </c>
      <c r="F376" s="14"/>
      <c r="G376" s="14">
        <v>0.82670187352440305</v>
      </c>
      <c r="H376" s="14">
        <v>0.79905491618912095</v>
      </c>
      <c r="I376" s="14">
        <v>0.83299953146319194</v>
      </c>
      <c r="J376" s="14">
        <v>0.91940891670882197</v>
      </c>
      <c r="K376" s="14">
        <v>0.84281760133146</v>
      </c>
      <c r="L376" s="14">
        <v>0.89128665378026195</v>
      </c>
      <c r="M376" s="14"/>
      <c r="N376" s="14">
        <v>0.84639848011712904</v>
      </c>
      <c r="O376" s="14">
        <v>0.81349890247183898</v>
      </c>
      <c r="P376" s="14">
        <v>0.81411613512845804</v>
      </c>
      <c r="Q376" s="14">
        <v>0.87006526113206994</v>
      </c>
      <c r="R376" s="14">
        <v>0.90048435743730504</v>
      </c>
      <c r="S376" s="14"/>
      <c r="T376" s="14">
        <v>0.83654111037063805</v>
      </c>
      <c r="U376" s="14">
        <v>0.66283275371108397</v>
      </c>
      <c r="V376" s="14">
        <v>0.83065230796802303</v>
      </c>
      <c r="W376" s="14">
        <v>0.87893596406980501</v>
      </c>
      <c r="X376" s="14"/>
      <c r="Y376" s="14">
        <v>0.820452596589476</v>
      </c>
      <c r="Z376" s="14">
        <v>0.898574001715852</v>
      </c>
      <c r="AA376" s="14">
        <v>0.79051284538642297</v>
      </c>
      <c r="AB376" s="14">
        <v>0.86083331272595898</v>
      </c>
      <c r="AC376" s="14"/>
      <c r="AD376" s="14">
        <v>0.87583665515389197</v>
      </c>
      <c r="AE376" s="14">
        <v>0.79927463897503803</v>
      </c>
      <c r="AF376" s="14">
        <v>0.78930893077914699</v>
      </c>
      <c r="AG376" s="14">
        <v>0.75334576548431398</v>
      </c>
      <c r="AH376" s="14"/>
      <c r="AI376" s="14">
        <v>0.81582263203835204</v>
      </c>
      <c r="AJ376" s="14">
        <v>0.84450785304713705</v>
      </c>
      <c r="AK376" s="14">
        <v>0.901880745522879</v>
      </c>
      <c r="AL376" s="14">
        <v>0.85895526390252297</v>
      </c>
      <c r="AM376" s="14">
        <v>0.91270394120530296</v>
      </c>
    </row>
    <row r="377" spans="2:39" x14ac:dyDescent="0.35">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row>
    <row r="378" spans="2:39" x14ac:dyDescent="0.35">
      <c r="B378" s="6" t="s">
        <v>224</v>
      </c>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row>
    <row r="379" spans="2:39" x14ac:dyDescent="0.35">
      <c r="B379" s="24" t="s">
        <v>222</v>
      </c>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row>
    <row r="380" spans="2:39" x14ac:dyDescent="0.35">
      <c r="B380" t="s">
        <v>214</v>
      </c>
      <c r="C380" s="14">
        <v>0.68477860263318802</v>
      </c>
      <c r="D380" s="14">
        <v>0.66528219457389803</v>
      </c>
      <c r="E380" s="14">
        <v>0.70726100898790301</v>
      </c>
      <c r="F380" s="14"/>
      <c r="G380" s="14">
        <v>0.60796583853971498</v>
      </c>
      <c r="H380" s="14">
        <v>0.65545163298329101</v>
      </c>
      <c r="I380" s="14">
        <v>0.70656246148268997</v>
      </c>
      <c r="J380" s="14">
        <v>0.71317315151287297</v>
      </c>
      <c r="K380" s="14">
        <v>0.73708281256492703</v>
      </c>
      <c r="L380" s="14">
        <v>0.74467334263482798</v>
      </c>
      <c r="M380" s="14"/>
      <c r="N380" s="14">
        <v>0.616760044854056</v>
      </c>
      <c r="O380" s="14">
        <v>0.66196140131333103</v>
      </c>
      <c r="P380" s="14">
        <v>0.709478202701885</v>
      </c>
      <c r="Q380" s="14">
        <v>0.69706231985580003</v>
      </c>
      <c r="R380" s="14">
        <v>0.71803879514813496</v>
      </c>
      <c r="S380" s="14"/>
      <c r="T380" s="14">
        <v>0.53794097860455403</v>
      </c>
      <c r="U380" s="14">
        <v>0.53194067461753503</v>
      </c>
      <c r="V380" s="14">
        <v>0.66744571124475605</v>
      </c>
      <c r="W380" s="14">
        <v>0.74036690149231799</v>
      </c>
      <c r="X380" s="14"/>
      <c r="Y380" s="14">
        <v>0.65174033638146101</v>
      </c>
      <c r="Z380" s="14">
        <v>0.73020451137722298</v>
      </c>
      <c r="AA380" s="14">
        <v>0.66372120457030404</v>
      </c>
      <c r="AB380" s="14">
        <v>0.76204068073416098</v>
      </c>
      <c r="AC380" s="14"/>
      <c r="AD380" s="14">
        <v>0.71062969691413702</v>
      </c>
      <c r="AE380" s="14">
        <v>0.67586707562992598</v>
      </c>
      <c r="AF380" s="14">
        <v>0.53704122233317397</v>
      </c>
      <c r="AG380" s="14">
        <v>0.58928604663293505</v>
      </c>
      <c r="AH380" s="14"/>
      <c r="AI380" s="14">
        <v>0.67880028364413203</v>
      </c>
      <c r="AJ380" s="14">
        <v>0.74711351975433904</v>
      </c>
      <c r="AK380" s="14">
        <v>0.80021859740704404</v>
      </c>
      <c r="AL380" s="14">
        <v>0.68055223533356801</v>
      </c>
      <c r="AM380" s="14">
        <v>0.74463554358082795</v>
      </c>
    </row>
    <row r="381" spans="2:39" x14ac:dyDescent="0.35">
      <c r="B381" t="s">
        <v>215</v>
      </c>
      <c r="C381" s="14">
        <v>0.24444868715753301</v>
      </c>
      <c r="D381" s="14">
        <v>0.25516711443811801</v>
      </c>
      <c r="E381" s="14">
        <v>0.23208866489739299</v>
      </c>
      <c r="F381" s="14"/>
      <c r="G381" s="14">
        <v>0.27799931083101698</v>
      </c>
      <c r="H381" s="14">
        <v>0.23094691817545601</v>
      </c>
      <c r="I381" s="14">
        <v>0.24353673138350801</v>
      </c>
      <c r="J381" s="14">
        <v>0.27970875245048499</v>
      </c>
      <c r="K381" s="14">
        <v>0.204650337700058</v>
      </c>
      <c r="L381" s="14">
        <v>0.206099138594597</v>
      </c>
      <c r="M381" s="14"/>
      <c r="N381" s="14">
        <v>0.32155106825782098</v>
      </c>
      <c r="O381" s="14">
        <v>0.27886925412901797</v>
      </c>
      <c r="P381" s="14">
        <v>0.20317808144968899</v>
      </c>
      <c r="Q381" s="14">
        <v>0.22334567968961699</v>
      </c>
      <c r="R381" s="14">
        <v>0.22716946602173099</v>
      </c>
      <c r="S381" s="14"/>
      <c r="T381" s="14">
        <v>0.38616804565215601</v>
      </c>
      <c r="U381" s="14">
        <v>0.36361604833256</v>
      </c>
      <c r="V381" s="14">
        <v>0.25430077498044901</v>
      </c>
      <c r="W381" s="14">
        <v>0.20078821615242401</v>
      </c>
      <c r="X381" s="14"/>
      <c r="Y381" s="14">
        <v>0.26157571108436301</v>
      </c>
      <c r="Z381" s="14">
        <v>0.19290369745423899</v>
      </c>
      <c r="AA381" s="14">
        <v>0.29669256469824201</v>
      </c>
      <c r="AB381" s="14">
        <v>0.19737673853393001</v>
      </c>
      <c r="AC381" s="14"/>
      <c r="AD381" s="14">
        <v>0.234074566805068</v>
      </c>
      <c r="AE381" s="14">
        <v>0.243108521220223</v>
      </c>
      <c r="AF381" s="14">
        <v>0.36637847507245402</v>
      </c>
      <c r="AG381" s="14">
        <v>0.25432303376942</v>
      </c>
      <c r="AH381" s="14"/>
      <c r="AI381" s="14">
        <v>0.22893239994657499</v>
      </c>
      <c r="AJ381" s="14">
        <v>0.18125950973202201</v>
      </c>
      <c r="AK381" s="14">
        <v>0.14763767367177999</v>
      </c>
      <c r="AL381" s="14">
        <v>0.262736456641609</v>
      </c>
      <c r="AM381" s="14">
        <v>0.20971896195143999</v>
      </c>
    </row>
    <row r="382" spans="2:39" x14ac:dyDescent="0.35">
      <c r="B382" t="s">
        <v>216</v>
      </c>
      <c r="C382" s="14">
        <v>3.9400738407153899E-2</v>
      </c>
      <c r="D382" s="14">
        <v>4.8835729942328598E-2</v>
      </c>
      <c r="E382" s="14">
        <v>2.8520718200251E-2</v>
      </c>
      <c r="F382" s="14"/>
      <c r="G382" s="14">
        <v>7.9742090979469299E-2</v>
      </c>
      <c r="H382" s="14">
        <v>4.50325673031126E-2</v>
      </c>
      <c r="I382" s="14">
        <v>2.83786212515281E-2</v>
      </c>
      <c r="J382" s="14">
        <v>7.11809603664157E-3</v>
      </c>
      <c r="K382" s="14">
        <v>4.61997063146092E-2</v>
      </c>
      <c r="L382" s="14">
        <v>2.5050389673606999E-2</v>
      </c>
      <c r="M382" s="14"/>
      <c r="N382" s="14">
        <v>4.64630763070909E-2</v>
      </c>
      <c r="O382" s="14">
        <v>3.9178740447603499E-2</v>
      </c>
      <c r="P382" s="14">
        <v>5.5603882133457599E-2</v>
      </c>
      <c r="Q382" s="14">
        <v>3.53099641363556E-2</v>
      </c>
      <c r="R382" s="14">
        <v>3.0037078831417399E-2</v>
      </c>
      <c r="S382" s="14"/>
      <c r="T382" s="14">
        <v>4.1828498844065497E-2</v>
      </c>
      <c r="U382" s="14">
        <v>5.2072618822279503E-2</v>
      </c>
      <c r="V382" s="14">
        <v>4.6620596958296102E-2</v>
      </c>
      <c r="W382" s="14">
        <v>3.0668069562274199E-2</v>
      </c>
      <c r="X382" s="14"/>
      <c r="Y382" s="14">
        <v>4.1009458513897597E-2</v>
      </c>
      <c r="Z382" s="14">
        <v>5.8518201062837699E-2</v>
      </c>
      <c r="AA382" s="14">
        <v>2.7046088415798499E-2</v>
      </c>
      <c r="AB382" s="14">
        <v>2.1991892315681501E-2</v>
      </c>
      <c r="AC382" s="14"/>
      <c r="AD382" s="14">
        <v>2.92265475772783E-2</v>
      </c>
      <c r="AE382" s="14">
        <v>4.4261019269089E-2</v>
      </c>
      <c r="AF382" s="14">
        <v>7.3551140318394506E-2</v>
      </c>
      <c r="AG382" s="14">
        <v>8.5580703587743598E-2</v>
      </c>
      <c r="AH382" s="14"/>
      <c r="AI382" s="14">
        <v>5.1750158027335298E-2</v>
      </c>
      <c r="AJ382" s="14">
        <v>4.5502531650559397E-2</v>
      </c>
      <c r="AK382" s="14">
        <v>0</v>
      </c>
      <c r="AL382" s="14">
        <v>4.5870765772438399E-2</v>
      </c>
      <c r="AM382" s="14">
        <v>3.1188869469073E-2</v>
      </c>
    </row>
    <row r="383" spans="2:39" x14ac:dyDescent="0.35">
      <c r="B383" t="s">
        <v>217</v>
      </c>
      <c r="C383" s="14">
        <v>1.43108144022663E-2</v>
      </c>
      <c r="D383" s="14">
        <v>1.6080364742875001E-2</v>
      </c>
      <c r="E383" s="14">
        <v>1.2270246226748899E-2</v>
      </c>
      <c r="F383" s="14"/>
      <c r="G383" s="14">
        <v>2.78656844556915E-2</v>
      </c>
      <c r="H383" s="14">
        <v>3.3400326876777797E-2</v>
      </c>
      <c r="I383" s="14">
        <v>5.2876224160128497E-3</v>
      </c>
      <c r="J383" s="14">
        <v>0</v>
      </c>
      <c r="K383" s="14">
        <v>0</v>
      </c>
      <c r="L383" s="14">
        <v>0</v>
      </c>
      <c r="M383" s="14"/>
      <c r="N383" s="14">
        <v>0</v>
      </c>
      <c r="O383" s="14">
        <v>1.9990604110047199E-2</v>
      </c>
      <c r="P383" s="14">
        <v>1.50178017195472E-2</v>
      </c>
      <c r="Q383" s="14">
        <v>1.7921470940655201E-2</v>
      </c>
      <c r="R383" s="14">
        <v>6.0961854311745401E-3</v>
      </c>
      <c r="S383" s="14"/>
      <c r="T383" s="14">
        <v>1.39747078009898E-2</v>
      </c>
      <c r="U383" s="14">
        <v>3.3424433607203499E-2</v>
      </c>
      <c r="V383" s="14">
        <v>1.7641957054201799E-2</v>
      </c>
      <c r="W383" s="14">
        <v>8.8348720483112705E-3</v>
      </c>
      <c r="X383" s="14"/>
      <c r="Y383" s="14">
        <v>1.54391843181879E-2</v>
      </c>
      <c r="Z383" s="14">
        <v>1.8373590105700499E-2</v>
      </c>
      <c r="AA383" s="14">
        <v>0</v>
      </c>
      <c r="AB383" s="14">
        <v>1.8590688416226998E-2</v>
      </c>
      <c r="AC383" s="14"/>
      <c r="AD383" s="14">
        <v>1.2784312873508299E-2</v>
      </c>
      <c r="AE383" s="14">
        <v>9.9533236719019594E-3</v>
      </c>
      <c r="AF383" s="14">
        <v>2.3029162275977701E-2</v>
      </c>
      <c r="AG383" s="14">
        <v>5.0238925795478999E-2</v>
      </c>
      <c r="AH383" s="14"/>
      <c r="AI383" s="14">
        <v>1.78528091436259E-2</v>
      </c>
      <c r="AJ383" s="14">
        <v>9.6805264270635599E-3</v>
      </c>
      <c r="AK383" s="14">
        <v>3.10487791648568E-2</v>
      </c>
      <c r="AL383" s="14">
        <v>1.08405422523853E-2</v>
      </c>
      <c r="AM383" s="14">
        <v>9.0811501076595007E-3</v>
      </c>
    </row>
    <row r="384" spans="2:39" x14ac:dyDescent="0.35">
      <c r="B384" t="s">
        <v>218</v>
      </c>
      <c r="C384" s="14">
        <v>1.7061157399859601E-2</v>
      </c>
      <c r="D384" s="14">
        <v>1.46345963027805E-2</v>
      </c>
      <c r="E384" s="14">
        <v>1.9859361687704399E-2</v>
      </c>
      <c r="F384" s="14"/>
      <c r="G384" s="14">
        <v>6.4270751941077099E-3</v>
      </c>
      <c r="H384" s="14">
        <v>3.51685546613629E-2</v>
      </c>
      <c r="I384" s="14">
        <v>1.6234563466260898E-2</v>
      </c>
      <c r="J384" s="14">
        <v>0</v>
      </c>
      <c r="K384" s="14">
        <v>1.2067143420405499E-2</v>
      </c>
      <c r="L384" s="14">
        <v>2.41771290969688E-2</v>
      </c>
      <c r="M384" s="14"/>
      <c r="N384" s="14">
        <v>1.52258105810323E-2</v>
      </c>
      <c r="O384" s="14">
        <v>0</v>
      </c>
      <c r="P384" s="14">
        <v>1.6722031995421101E-2</v>
      </c>
      <c r="Q384" s="14">
        <v>2.6360565377572202E-2</v>
      </c>
      <c r="R384" s="14">
        <v>1.8658474567541699E-2</v>
      </c>
      <c r="S384" s="14"/>
      <c r="T384" s="14">
        <v>2.0087769098234402E-2</v>
      </c>
      <c r="U384" s="14">
        <v>1.8946224620421798E-2</v>
      </c>
      <c r="V384" s="14">
        <v>1.39909597622966E-2</v>
      </c>
      <c r="W384" s="14">
        <v>1.9341940744673301E-2</v>
      </c>
      <c r="X384" s="14"/>
      <c r="Y384" s="14">
        <v>3.02353097020902E-2</v>
      </c>
      <c r="Z384" s="14">
        <v>0</v>
      </c>
      <c r="AA384" s="14">
        <v>1.25401423156559E-2</v>
      </c>
      <c r="AB384" s="14">
        <v>0</v>
      </c>
      <c r="AC384" s="14"/>
      <c r="AD384" s="14">
        <v>1.32848758300081E-2</v>
      </c>
      <c r="AE384" s="14">
        <v>2.6810060208859399E-2</v>
      </c>
      <c r="AF384" s="14">
        <v>0</v>
      </c>
      <c r="AG384" s="14">
        <v>2.0571290214422701E-2</v>
      </c>
      <c r="AH384" s="14"/>
      <c r="AI384" s="14">
        <v>2.26643492383319E-2</v>
      </c>
      <c r="AJ384" s="14">
        <v>1.64439124360161E-2</v>
      </c>
      <c r="AK384" s="14">
        <v>2.10949497563192E-2</v>
      </c>
      <c r="AL384" s="14">
        <v>0</v>
      </c>
      <c r="AM384" s="14">
        <v>5.3754748909991198E-3</v>
      </c>
    </row>
    <row r="385" spans="2:39" x14ac:dyDescent="0.35">
      <c r="B385" t="s">
        <v>170</v>
      </c>
      <c r="C385" s="14">
        <v>0</v>
      </c>
      <c r="D385" s="14">
        <v>0</v>
      </c>
      <c r="E385" s="14">
        <v>0</v>
      </c>
      <c r="F385" s="14"/>
      <c r="G385" s="14">
        <v>0</v>
      </c>
      <c r="H385" s="14">
        <v>0</v>
      </c>
      <c r="I385" s="14">
        <v>0</v>
      </c>
      <c r="J385" s="14">
        <v>0</v>
      </c>
      <c r="K385" s="14">
        <v>0</v>
      </c>
      <c r="L385" s="14">
        <v>0</v>
      </c>
      <c r="M385" s="14"/>
      <c r="N385" s="14">
        <v>0</v>
      </c>
      <c r="O385" s="14">
        <v>0</v>
      </c>
      <c r="P385" s="14">
        <v>0</v>
      </c>
      <c r="Q385" s="14">
        <v>0</v>
      </c>
      <c r="R385" s="14">
        <v>0</v>
      </c>
      <c r="S385" s="14"/>
      <c r="T385" s="14">
        <v>0</v>
      </c>
      <c r="U385" s="14">
        <v>0</v>
      </c>
      <c r="V385" s="14">
        <v>0</v>
      </c>
      <c r="W385" s="14">
        <v>0</v>
      </c>
      <c r="X385" s="14"/>
      <c r="Y385" s="14">
        <v>0</v>
      </c>
      <c r="Z385" s="14">
        <v>0</v>
      </c>
      <c r="AA385" s="14">
        <v>0</v>
      </c>
      <c r="AB385" s="14">
        <v>0</v>
      </c>
      <c r="AC385" s="14"/>
      <c r="AD385" s="14">
        <v>0</v>
      </c>
      <c r="AE385" s="14">
        <v>0</v>
      </c>
      <c r="AF385" s="14">
        <v>0</v>
      </c>
      <c r="AG385" s="14">
        <v>0</v>
      </c>
      <c r="AH385" s="14"/>
      <c r="AI385" s="14">
        <v>0</v>
      </c>
      <c r="AJ385" s="14">
        <v>0</v>
      </c>
      <c r="AK385" s="14">
        <v>0</v>
      </c>
      <c r="AL385" s="14">
        <v>0</v>
      </c>
      <c r="AM385" s="14">
        <v>0</v>
      </c>
    </row>
    <row r="386" spans="2:39" x14ac:dyDescent="0.35">
      <c r="B386" t="s">
        <v>219</v>
      </c>
      <c r="C386" s="14">
        <v>0.92922728979072</v>
      </c>
      <c r="D386" s="14">
        <v>0.92044930901201605</v>
      </c>
      <c r="E386" s="14">
        <v>0.939349673885296</v>
      </c>
      <c r="F386" s="14"/>
      <c r="G386" s="14">
        <v>0.88596514937073201</v>
      </c>
      <c r="H386" s="14">
        <v>0.88639855115874699</v>
      </c>
      <c r="I386" s="14">
        <v>0.95009919286619804</v>
      </c>
      <c r="J386" s="14">
        <v>0.99288190396335896</v>
      </c>
      <c r="K386" s="14">
        <v>0.94173315026498505</v>
      </c>
      <c r="L386" s="14">
        <v>0.95077248122942404</v>
      </c>
      <c r="M386" s="14"/>
      <c r="N386" s="14">
        <v>0.93831111311187698</v>
      </c>
      <c r="O386" s="14">
        <v>0.94083065544234901</v>
      </c>
      <c r="P386" s="14">
        <v>0.91265628415157396</v>
      </c>
      <c r="Q386" s="14">
        <v>0.92040799954541697</v>
      </c>
      <c r="R386" s="14">
        <v>0.945208261169866</v>
      </c>
      <c r="S386" s="14"/>
      <c r="T386" s="14">
        <v>0.92410902425671004</v>
      </c>
      <c r="U386" s="14">
        <v>0.89555672295009503</v>
      </c>
      <c r="V386" s="14">
        <v>0.92174648622520605</v>
      </c>
      <c r="W386" s="14">
        <v>0.94115511764474102</v>
      </c>
      <c r="X386" s="14"/>
      <c r="Y386" s="14">
        <v>0.91331604746582395</v>
      </c>
      <c r="Z386" s="14">
        <v>0.92310820883146205</v>
      </c>
      <c r="AA386" s="14">
        <v>0.96041376926854605</v>
      </c>
      <c r="AB386" s="14">
        <v>0.95941741926809199</v>
      </c>
      <c r="AC386" s="14"/>
      <c r="AD386" s="14">
        <v>0.94470426371920502</v>
      </c>
      <c r="AE386" s="14">
        <v>0.91897559685014996</v>
      </c>
      <c r="AF386" s="14">
        <v>0.903419697405628</v>
      </c>
      <c r="AG386" s="14">
        <v>0.84360908040235505</v>
      </c>
      <c r="AH386" s="14"/>
      <c r="AI386" s="14">
        <v>0.90773268359070702</v>
      </c>
      <c r="AJ386" s="14">
        <v>0.92837302948636102</v>
      </c>
      <c r="AK386" s="14">
        <v>0.94785627107882398</v>
      </c>
      <c r="AL386" s="14">
        <v>0.94328869197517595</v>
      </c>
      <c r="AM386" s="14">
        <v>0.95435450553226797</v>
      </c>
    </row>
    <row r="387" spans="2:39" x14ac:dyDescent="0.35">
      <c r="B387" t="s">
        <v>220</v>
      </c>
      <c r="C387" s="14">
        <v>3.1371971802126003E-2</v>
      </c>
      <c r="D387" s="14">
        <v>3.0714961045655499E-2</v>
      </c>
      <c r="E387" s="14">
        <v>3.2129607914453302E-2</v>
      </c>
      <c r="F387" s="14"/>
      <c r="G387" s="14">
        <v>3.42927596497992E-2</v>
      </c>
      <c r="H387" s="14">
        <v>6.8568881538140697E-2</v>
      </c>
      <c r="I387" s="14">
        <v>2.1522185882273701E-2</v>
      </c>
      <c r="J387" s="14">
        <v>0</v>
      </c>
      <c r="K387" s="14">
        <v>1.2067143420405499E-2</v>
      </c>
      <c r="L387" s="14">
        <v>2.41771290969688E-2</v>
      </c>
      <c r="M387" s="14"/>
      <c r="N387" s="14">
        <v>1.52258105810323E-2</v>
      </c>
      <c r="O387" s="14">
        <v>1.9990604110047199E-2</v>
      </c>
      <c r="P387" s="14">
        <v>3.1739833714968302E-2</v>
      </c>
      <c r="Q387" s="14">
        <v>4.42820363182274E-2</v>
      </c>
      <c r="R387" s="14">
        <v>2.4754659998716299E-2</v>
      </c>
      <c r="S387" s="14"/>
      <c r="T387" s="14">
        <v>3.4062476899224203E-2</v>
      </c>
      <c r="U387" s="14">
        <v>5.2370658227625301E-2</v>
      </c>
      <c r="V387" s="14">
        <v>3.1632916816498401E-2</v>
      </c>
      <c r="W387" s="14">
        <v>2.81768127929845E-2</v>
      </c>
      <c r="X387" s="14"/>
      <c r="Y387" s="14">
        <v>4.5674494020278199E-2</v>
      </c>
      <c r="Z387" s="14">
        <v>1.8373590105700499E-2</v>
      </c>
      <c r="AA387" s="14">
        <v>1.25401423156559E-2</v>
      </c>
      <c r="AB387" s="14">
        <v>1.8590688416226998E-2</v>
      </c>
      <c r="AC387" s="14"/>
      <c r="AD387" s="14">
        <v>2.6069188703516401E-2</v>
      </c>
      <c r="AE387" s="14">
        <v>3.6763383880761301E-2</v>
      </c>
      <c r="AF387" s="14">
        <v>2.3029162275977701E-2</v>
      </c>
      <c r="AG387" s="14">
        <v>7.08102160099017E-2</v>
      </c>
      <c r="AH387" s="14"/>
      <c r="AI387" s="14">
        <v>4.0517158381957803E-2</v>
      </c>
      <c r="AJ387" s="14">
        <v>2.6124438863079701E-2</v>
      </c>
      <c r="AK387" s="14">
        <v>5.2143728921175997E-2</v>
      </c>
      <c r="AL387" s="14">
        <v>1.08405422523853E-2</v>
      </c>
      <c r="AM387" s="14">
        <v>1.44566249986586E-2</v>
      </c>
    </row>
    <row r="388" spans="2:39" x14ac:dyDescent="0.35">
      <c r="B388" t="s">
        <v>67</v>
      </c>
      <c r="C388" s="14">
        <v>0.89785531798859397</v>
      </c>
      <c r="D388" s="14">
        <v>0.88973434796635997</v>
      </c>
      <c r="E388" s="14">
        <v>0.90722006597084204</v>
      </c>
      <c r="F388" s="14"/>
      <c r="G388" s="14">
        <v>0.85167238972093195</v>
      </c>
      <c r="H388" s="14">
        <v>0.81782966962060599</v>
      </c>
      <c r="I388" s="14">
        <v>0.92857700698392498</v>
      </c>
      <c r="J388" s="14">
        <v>0.99288190396335896</v>
      </c>
      <c r="K388" s="14">
        <v>0.92966600684458001</v>
      </c>
      <c r="L388" s="14">
        <v>0.92659535213245603</v>
      </c>
      <c r="M388" s="14"/>
      <c r="N388" s="14">
        <v>0.92308530253084498</v>
      </c>
      <c r="O388" s="14">
        <v>0.92084005133230196</v>
      </c>
      <c r="P388" s="14">
        <v>0.88091645043660605</v>
      </c>
      <c r="Q388" s="14">
        <v>0.87612596322718905</v>
      </c>
      <c r="R388" s="14">
        <v>0.92045360117115005</v>
      </c>
      <c r="S388" s="14"/>
      <c r="T388" s="14">
        <v>0.89004654735748601</v>
      </c>
      <c r="U388" s="14">
        <v>0.84318606472247004</v>
      </c>
      <c r="V388" s="14">
        <v>0.89011356940870701</v>
      </c>
      <c r="W388" s="14">
        <v>0.91297830485175702</v>
      </c>
      <c r="X388" s="14"/>
      <c r="Y388" s="14">
        <v>0.86764155344554605</v>
      </c>
      <c r="Z388" s="14">
        <v>0.904734618725761</v>
      </c>
      <c r="AA388" s="14">
        <v>0.94787362695289001</v>
      </c>
      <c r="AB388" s="14">
        <v>0.94082673085186497</v>
      </c>
      <c r="AC388" s="14"/>
      <c r="AD388" s="14">
        <v>0.91863507501568897</v>
      </c>
      <c r="AE388" s="14">
        <v>0.88221221296938801</v>
      </c>
      <c r="AF388" s="14">
        <v>0.88039053512965004</v>
      </c>
      <c r="AG388" s="14">
        <v>0.77279886439245304</v>
      </c>
      <c r="AH388" s="14"/>
      <c r="AI388" s="14">
        <v>0.86721552520874901</v>
      </c>
      <c r="AJ388" s="14">
        <v>0.902248590623281</v>
      </c>
      <c r="AK388" s="14">
        <v>0.89571254215764795</v>
      </c>
      <c r="AL388" s="14">
        <v>0.932448149722791</v>
      </c>
      <c r="AM388" s="14">
        <v>0.93989788053361001</v>
      </c>
    </row>
    <row r="389" spans="2:39" x14ac:dyDescent="0.35">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row>
    <row r="390" spans="2:39" x14ac:dyDescent="0.35">
      <c r="B390" s="6" t="s">
        <v>225</v>
      </c>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row>
    <row r="391" spans="2:39" x14ac:dyDescent="0.35">
      <c r="B391" s="24" t="s">
        <v>222</v>
      </c>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row>
    <row r="392" spans="2:39" x14ac:dyDescent="0.35">
      <c r="B392" t="s">
        <v>214</v>
      </c>
      <c r="C392" s="14">
        <v>0.82661947269337099</v>
      </c>
      <c r="D392" s="14">
        <v>0.81714649618353097</v>
      </c>
      <c r="E392" s="14">
        <v>0.83754329551423301</v>
      </c>
      <c r="F392" s="14"/>
      <c r="G392" s="14">
        <v>0.831878138091665</v>
      </c>
      <c r="H392" s="14">
        <v>0.85748913637361002</v>
      </c>
      <c r="I392" s="14">
        <v>0.87499199595211397</v>
      </c>
      <c r="J392" s="14">
        <v>0.79719963536930005</v>
      </c>
      <c r="K392" s="14">
        <v>0.77102185449181704</v>
      </c>
      <c r="L392" s="14">
        <v>0.72818022649061298</v>
      </c>
      <c r="M392" s="14"/>
      <c r="N392" s="14">
        <v>0.88345547416596104</v>
      </c>
      <c r="O392" s="14">
        <v>0.82112780563966603</v>
      </c>
      <c r="P392" s="14">
        <v>0.82545514695052402</v>
      </c>
      <c r="Q392" s="14">
        <v>0.83010170114830895</v>
      </c>
      <c r="R392" s="14">
        <v>0.82799614011329803</v>
      </c>
      <c r="S392" s="14"/>
      <c r="T392" s="14">
        <v>0.89237440630220199</v>
      </c>
      <c r="U392" s="14">
        <v>0.71250001993179701</v>
      </c>
      <c r="V392" s="14">
        <v>0.829190459969251</v>
      </c>
      <c r="W392" s="14">
        <v>0.830036215985962</v>
      </c>
      <c r="X392" s="14"/>
      <c r="Y392" s="14">
        <v>0.794990853087298</v>
      </c>
      <c r="Z392" s="14">
        <v>0.89000905685649201</v>
      </c>
      <c r="AA392" s="14">
        <v>0.82802003687232695</v>
      </c>
      <c r="AB392" s="14">
        <v>0.85328313314200399</v>
      </c>
      <c r="AC392" s="14"/>
      <c r="AD392" s="14">
        <v>0.85512486340094596</v>
      </c>
      <c r="AE392" s="14">
        <v>0.77493402615807305</v>
      </c>
      <c r="AF392" s="14">
        <v>0.831961002458666</v>
      </c>
      <c r="AG392" s="14">
        <v>0.81782011185335401</v>
      </c>
      <c r="AH392" s="14"/>
      <c r="AI392" s="14">
        <v>0.86424783848689102</v>
      </c>
      <c r="AJ392" s="14">
        <v>0.82933330655207704</v>
      </c>
      <c r="AK392" s="14">
        <v>0.84619460237029998</v>
      </c>
      <c r="AL392" s="14">
        <v>0.82300744776957202</v>
      </c>
      <c r="AM392" s="14">
        <v>0.83726738227184305</v>
      </c>
    </row>
    <row r="393" spans="2:39" x14ac:dyDescent="0.35">
      <c r="B393" t="s">
        <v>215</v>
      </c>
      <c r="C393" s="14">
        <v>0.12364108665649599</v>
      </c>
      <c r="D393" s="14">
        <v>0.13161899894784199</v>
      </c>
      <c r="E393" s="14">
        <v>0.11444130660209501</v>
      </c>
      <c r="F393" s="14"/>
      <c r="G393" s="14">
        <v>0.12790655626440101</v>
      </c>
      <c r="H393" s="14">
        <v>7.9094481468217903E-2</v>
      </c>
      <c r="I393" s="14">
        <v>7.7587548838091797E-2</v>
      </c>
      <c r="J393" s="14">
        <v>0.169369574971554</v>
      </c>
      <c r="K393" s="14">
        <v>0.18431907468205</v>
      </c>
      <c r="L393" s="14">
        <v>0.20228112759684599</v>
      </c>
      <c r="M393" s="14"/>
      <c r="N393" s="14">
        <v>8.5237124977710105E-2</v>
      </c>
      <c r="O393" s="14">
        <v>0.122132729676431</v>
      </c>
      <c r="P393" s="14">
        <v>0.12123057449169999</v>
      </c>
      <c r="Q393" s="14">
        <v>0.119293218412861</v>
      </c>
      <c r="R393" s="14">
        <v>0.14056515029882299</v>
      </c>
      <c r="S393" s="14"/>
      <c r="T393" s="14">
        <v>8.7537824599563899E-2</v>
      </c>
      <c r="U393" s="14">
        <v>0.179410328071855</v>
      </c>
      <c r="V393" s="14">
        <v>0.122594201960986</v>
      </c>
      <c r="W393" s="14">
        <v>0.122885371843483</v>
      </c>
      <c r="X393" s="14"/>
      <c r="Y393" s="14">
        <v>0.14034717195659299</v>
      </c>
      <c r="Z393" s="14">
        <v>7.4336471710112206E-2</v>
      </c>
      <c r="AA393" s="14">
        <v>0.14228183301605901</v>
      </c>
      <c r="AB393" s="14">
        <v>0.104197092810767</v>
      </c>
      <c r="AC393" s="14"/>
      <c r="AD393" s="14">
        <v>0.105556153406582</v>
      </c>
      <c r="AE393" s="14">
        <v>0.15421995162687699</v>
      </c>
      <c r="AF393" s="14">
        <v>0.118143355850385</v>
      </c>
      <c r="AG393" s="14">
        <v>0.12780909964655099</v>
      </c>
      <c r="AH393" s="14"/>
      <c r="AI393" s="14">
        <v>7.2255222783484896E-2</v>
      </c>
      <c r="AJ393" s="14">
        <v>0.117958683772137</v>
      </c>
      <c r="AK393" s="14">
        <v>0.11718605829095199</v>
      </c>
      <c r="AL393" s="14">
        <v>0.12488085349287401</v>
      </c>
      <c r="AM393" s="14">
        <v>0.13906139809170701</v>
      </c>
    </row>
    <row r="394" spans="2:39" x14ac:dyDescent="0.35">
      <c r="B394" t="s">
        <v>216</v>
      </c>
      <c r="C394" s="14">
        <v>3.04775313161646E-2</v>
      </c>
      <c r="D394" s="14">
        <v>3.05323076184594E-2</v>
      </c>
      <c r="E394" s="14">
        <v>3.0414365676470601E-2</v>
      </c>
      <c r="F394" s="14"/>
      <c r="G394" s="14">
        <v>2.9226411885182099E-2</v>
      </c>
      <c r="H394" s="14">
        <v>3.54582350907875E-2</v>
      </c>
      <c r="I394" s="14">
        <v>2.6454969915198599E-2</v>
      </c>
      <c r="J394" s="14">
        <v>2.6312693622505001E-2</v>
      </c>
      <c r="K394" s="14">
        <v>3.2591927405727597E-2</v>
      </c>
      <c r="L394" s="14">
        <v>3.3709582555407097E-2</v>
      </c>
      <c r="M394" s="14"/>
      <c r="N394" s="14">
        <v>6.1411396974464698E-3</v>
      </c>
      <c r="O394" s="14">
        <v>4.9199581744654199E-2</v>
      </c>
      <c r="P394" s="14">
        <v>2.7245330099795701E-2</v>
      </c>
      <c r="Q394" s="14">
        <v>3.0082408140943699E-2</v>
      </c>
      <c r="R394" s="14">
        <v>6.0961854311745401E-3</v>
      </c>
      <c r="S394" s="14"/>
      <c r="T394" s="14">
        <v>0</v>
      </c>
      <c r="U394" s="14">
        <v>5.3316573426073897E-2</v>
      </c>
      <c r="V394" s="14">
        <v>3.3099199887344201E-2</v>
      </c>
      <c r="W394" s="14">
        <v>2.83753916322496E-2</v>
      </c>
      <c r="X394" s="14"/>
      <c r="Y394" s="14">
        <v>3.7623517330188601E-2</v>
      </c>
      <c r="Z394" s="14">
        <v>2.7110979387943501E-2</v>
      </c>
      <c r="AA394" s="14">
        <v>1.2111545414617401E-2</v>
      </c>
      <c r="AB394" s="14">
        <v>4.2519774047228703E-2</v>
      </c>
      <c r="AC394" s="14"/>
      <c r="AD394" s="14">
        <v>2.3573648984960099E-2</v>
      </c>
      <c r="AE394" s="14">
        <v>4.16072317974873E-2</v>
      </c>
      <c r="AF394" s="14">
        <v>4.9895641690949601E-2</v>
      </c>
      <c r="AG394" s="14">
        <v>3.3799498285672601E-2</v>
      </c>
      <c r="AH394" s="14"/>
      <c r="AI394" s="14">
        <v>5.15063877491692E-2</v>
      </c>
      <c r="AJ394" s="14">
        <v>2.67921878497825E-2</v>
      </c>
      <c r="AK394" s="14">
        <v>1.55243895824284E-2</v>
      </c>
      <c r="AL394" s="14">
        <v>3.8998917399090102E-2</v>
      </c>
      <c r="AM394" s="14">
        <v>2.3671219636449501E-2</v>
      </c>
    </row>
    <row r="395" spans="2:39" x14ac:dyDescent="0.35">
      <c r="B395" t="s">
        <v>217</v>
      </c>
      <c r="C395" s="14">
        <v>4.9938451906919399E-3</v>
      </c>
      <c r="D395" s="14">
        <v>3.7030851603486502E-3</v>
      </c>
      <c r="E395" s="14">
        <v>6.4822932894572499E-3</v>
      </c>
      <c r="F395" s="14"/>
      <c r="G395" s="14">
        <v>0</v>
      </c>
      <c r="H395" s="14">
        <v>9.07407115273378E-3</v>
      </c>
      <c r="I395" s="14">
        <v>1.2091059613767699E-2</v>
      </c>
      <c r="J395" s="14">
        <v>0</v>
      </c>
      <c r="K395" s="14">
        <v>0</v>
      </c>
      <c r="L395" s="14">
        <v>0</v>
      </c>
      <c r="M395" s="14"/>
      <c r="N395" s="14">
        <v>9.2086133793729298E-3</v>
      </c>
      <c r="O395" s="14">
        <v>7.5398829392491797E-3</v>
      </c>
      <c r="P395" s="14">
        <v>5.1735463894516604E-3</v>
      </c>
      <c r="Q395" s="14">
        <v>5.3879495881424197E-3</v>
      </c>
      <c r="R395" s="14">
        <v>0</v>
      </c>
      <c r="S395" s="14"/>
      <c r="T395" s="14">
        <v>0</v>
      </c>
      <c r="U395" s="14">
        <v>0</v>
      </c>
      <c r="V395" s="14">
        <v>4.5043023150686699E-3</v>
      </c>
      <c r="W395" s="14">
        <v>6.7807053167311003E-3</v>
      </c>
      <c r="X395" s="14"/>
      <c r="Y395" s="14">
        <v>4.7670397791626899E-3</v>
      </c>
      <c r="Z395" s="14">
        <v>8.5434920454518105E-3</v>
      </c>
      <c r="AA395" s="14">
        <v>4.6749125170039499E-3</v>
      </c>
      <c r="AB395" s="14">
        <v>0</v>
      </c>
      <c r="AC395" s="14"/>
      <c r="AD395" s="14">
        <v>3.8175645941791098E-3</v>
      </c>
      <c r="AE395" s="14">
        <v>9.0732656823602105E-3</v>
      </c>
      <c r="AF395" s="14">
        <v>0</v>
      </c>
      <c r="AG395" s="14">
        <v>0</v>
      </c>
      <c r="AH395" s="14"/>
      <c r="AI395" s="14">
        <v>1.1990550980454699E-2</v>
      </c>
      <c r="AJ395" s="14">
        <v>5.0875003609074402E-3</v>
      </c>
      <c r="AK395" s="14">
        <v>0</v>
      </c>
      <c r="AL395" s="14">
        <v>1.31127813384639E-2</v>
      </c>
      <c r="AM395" s="14">
        <v>0</v>
      </c>
    </row>
    <row r="396" spans="2:39" x14ac:dyDescent="0.35">
      <c r="B396" t="s">
        <v>218</v>
      </c>
      <c r="C396" s="14">
        <v>1.42680641432759E-2</v>
      </c>
      <c r="D396" s="14">
        <v>1.6999112089819201E-2</v>
      </c>
      <c r="E396" s="14">
        <v>1.11187389177432E-2</v>
      </c>
      <c r="F396" s="14"/>
      <c r="G396" s="14">
        <v>1.0988893758752E-2</v>
      </c>
      <c r="H396" s="14">
        <v>1.8884075914650699E-2</v>
      </c>
      <c r="I396" s="14">
        <v>8.8744256808281699E-3</v>
      </c>
      <c r="J396" s="14">
        <v>7.11809603664157E-3</v>
      </c>
      <c r="K396" s="14">
        <v>1.2067143420405499E-2</v>
      </c>
      <c r="L396" s="14">
        <v>3.5829063357133997E-2</v>
      </c>
      <c r="M396" s="14"/>
      <c r="N396" s="14">
        <v>1.5957647779509102E-2</v>
      </c>
      <c r="O396" s="14">
        <v>0</v>
      </c>
      <c r="P396" s="14">
        <v>2.08954020685287E-2</v>
      </c>
      <c r="Q396" s="14">
        <v>1.5134722709744201E-2</v>
      </c>
      <c r="R396" s="14">
        <v>2.53425241567037E-2</v>
      </c>
      <c r="S396" s="14"/>
      <c r="T396" s="14">
        <v>2.0087769098234402E-2</v>
      </c>
      <c r="U396" s="14">
        <v>5.4773078570273699E-2</v>
      </c>
      <c r="V396" s="14">
        <v>1.06118358673495E-2</v>
      </c>
      <c r="W396" s="14">
        <v>1.1922315221574199E-2</v>
      </c>
      <c r="X396" s="14"/>
      <c r="Y396" s="14">
        <v>2.2271417846757499E-2</v>
      </c>
      <c r="Z396" s="14">
        <v>0</v>
      </c>
      <c r="AA396" s="14">
        <v>1.29116721799927E-2</v>
      </c>
      <c r="AB396" s="14">
        <v>0</v>
      </c>
      <c r="AC396" s="14"/>
      <c r="AD396" s="14">
        <v>1.19277696133327E-2</v>
      </c>
      <c r="AE396" s="14">
        <v>2.0165524735202001E-2</v>
      </c>
      <c r="AF396" s="14">
        <v>0</v>
      </c>
      <c r="AG396" s="14">
        <v>2.0571290214422701E-2</v>
      </c>
      <c r="AH396" s="14"/>
      <c r="AI396" s="14">
        <v>0</v>
      </c>
      <c r="AJ396" s="14">
        <v>2.0828321465095799E-2</v>
      </c>
      <c r="AK396" s="14">
        <v>2.10949497563192E-2</v>
      </c>
      <c r="AL396" s="14">
        <v>0</v>
      </c>
      <c r="AM396" s="14">
        <v>0</v>
      </c>
    </row>
    <row r="397" spans="2:39" x14ac:dyDescent="0.35">
      <c r="B397" t="s">
        <v>170</v>
      </c>
      <c r="C397" s="14">
        <v>0</v>
      </c>
      <c r="D397" s="14">
        <v>0</v>
      </c>
      <c r="E397" s="14">
        <v>0</v>
      </c>
      <c r="F397" s="14"/>
      <c r="G397" s="14">
        <v>0</v>
      </c>
      <c r="H397" s="14">
        <v>0</v>
      </c>
      <c r="I397" s="14">
        <v>0</v>
      </c>
      <c r="J397" s="14">
        <v>0</v>
      </c>
      <c r="K397" s="14">
        <v>0</v>
      </c>
      <c r="L397" s="14">
        <v>0</v>
      </c>
      <c r="M397" s="14"/>
      <c r="N397" s="14">
        <v>0</v>
      </c>
      <c r="O397" s="14">
        <v>0</v>
      </c>
      <c r="P397" s="14">
        <v>0</v>
      </c>
      <c r="Q397" s="14">
        <v>0</v>
      </c>
      <c r="R397" s="14">
        <v>0</v>
      </c>
      <c r="S397" s="14"/>
      <c r="T397" s="14">
        <v>0</v>
      </c>
      <c r="U397" s="14">
        <v>0</v>
      </c>
      <c r="V397" s="14">
        <v>0</v>
      </c>
      <c r="W397" s="14">
        <v>0</v>
      </c>
      <c r="X397" s="14"/>
      <c r="Y397" s="14">
        <v>0</v>
      </c>
      <c r="Z397" s="14">
        <v>0</v>
      </c>
      <c r="AA397" s="14">
        <v>0</v>
      </c>
      <c r="AB397" s="14">
        <v>0</v>
      </c>
      <c r="AC397" s="14"/>
      <c r="AD397" s="14">
        <v>0</v>
      </c>
      <c r="AE397" s="14">
        <v>0</v>
      </c>
      <c r="AF397" s="14">
        <v>0</v>
      </c>
      <c r="AG397" s="14">
        <v>0</v>
      </c>
      <c r="AH397" s="14"/>
      <c r="AI397" s="14">
        <v>0</v>
      </c>
      <c r="AJ397" s="14">
        <v>0</v>
      </c>
      <c r="AK397" s="14">
        <v>0</v>
      </c>
      <c r="AL397" s="14">
        <v>0</v>
      </c>
      <c r="AM397" s="14">
        <v>0</v>
      </c>
    </row>
    <row r="398" spans="2:39" x14ac:dyDescent="0.35">
      <c r="B398" t="s">
        <v>219</v>
      </c>
      <c r="C398" s="14">
        <v>0.95026055934986797</v>
      </c>
      <c r="D398" s="14">
        <v>0.94876549513137298</v>
      </c>
      <c r="E398" s="14">
        <v>0.95198460211632896</v>
      </c>
      <c r="F398" s="14"/>
      <c r="G398" s="14">
        <v>0.95978469435606595</v>
      </c>
      <c r="H398" s="14">
        <v>0.93658361784182798</v>
      </c>
      <c r="I398" s="14">
        <v>0.95257954479020601</v>
      </c>
      <c r="J398" s="14">
        <v>0.96656921034085297</v>
      </c>
      <c r="K398" s="14">
        <v>0.95534092917386704</v>
      </c>
      <c r="L398" s="14">
        <v>0.930461354087459</v>
      </c>
      <c r="M398" s="14"/>
      <c r="N398" s="14">
        <v>0.96869259914367201</v>
      </c>
      <c r="O398" s="14">
        <v>0.94326053531609699</v>
      </c>
      <c r="P398" s="14">
        <v>0.94668572144222396</v>
      </c>
      <c r="Q398" s="14">
        <v>0.94939491956116995</v>
      </c>
      <c r="R398" s="14">
        <v>0.96856129041212202</v>
      </c>
      <c r="S398" s="14"/>
      <c r="T398" s="14">
        <v>0.97991223090176605</v>
      </c>
      <c r="U398" s="14">
        <v>0.89191034800365199</v>
      </c>
      <c r="V398" s="14">
        <v>0.95178466193023803</v>
      </c>
      <c r="W398" s="14">
        <v>0.95292158782944503</v>
      </c>
      <c r="X398" s="14"/>
      <c r="Y398" s="14">
        <v>0.93533802504389096</v>
      </c>
      <c r="Z398" s="14">
        <v>0.96434552856660505</v>
      </c>
      <c r="AA398" s="14">
        <v>0.97030186988838596</v>
      </c>
      <c r="AB398" s="14">
        <v>0.95748022595277105</v>
      </c>
      <c r="AC398" s="14"/>
      <c r="AD398" s="14">
        <v>0.96068101680752804</v>
      </c>
      <c r="AE398" s="14">
        <v>0.92915397778495001</v>
      </c>
      <c r="AF398" s="14">
        <v>0.95010435830905005</v>
      </c>
      <c r="AG398" s="14">
        <v>0.94562921149990498</v>
      </c>
      <c r="AH398" s="14"/>
      <c r="AI398" s="14">
        <v>0.93650306127037597</v>
      </c>
      <c r="AJ398" s="14">
        <v>0.94729199032421396</v>
      </c>
      <c r="AK398" s="14">
        <v>0.96338066066125205</v>
      </c>
      <c r="AL398" s="14">
        <v>0.94788830126244605</v>
      </c>
      <c r="AM398" s="14">
        <v>0.97632878036355097</v>
      </c>
    </row>
    <row r="399" spans="2:39" x14ac:dyDescent="0.35">
      <c r="B399" t="s">
        <v>220</v>
      </c>
      <c r="C399" s="14">
        <v>1.9261909333967799E-2</v>
      </c>
      <c r="D399" s="14">
        <v>2.0702197250167899E-2</v>
      </c>
      <c r="E399" s="14">
        <v>1.7601032207200499E-2</v>
      </c>
      <c r="F399" s="14"/>
      <c r="G399" s="14">
        <v>1.0988893758752E-2</v>
      </c>
      <c r="H399" s="14">
        <v>2.79581470673845E-2</v>
      </c>
      <c r="I399" s="14">
        <v>2.0965485294595802E-2</v>
      </c>
      <c r="J399" s="14">
        <v>7.11809603664157E-3</v>
      </c>
      <c r="K399" s="14">
        <v>1.2067143420405499E-2</v>
      </c>
      <c r="L399" s="14">
        <v>3.5829063357133997E-2</v>
      </c>
      <c r="M399" s="14"/>
      <c r="N399" s="14">
        <v>2.5166261158882101E-2</v>
      </c>
      <c r="O399" s="14">
        <v>7.5398829392491797E-3</v>
      </c>
      <c r="P399" s="14">
        <v>2.6068948457980301E-2</v>
      </c>
      <c r="Q399" s="14">
        <v>2.05226722978866E-2</v>
      </c>
      <c r="R399" s="14">
        <v>2.53425241567037E-2</v>
      </c>
      <c r="S399" s="14"/>
      <c r="T399" s="14">
        <v>2.0087769098234402E-2</v>
      </c>
      <c r="U399" s="14">
        <v>5.4773078570273699E-2</v>
      </c>
      <c r="V399" s="14">
        <v>1.5116138182418099E-2</v>
      </c>
      <c r="W399" s="14">
        <v>1.87030205383053E-2</v>
      </c>
      <c r="X399" s="14"/>
      <c r="Y399" s="14">
        <v>2.7038457625920199E-2</v>
      </c>
      <c r="Z399" s="14">
        <v>8.5434920454518105E-3</v>
      </c>
      <c r="AA399" s="14">
        <v>1.7586584696996602E-2</v>
      </c>
      <c r="AB399" s="14">
        <v>0</v>
      </c>
      <c r="AC399" s="14"/>
      <c r="AD399" s="14">
        <v>1.5745334207511799E-2</v>
      </c>
      <c r="AE399" s="14">
        <v>2.9238790417562201E-2</v>
      </c>
      <c r="AF399" s="14">
        <v>0</v>
      </c>
      <c r="AG399" s="14">
        <v>2.0571290214422701E-2</v>
      </c>
      <c r="AH399" s="14"/>
      <c r="AI399" s="14">
        <v>1.1990550980454699E-2</v>
      </c>
      <c r="AJ399" s="14">
        <v>2.5915821826003198E-2</v>
      </c>
      <c r="AK399" s="14">
        <v>2.10949497563192E-2</v>
      </c>
      <c r="AL399" s="14">
        <v>1.31127813384639E-2</v>
      </c>
      <c r="AM399" s="14">
        <v>0</v>
      </c>
    </row>
    <row r="400" spans="2:39" x14ac:dyDescent="0.35">
      <c r="B400" t="s">
        <v>67</v>
      </c>
      <c r="C400" s="14">
        <v>0.93099865001589999</v>
      </c>
      <c r="D400" s="14">
        <v>0.92806329788120501</v>
      </c>
      <c r="E400" s="14">
        <v>0.93438356990912796</v>
      </c>
      <c r="F400" s="14"/>
      <c r="G400" s="14">
        <v>0.94879580059731405</v>
      </c>
      <c r="H400" s="14">
        <v>0.908625470774443</v>
      </c>
      <c r="I400" s="14">
        <v>0.93161405949561005</v>
      </c>
      <c r="J400" s="14">
        <v>0.95945111430421204</v>
      </c>
      <c r="K400" s="14">
        <v>0.94327378575346199</v>
      </c>
      <c r="L400" s="14">
        <v>0.89463229073032502</v>
      </c>
      <c r="M400" s="14"/>
      <c r="N400" s="14">
        <v>0.94352633798478902</v>
      </c>
      <c r="O400" s="14">
        <v>0.93572065237684798</v>
      </c>
      <c r="P400" s="14">
        <v>0.92061677298424305</v>
      </c>
      <c r="Q400" s="14">
        <v>0.92887224726328299</v>
      </c>
      <c r="R400" s="14">
        <v>0.94321876625541801</v>
      </c>
      <c r="S400" s="14"/>
      <c r="T400" s="14">
        <v>0.95982446180353098</v>
      </c>
      <c r="U400" s="14">
        <v>0.83713726943337896</v>
      </c>
      <c r="V400" s="14">
        <v>0.93666852374781995</v>
      </c>
      <c r="W400" s="14">
        <v>0.93421856729113995</v>
      </c>
      <c r="X400" s="14"/>
      <c r="Y400" s="14">
        <v>0.90829956741797102</v>
      </c>
      <c r="Z400" s="14">
        <v>0.95580203652115303</v>
      </c>
      <c r="AA400" s="14">
        <v>0.95271528519138904</v>
      </c>
      <c r="AB400" s="14">
        <v>0.95748022595277105</v>
      </c>
      <c r="AC400" s="14"/>
      <c r="AD400" s="14">
        <v>0.94493568260001604</v>
      </c>
      <c r="AE400" s="14">
        <v>0.89991518736738796</v>
      </c>
      <c r="AF400" s="14">
        <v>0.95010435830905005</v>
      </c>
      <c r="AG400" s="14">
        <v>0.92505792128548203</v>
      </c>
      <c r="AH400" s="14"/>
      <c r="AI400" s="14">
        <v>0.92451251028992099</v>
      </c>
      <c r="AJ400" s="14">
        <v>0.92137616849821102</v>
      </c>
      <c r="AK400" s="14">
        <v>0.94228571090493296</v>
      </c>
      <c r="AL400" s="14">
        <v>0.934775519923982</v>
      </c>
      <c r="AM400" s="14">
        <v>0.97632878036355097</v>
      </c>
    </row>
    <row r="401" spans="2:39" x14ac:dyDescent="0.35">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row>
    <row r="402" spans="2:39" x14ac:dyDescent="0.35">
      <c r="B402" s="6" t="s">
        <v>226</v>
      </c>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row>
    <row r="403" spans="2:39" x14ac:dyDescent="0.35">
      <c r="B403" s="24" t="s">
        <v>222</v>
      </c>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row>
    <row r="404" spans="2:39" x14ac:dyDescent="0.35">
      <c r="B404" t="s">
        <v>214</v>
      </c>
      <c r="C404" s="14">
        <v>0.66464682271293896</v>
      </c>
      <c r="D404" s="14">
        <v>0.66070680890497402</v>
      </c>
      <c r="E404" s="14">
        <v>0.669190274573634</v>
      </c>
      <c r="F404" s="14"/>
      <c r="G404" s="14">
        <v>0.65645583935034801</v>
      </c>
      <c r="H404" s="14">
        <v>0.68787305770030605</v>
      </c>
      <c r="I404" s="14">
        <v>0.66059580114416705</v>
      </c>
      <c r="J404" s="14">
        <v>0.66105068205644901</v>
      </c>
      <c r="K404" s="14">
        <v>0.67865364724964905</v>
      </c>
      <c r="L404" s="14">
        <v>0.61545767583930999</v>
      </c>
      <c r="M404" s="14"/>
      <c r="N404" s="14">
        <v>0.62950565522002699</v>
      </c>
      <c r="O404" s="14">
        <v>0.65003498343420896</v>
      </c>
      <c r="P404" s="14">
        <v>0.73508906352078196</v>
      </c>
      <c r="Q404" s="14">
        <v>0.60203391404275297</v>
      </c>
      <c r="R404" s="14">
        <v>0.66796855035500702</v>
      </c>
      <c r="S404" s="14"/>
      <c r="T404" s="14">
        <v>0.589735808159775</v>
      </c>
      <c r="U404" s="14">
        <v>0.58198510255963598</v>
      </c>
      <c r="V404" s="14">
        <v>0.66681707576159799</v>
      </c>
      <c r="W404" s="14">
        <v>0.68399335155997898</v>
      </c>
      <c r="X404" s="14"/>
      <c r="Y404" s="14">
        <v>0.64163524135629502</v>
      </c>
      <c r="Z404" s="14">
        <v>0.657702037584452</v>
      </c>
      <c r="AA404" s="14">
        <v>0.68595037956392302</v>
      </c>
      <c r="AB404" s="14">
        <v>0.75723267725893895</v>
      </c>
      <c r="AC404" s="14"/>
      <c r="AD404" s="14">
        <v>0.65718847718994799</v>
      </c>
      <c r="AE404" s="14">
        <v>0.65128871651011699</v>
      </c>
      <c r="AF404" s="14">
        <v>0.72076974761233703</v>
      </c>
      <c r="AG404" s="14">
        <v>0.80338477107024697</v>
      </c>
      <c r="AH404" s="14"/>
      <c r="AI404" s="14">
        <v>0.60508936524738799</v>
      </c>
      <c r="AJ404" s="14">
        <v>0.76170404858932095</v>
      </c>
      <c r="AK404" s="14">
        <v>0.68363305168267996</v>
      </c>
      <c r="AL404" s="14">
        <v>0.63544992717501703</v>
      </c>
      <c r="AM404" s="14">
        <v>0.65439674910849899</v>
      </c>
    </row>
    <row r="405" spans="2:39" x14ac:dyDescent="0.35">
      <c r="B405" t="s">
        <v>215</v>
      </c>
      <c r="C405" s="14">
        <v>0.26639833431015703</v>
      </c>
      <c r="D405" s="14">
        <v>0.27122911304736402</v>
      </c>
      <c r="E405" s="14">
        <v>0.26082769123327099</v>
      </c>
      <c r="F405" s="14"/>
      <c r="G405" s="14">
        <v>0.28207792780827601</v>
      </c>
      <c r="H405" s="14">
        <v>0.249206804023891</v>
      </c>
      <c r="I405" s="14">
        <v>0.24785945689282801</v>
      </c>
      <c r="J405" s="14">
        <v>0.28151823970984802</v>
      </c>
      <c r="K405" s="14">
        <v>0.25705789206714702</v>
      </c>
      <c r="L405" s="14">
        <v>0.31483193575536</v>
      </c>
      <c r="M405" s="14"/>
      <c r="N405" s="14">
        <v>0.27915346068978197</v>
      </c>
      <c r="O405" s="14">
        <v>0.27820120681740601</v>
      </c>
      <c r="P405" s="14">
        <v>0.19498740845835599</v>
      </c>
      <c r="Q405" s="14">
        <v>0.338690106458782</v>
      </c>
      <c r="R405" s="14">
        <v>0.282863762218375</v>
      </c>
      <c r="S405" s="14"/>
      <c r="T405" s="14">
        <v>0.248696850969849</v>
      </c>
      <c r="U405" s="14">
        <v>0.348911012540087</v>
      </c>
      <c r="V405" s="14">
        <v>0.28344388910463703</v>
      </c>
      <c r="W405" s="14">
        <v>0.241648752272004</v>
      </c>
      <c r="X405" s="14"/>
      <c r="Y405" s="14">
        <v>0.27530349916562102</v>
      </c>
      <c r="Z405" s="14">
        <v>0.28858331073647903</v>
      </c>
      <c r="AA405" s="14">
        <v>0.23517460463421699</v>
      </c>
      <c r="AB405" s="14">
        <v>0.209620922313805</v>
      </c>
      <c r="AC405" s="14"/>
      <c r="AD405" s="14">
        <v>0.27987999729637503</v>
      </c>
      <c r="AE405" s="14">
        <v>0.25810030515131999</v>
      </c>
      <c r="AF405" s="14">
        <v>0.22933461069671299</v>
      </c>
      <c r="AG405" s="14">
        <v>0.17604393871533</v>
      </c>
      <c r="AH405" s="14"/>
      <c r="AI405" s="14">
        <v>0.32697771674881698</v>
      </c>
      <c r="AJ405" s="14">
        <v>0.17592532385449999</v>
      </c>
      <c r="AK405" s="14">
        <v>0.295271998561001</v>
      </c>
      <c r="AL405" s="14">
        <v>0.27118143548302198</v>
      </c>
      <c r="AM405" s="14">
        <v>0.332943536175692</v>
      </c>
    </row>
    <row r="406" spans="2:39" x14ac:dyDescent="0.35">
      <c r="B406" t="s">
        <v>216</v>
      </c>
      <c r="C406" s="14">
        <v>4.7035976229052201E-2</v>
      </c>
      <c r="D406" s="14">
        <v>4.9929882847055497E-2</v>
      </c>
      <c r="E406" s="14">
        <v>4.3698849495723099E-2</v>
      </c>
      <c r="F406" s="14"/>
      <c r="G406" s="14">
        <v>4.1330927753168503E-2</v>
      </c>
      <c r="H406" s="14">
        <v>2.8516391181654901E-2</v>
      </c>
      <c r="I406" s="14">
        <v>6.7961073753436796E-2</v>
      </c>
      <c r="J406" s="14">
        <v>4.3392372160468998E-2</v>
      </c>
      <c r="K406" s="14">
        <v>5.2221317262797898E-2</v>
      </c>
      <c r="L406" s="14">
        <v>5.8058454145164501E-2</v>
      </c>
      <c r="M406" s="14"/>
      <c r="N406" s="14">
        <v>5.2270882684058197E-2</v>
      </c>
      <c r="O406" s="14">
        <v>7.1763809748385102E-2</v>
      </c>
      <c r="P406" s="14">
        <v>3.90537616746333E-2</v>
      </c>
      <c r="Q406" s="14">
        <v>3.8303363709036101E-2</v>
      </c>
      <c r="R406" s="14">
        <v>3.71914314927006E-2</v>
      </c>
      <c r="S406" s="14"/>
      <c r="T406" s="14">
        <v>0.13008102622082199</v>
      </c>
      <c r="U406" s="14">
        <v>1.7504790255619199E-2</v>
      </c>
      <c r="V406" s="14">
        <v>3.7047026933935301E-2</v>
      </c>
      <c r="W406" s="14">
        <v>4.8660732167738897E-2</v>
      </c>
      <c r="X406" s="14"/>
      <c r="Y406" s="14">
        <v>5.3659655945159097E-2</v>
      </c>
      <c r="Z406" s="14">
        <v>3.9597883525578602E-2</v>
      </c>
      <c r="AA406" s="14">
        <v>6.5524784560678298E-2</v>
      </c>
      <c r="AB406" s="14">
        <v>1.20868353661836E-2</v>
      </c>
      <c r="AC406" s="14"/>
      <c r="AD406" s="14">
        <v>3.7946750241631799E-2</v>
      </c>
      <c r="AE406" s="14">
        <v>7.4310020338526003E-2</v>
      </c>
      <c r="AF406" s="14">
        <v>4.9895641690949601E-2</v>
      </c>
      <c r="AG406" s="14">
        <v>0</v>
      </c>
      <c r="AH406" s="14"/>
      <c r="AI406" s="14">
        <v>4.5268568765462702E-2</v>
      </c>
      <c r="AJ406" s="14">
        <v>3.7101785167793402E-2</v>
      </c>
      <c r="AK406" s="14">
        <v>0</v>
      </c>
      <c r="AL406" s="14">
        <v>9.0203663078013099E-2</v>
      </c>
      <c r="AM406" s="14">
        <v>1.2659714715808901E-2</v>
      </c>
    </row>
    <row r="407" spans="2:39" x14ac:dyDescent="0.35">
      <c r="B407" t="s">
        <v>217</v>
      </c>
      <c r="C407" s="14">
        <v>1.0895734302334301E-2</v>
      </c>
      <c r="D407" s="14">
        <v>1.1396711091493299E-2</v>
      </c>
      <c r="E407" s="14">
        <v>1.0318029747018301E-2</v>
      </c>
      <c r="F407" s="14"/>
      <c r="G407" s="14">
        <v>1.37082298941001E-2</v>
      </c>
      <c r="H407" s="14">
        <v>4.2647886759953103E-3</v>
      </c>
      <c r="I407" s="14">
        <v>2.3583668209568601E-2</v>
      </c>
      <c r="J407" s="14">
        <v>1.4038706073233299E-2</v>
      </c>
      <c r="K407" s="14">
        <v>0</v>
      </c>
      <c r="L407" s="14">
        <v>0</v>
      </c>
      <c r="M407" s="14"/>
      <c r="N407" s="14">
        <v>2.4558366456192301E-2</v>
      </c>
      <c r="O407" s="14">
        <v>0</v>
      </c>
      <c r="P407" s="14">
        <v>1.9623210639353302E-2</v>
      </c>
      <c r="Q407" s="14">
        <v>5.9058992777350199E-3</v>
      </c>
      <c r="R407" s="14">
        <v>0</v>
      </c>
      <c r="S407" s="14"/>
      <c r="T407" s="14">
        <v>1.13985455513198E-2</v>
      </c>
      <c r="U407" s="14">
        <v>3.2652870024236502E-2</v>
      </c>
      <c r="V407" s="14">
        <v>7.2942768959145402E-3</v>
      </c>
      <c r="W407" s="14">
        <v>1.1561850566905899E-2</v>
      </c>
      <c r="X407" s="14"/>
      <c r="Y407" s="14">
        <v>8.8349344436848606E-3</v>
      </c>
      <c r="Z407" s="14">
        <v>1.41167681534902E-2</v>
      </c>
      <c r="AA407" s="14">
        <v>1.33502312411819E-2</v>
      </c>
      <c r="AB407" s="14">
        <v>1.49623038866116E-2</v>
      </c>
      <c r="AC407" s="14"/>
      <c r="AD407" s="14">
        <v>1.5747329954992201E-2</v>
      </c>
      <c r="AE407" s="14">
        <v>1.60799708319005E-3</v>
      </c>
      <c r="AF407" s="14">
        <v>0</v>
      </c>
      <c r="AG407" s="14">
        <v>0</v>
      </c>
      <c r="AH407" s="14"/>
      <c r="AI407" s="14">
        <v>0</v>
      </c>
      <c r="AJ407" s="14">
        <v>1.42093385373427E-2</v>
      </c>
      <c r="AK407" s="14">
        <v>2.10949497563192E-2</v>
      </c>
      <c r="AL407" s="14">
        <v>3.16497426394759E-3</v>
      </c>
      <c r="AM407" s="14">
        <v>0</v>
      </c>
    </row>
    <row r="408" spans="2:39" x14ac:dyDescent="0.35">
      <c r="B408" t="s">
        <v>218</v>
      </c>
      <c r="C408" s="14">
        <v>1.1023132445518001E-2</v>
      </c>
      <c r="D408" s="14">
        <v>6.73748410911355E-3</v>
      </c>
      <c r="E408" s="14">
        <v>1.5965154950352799E-2</v>
      </c>
      <c r="F408" s="14"/>
      <c r="G408" s="14">
        <v>6.4270751941077099E-3</v>
      </c>
      <c r="H408" s="14">
        <v>3.01389584181526E-2</v>
      </c>
      <c r="I408" s="14">
        <v>0</v>
      </c>
      <c r="J408" s="14">
        <v>0</v>
      </c>
      <c r="K408" s="14">
        <v>1.2067143420405499E-2</v>
      </c>
      <c r="L408" s="14">
        <v>1.16519342601653E-2</v>
      </c>
      <c r="M408" s="14"/>
      <c r="N408" s="14">
        <v>1.45116349499402E-2</v>
      </c>
      <c r="O408" s="14">
        <v>0</v>
      </c>
      <c r="P408" s="14">
        <v>1.12465557068748E-2</v>
      </c>
      <c r="Q408" s="14">
        <v>1.50667165116948E-2</v>
      </c>
      <c r="R408" s="14">
        <v>1.1976255933917599E-2</v>
      </c>
      <c r="S408" s="14"/>
      <c r="T408" s="14">
        <v>2.0087769098234402E-2</v>
      </c>
      <c r="U408" s="14">
        <v>1.8946224620421798E-2</v>
      </c>
      <c r="V408" s="14">
        <v>5.3977313039146897E-3</v>
      </c>
      <c r="W408" s="14">
        <v>1.4135313433372499E-2</v>
      </c>
      <c r="X408" s="14"/>
      <c r="Y408" s="14">
        <v>2.0566669089239799E-2</v>
      </c>
      <c r="Z408" s="14">
        <v>0</v>
      </c>
      <c r="AA408" s="14">
        <v>0</v>
      </c>
      <c r="AB408" s="14">
        <v>6.0972611744613599E-3</v>
      </c>
      <c r="AC408" s="14"/>
      <c r="AD408" s="14">
        <v>9.2374453170525495E-3</v>
      </c>
      <c r="AE408" s="14">
        <v>1.46929609168471E-2</v>
      </c>
      <c r="AF408" s="14">
        <v>0</v>
      </c>
      <c r="AG408" s="14">
        <v>2.0571290214422701E-2</v>
      </c>
      <c r="AH408" s="14"/>
      <c r="AI408" s="14">
        <v>2.26643492383319E-2</v>
      </c>
      <c r="AJ408" s="14">
        <v>1.1059503851043101E-2</v>
      </c>
      <c r="AK408" s="14">
        <v>0</v>
      </c>
      <c r="AL408" s="14">
        <v>0</v>
      </c>
      <c r="AM408" s="14">
        <v>0</v>
      </c>
    </row>
    <row r="409" spans="2:39" x14ac:dyDescent="0.35">
      <c r="B409" t="s">
        <v>170</v>
      </c>
      <c r="C409" s="14">
        <v>0</v>
      </c>
      <c r="D409" s="14">
        <v>0</v>
      </c>
      <c r="E409" s="14">
        <v>0</v>
      </c>
      <c r="F409" s="14"/>
      <c r="G409" s="14">
        <v>0</v>
      </c>
      <c r="H409" s="14">
        <v>0</v>
      </c>
      <c r="I409" s="14">
        <v>0</v>
      </c>
      <c r="J409" s="14">
        <v>0</v>
      </c>
      <c r="K409" s="14">
        <v>0</v>
      </c>
      <c r="L409" s="14">
        <v>0</v>
      </c>
      <c r="M409" s="14"/>
      <c r="N409" s="14">
        <v>0</v>
      </c>
      <c r="O409" s="14">
        <v>0</v>
      </c>
      <c r="P409" s="14">
        <v>0</v>
      </c>
      <c r="Q409" s="14">
        <v>0</v>
      </c>
      <c r="R409" s="14">
        <v>0</v>
      </c>
      <c r="S409" s="14"/>
      <c r="T409" s="14">
        <v>0</v>
      </c>
      <c r="U409" s="14">
        <v>0</v>
      </c>
      <c r="V409" s="14">
        <v>0</v>
      </c>
      <c r="W409" s="14">
        <v>0</v>
      </c>
      <c r="X409" s="14"/>
      <c r="Y409" s="14">
        <v>0</v>
      </c>
      <c r="Z409" s="14">
        <v>0</v>
      </c>
      <c r="AA409" s="14">
        <v>0</v>
      </c>
      <c r="AB409" s="14">
        <v>0</v>
      </c>
      <c r="AC409" s="14"/>
      <c r="AD409" s="14">
        <v>0</v>
      </c>
      <c r="AE409" s="14">
        <v>0</v>
      </c>
      <c r="AF409" s="14">
        <v>0</v>
      </c>
      <c r="AG409" s="14">
        <v>0</v>
      </c>
      <c r="AH409" s="14"/>
      <c r="AI409" s="14">
        <v>0</v>
      </c>
      <c r="AJ409" s="14">
        <v>0</v>
      </c>
      <c r="AK409" s="14">
        <v>0</v>
      </c>
      <c r="AL409" s="14">
        <v>0</v>
      </c>
      <c r="AM409" s="14">
        <v>0</v>
      </c>
    </row>
    <row r="410" spans="2:39" x14ac:dyDescent="0.35">
      <c r="B410" t="s">
        <v>219</v>
      </c>
      <c r="C410" s="14">
        <v>0.93104515702309598</v>
      </c>
      <c r="D410" s="14">
        <v>0.93193592195233799</v>
      </c>
      <c r="E410" s="14">
        <v>0.93001796580690599</v>
      </c>
      <c r="F410" s="14"/>
      <c r="G410" s="14">
        <v>0.93853376715862402</v>
      </c>
      <c r="H410" s="14">
        <v>0.93707986172419699</v>
      </c>
      <c r="I410" s="14">
        <v>0.90845525803699501</v>
      </c>
      <c r="J410" s="14">
        <v>0.94256892176629803</v>
      </c>
      <c r="K410" s="14">
        <v>0.93571153931679696</v>
      </c>
      <c r="L410" s="14">
        <v>0.93028961159467005</v>
      </c>
      <c r="M410" s="14"/>
      <c r="N410" s="14">
        <v>0.90865911590980897</v>
      </c>
      <c r="O410" s="14">
        <v>0.92823619025161497</v>
      </c>
      <c r="P410" s="14">
        <v>0.93007647197913901</v>
      </c>
      <c r="Q410" s="14">
        <v>0.94072402050153403</v>
      </c>
      <c r="R410" s="14">
        <v>0.95083231257338197</v>
      </c>
      <c r="S410" s="14"/>
      <c r="T410" s="14">
        <v>0.83843265912962395</v>
      </c>
      <c r="U410" s="14">
        <v>0.93089611509972303</v>
      </c>
      <c r="V410" s="14">
        <v>0.95026096486623501</v>
      </c>
      <c r="W410" s="14">
        <v>0.92564210383198298</v>
      </c>
      <c r="X410" s="14"/>
      <c r="Y410" s="14">
        <v>0.91693874052191604</v>
      </c>
      <c r="Z410" s="14">
        <v>0.94628534832093103</v>
      </c>
      <c r="AA410" s="14">
        <v>0.92112498419814004</v>
      </c>
      <c r="AB410" s="14">
        <v>0.96685359957274297</v>
      </c>
      <c r="AC410" s="14"/>
      <c r="AD410" s="14">
        <v>0.93706847448632302</v>
      </c>
      <c r="AE410" s="14">
        <v>0.90938902166143698</v>
      </c>
      <c r="AF410" s="14">
        <v>0.95010435830905005</v>
      </c>
      <c r="AG410" s="14">
        <v>0.97942870978557695</v>
      </c>
      <c r="AH410" s="14"/>
      <c r="AI410" s="14">
        <v>0.93206708199620503</v>
      </c>
      <c r="AJ410" s="14">
        <v>0.93762937244382105</v>
      </c>
      <c r="AK410" s="14">
        <v>0.97890505024368102</v>
      </c>
      <c r="AL410" s="14">
        <v>0.90663136265803901</v>
      </c>
      <c r="AM410" s="14">
        <v>0.98734028528419104</v>
      </c>
    </row>
    <row r="411" spans="2:39" x14ac:dyDescent="0.35">
      <c r="B411" t="s">
        <v>220</v>
      </c>
      <c r="C411" s="14">
        <v>2.19188667478523E-2</v>
      </c>
      <c r="D411" s="14">
        <v>1.8134195200606801E-2</v>
      </c>
      <c r="E411" s="14">
        <v>2.6283184697371099E-2</v>
      </c>
      <c r="F411" s="14"/>
      <c r="G411" s="14">
        <v>2.0135305088207801E-2</v>
      </c>
      <c r="H411" s="14">
        <v>3.4403747094147903E-2</v>
      </c>
      <c r="I411" s="14">
        <v>2.3583668209568601E-2</v>
      </c>
      <c r="J411" s="14">
        <v>1.4038706073233299E-2</v>
      </c>
      <c r="K411" s="14">
        <v>1.2067143420405499E-2</v>
      </c>
      <c r="L411" s="14">
        <v>1.16519342601653E-2</v>
      </c>
      <c r="M411" s="14"/>
      <c r="N411" s="14">
        <v>3.90700014061326E-2</v>
      </c>
      <c r="O411" s="14">
        <v>0</v>
      </c>
      <c r="P411" s="14">
        <v>3.0869766346228001E-2</v>
      </c>
      <c r="Q411" s="14">
        <v>2.0972615789429799E-2</v>
      </c>
      <c r="R411" s="14">
        <v>1.1976255933917599E-2</v>
      </c>
      <c r="S411" s="14"/>
      <c r="T411" s="14">
        <v>3.1486314649554203E-2</v>
      </c>
      <c r="U411" s="14">
        <v>5.1599094644658297E-2</v>
      </c>
      <c r="V411" s="14">
        <v>1.2692008199829199E-2</v>
      </c>
      <c r="W411" s="14">
        <v>2.56971640002783E-2</v>
      </c>
      <c r="X411" s="14"/>
      <c r="Y411" s="14">
        <v>2.9401603532924699E-2</v>
      </c>
      <c r="Z411" s="14">
        <v>1.41167681534902E-2</v>
      </c>
      <c r="AA411" s="14">
        <v>1.33502312411819E-2</v>
      </c>
      <c r="AB411" s="14">
        <v>2.1059565061073E-2</v>
      </c>
      <c r="AC411" s="14"/>
      <c r="AD411" s="14">
        <v>2.4984775272044801E-2</v>
      </c>
      <c r="AE411" s="14">
        <v>1.63009580000371E-2</v>
      </c>
      <c r="AF411" s="14">
        <v>0</v>
      </c>
      <c r="AG411" s="14">
        <v>2.0571290214422701E-2</v>
      </c>
      <c r="AH411" s="14"/>
      <c r="AI411" s="14">
        <v>2.26643492383319E-2</v>
      </c>
      <c r="AJ411" s="14">
        <v>2.52688423883859E-2</v>
      </c>
      <c r="AK411" s="14">
        <v>2.10949497563192E-2</v>
      </c>
      <c r="AL411" s="14">
        <v>3.16497426394759E-3</v>
      </c>
      <c r="AM411" s="14">
        <v>0</v>
      </c>
    </row>
    <row r="412" spans="2:39" x14ac:dyDescent="0.35">
      <c r="B412" t="s">
        <v>67</v>
      </c>
      <c r="C412" s="14">
        <v>0.90912629027524305</v>
      </c>
      <c r="D412" s="14">
        <v>0.91380172675173099</v>
      </c>
      <c r="E412" s="14">
        <v>0.90373478110953498</v>
      </c>
      <c r="F412" s="14"/>
      <c r="G412" s="14">
        <v>0.91839846207041598</v>
      </c>
      <c r="H412" s="14">
        <v>0.90267611463004904</v>
      </c>
      <c r="I412" s="14">
        <v>0.88487158982742598</v>
      </c>
      <c r="J412" s="14">
        <v>0.92853021569306404</v>
      </c>
      <c r="K412" s="14">
        <v>0.92364439589639102</v>
      </c>
      <c r="L412" s="14">
        <v>0.91863767733450497</v>
      </c>
      <c r="M412" s="14"/>
      <c r="N412" s="14">
        <v>0.86958911450367704</v>
      </c>
      <c r="O412" s="14">
        <v>0.92823619025161497</v>
      </c>
      <c r="P412" s="14">
        <v>0.89920670563291105</v>
      </c>
      <c r="Q412" s="14">
        <v>0.91975140471210404</v>
      </c>
      <c r="R412" s="14">
        <v>0.93885605663946403</v>
      </c>
      <c r="S412" s="14"/>
      <c r="T412" s="14">
        <v>0.80694634448006997</v>
      </c>
      <c r="U412" s="14">
        <v>0.87929702045506397</v>
      </c>
      <c r="V412" s="14">
        <v>0.93756895666640605</v>
      </c>
      <c r="W412" s="14">
        <v>0.89994493983170498</v>
      </c>
      <c r="X412" s="14"/>
      <c r="Y412" s="14">
        <v>0.88753713698899195</v>
      </c>
      <c r="Z412" s="14">
        <v>0.93216858016744097</v>
      </c>
      <c r="AA412" s="14">
        <v>0.90777475295695798</v>
      </c>
      <c r="AB412" s="14">
        <v>0.94579403451166999</v>
      </c>
      <c r="AC412" s="14"/>
      <c r="AD412" s="14">
        <v>0.91208369921427901</v>
      </c>
      <c r="AE412" s="14">
        <v>0.89308806366139903</v>
      </c>
      <c r="AF412" s="14">
        <v>0.95010435830905005</v>
      </c>
      <c r="AG412" s="14">
        <v>0.958857419571155</v>
      </c>
      <c r="AH412" s="14"/>
      <c r="AI412" s="14">
        <v>0.90940273275787398</v>
      </c>
      <c r="AJ412" s="14">
        <v>0.91236053005543505</v>
      </c>
      <c r="AK412" s="14">
        <v>0.95781010048736204</v>
      </c>
      <c r="AL412" s="14">
        <v>0.90346638839409199</v>
      </c>
      <c r="AM412" s="14">
        <v>0.98734028528419104</v>
      </c>
    </row>
    <row r="413" spans="2:39" x14ac:dyDescent="0.35">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row>
    <row r="414" spans="2:39" x14ac:dyDescent="0.35">
      <c r="B414" s="6" t="s">
        <v>227</v>
      </c>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row>
    <row r="415" spans="2:39" x14ac:dyDescent="0.35">
      <c r="B415" s="24" t="s">
        <v>222</v>
      </c>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row>
    <row r="416" spans="2:39" x14ac:dyDescent="0.35">
      <c r="B416" t="s">
        <v>214</v>
      </c>
      <c r="C416" s="14">
        <v>0.68101856030517904</v>
      </c>
      <c r="D416" s="14">
        <v>0.66407075835428697</v>
      </c>
      <c r="E416" s="14">
        <v>0.70056202539477297</v>
      </c>
      <c r="F416" s="14"/>
      <c r="G416" s="14">
        <v>0.70792561205917104</v>
      </c>
      <c r="H416" s="14">
        <v>0.70229361571475801</v>
      </c>
      <c r="I416" s="14">
        <v>0.74440241210921698</v>
      </c>
      <c r="J416" s="14">
        <v>0.67758332237051899</v>
      </c>
      <c r="K416" s="14">
        <v>0.59508758759226998</v>
      </c>
      <c r="L416" s="14">
        <v>0.52169822522737497</v>
      </c>
      <c r="M416" s="14"/>
      <c r="N416" s="14">
        <v>0.68774222957874298</v>
      </c>
      <c r="O416" s="14">
        <v>0.60928505389676402</v>
      </c>
      <c r="P416" s="14">
        <v>0.71837091126582198</v>
      </c>
      <c r="Q416" s="14">
        <v>0.68016996053330903</v>
      </c>
      <c r="R416" s="14">
        <v>0.71396669176146399</v>
      </c>
      <c r="S416" s="14"/>
      <c r="T416" s="14">
        <v>0.73112308068183096</v>
      </c>
      <c r="U416" s="14">
        <v>0.61811026748995801</v>
      </c>
      <c r="V416" s="14">
        <v>0.64589535176103297</v>
      </c>
      <c r="W416" s="14">
        <v>0.71488561430414899</v>
      </c>
      <c r="X416" s="14"/>
      <c r="Y416" s="14">
        <v>0.64185324063673399</v>
      </c>
      <c r="Z416" s="14">
        <v>0.72999225519256605</v>
      </c>
      <c r="AA416" s="14">
        <v>0.64201606859687399</v>
      </c>
      <c r="AB416" s="14">
        <v>0.81451943386357595</v>
      </c>
      <c r="AC416" s="14"/>
      <c r="AD416" s="14">
        <v>0.68489105565170505</v>
      </c>
      <c r="AE416" s="14">
        <v>0.67448595400474898</v>
      </c>
      <c r="AF416" s="14">
        <v>0.55983342552153403</v>
      </c>
      <c r="AG416" s="14">
        <v>0.76114765394725603</v>
      </c>
      <c r="AH416" s="14"/>
      <c r="AI416" s="14">
        <v>0.65056620957158295</v>
      </c>
      <c r="AJ416" s="14">
        <v>0.72932394906051001</v>
      </c>
      <c r="AK416" s="14">
        <v>0.77952452135691097</v>
      </c>
      <c r="AL416" s="14">
        <v>0.66680105846899695</v>
      </c>
      <c r="AM416" s="14">
        <v>0.72235917791808302</v>
      </c>
    </row>
    <row r="417" spans="2:39" x14ac:dyDescent="0.35">
      <c r="B417" t="s">
        <v>215</v>
      </c>
      <c r="C417" s="14">
        <v>0.261799192758008</v>
      </c>
      <c r="D417" s="14">
        <v>0.29260503389210302</v>
      </c>
      <c r="E417" s="14">
        <v>0.22627524207081801</v>
      </c>
      <c r="F417" s="14"/>
      <c r="G417" s="14">
        <v>0.23227477756950701</v>
      </c>
      <c r="H417" s="14">
        <v>0.229017580498209</v>
      </c>
      <c r="I417" s="14">
        <v>0.21391883118223801</v>
      </c>
      <c r="J417" s="14">
        <v>0.26875951286254601</v>
      </c>
      <c r="K417" s="14">
        <v>0.33587170148287698</v>
      </c>
      <c r="L417" s="14">
        <v>0.42732053022062599</v>
      </c>
      <c r="M417" s="14"/>
      <c r="N417" s="14">
        <v>0.26566367824718701</v>
      </c>
      <c r="O417" s="14">
        <v>0.323124589894286</v>
      </c>
      <c r="P417" s="14">
        <v>0.211977746513381</v>
      </c>
      <c r="Q417" s="14">
        <v>0.26349628687371102</v>
      </c>
      <c r="R417" s="14">
        <v>0.25516831995704398</v>
      </c>
      <c r="S417" s="14"/>
      <c r="T417" s="14">
        <v>0.237390604668615</v>
      </c>
      <c r="U417" s="14">
        <v>0.27130600670198102</v>
      </c>
      <c r="V417" s="14">
        <v>0.28939481777804599</v>
      </c>
      <c r="W417" s="14">
        <v>0.238067970999472</v>
      </c>
      <c r="X417" s="14"/>
      <c r="Y417" s="14">
        <v>0.28629733844813698</v>
      </c>
      <c r="Z417" s="14">
        <v>0.23149146662536599</v>
      </c>
      <c r="AA417" s="14">
        <v>0.29187611754616299</v>
      </c>
      <c r="AB417" s="14">
        <v>0.164603442493544</v>
      </c>
      <c r="AC417" s="14"/>
      <c r="AD417" s="14">
        <v>0.259622516144841</v>
      </c>
      <c r="AE417" s="14">
        <v>0.26971451552432202</v>
      </c>
      <c r="AF417" s="14">
        <v>0.36892923060114702</v>
      </c>
      <c r="AG417" s="14">
        <v>0.16013128233649099</v>
      </c>
      <c r="AH417" s="14"/>
      <c r="AI417" s="14">
        <v>0.25251899507800801</v>
      </c>
      <c r="AJ417" s="14">
        <v>0.210111551042588</v>
      </c>
      <c r="AK417" s="14">
        <v>0.201230564277561</v>
      </c>
      <c r="AL417" s="14">
        <v>0.27283753994334597</v>
      </c>
      <c r="AM417" s="14">
        <v>0.26768669074040202</v>
      </c>
    </row>
    <row r="418" spans="2:39" x14ac:dyDescent="0.35">
      <c r="B418" t="s">
        <v>216</v>
      </c>
      <c r="C418" s="14">
        <v>3.3144215921022097E-2</v>
      </c>
      <c r="D418" s="14">
        <v>3.0004011938644101E-2</v>
      </c>
      <c r="E418" s="14">
        <v>3.67653620190019E-2</v>
      </c>
      <c r="F418" s="14"/>
      <c r="G418" s="14">
        <v>3.7376146030881303E-2</v>
      </c>
      <c r="H418" s="14">
        <v>1.9472063336332099E-2</v>
      </c>
      <c r="I418" s="14">
        <v>3.0924777256762299E-2</v>
      </c>
      <c r="J418" s="14">
        <v>4.9443695540783303E-2</v>
      </c>
      <c r="K418" s="14">
        <v>5.6973567504448298E-2</v>
      </c>
      <c r="L418" s="14">
        <v>1.26798048214399E-2</v>
      </c>
      <c r="M418" s="14"/>
      <c r="N418" s="14">
        <v>2.3447882743828301E-2</v>
      </c>
      <c r="O418" s="14">
        <v>4.7709842435854598E-2</v>
      </c>
      <c r="P418" s="14">
        <v>4.1497812806365802E-2</v>
      </c>
      <c r="Q418" s="14">
        <v>2.5380427117594299E-2</v>
      </c>
      <c r="R418" s="14">
        <v>1.2206513713950999E-2</v>
      </c>
      <c r="S418" s="14"/>
      <c r="T418" s="14">
        <v>1.13985455513198E-2</v>
      </c>
      <c r="U418" s="14">
        <v>3.9599799256970603E-2</v>
      </c>
      <c r="V418" s="14">
        <v>3.9960054080651203E-2</v>
      </c>
      <c r="W418" s="14">
        <v>2.89324072584351E-2</v>
      </c>
      <c r="X418" s="14"/>
      <c r="Y418" s="14">
        <v>3.9154690711486702E-2</v>
      </c>
      <c r="Z418" s="14">
        <v>2.5341703613194599E-2</v>
      </c>
      <c r="AA418" s="14">
        <v>3.9252632799460799E-2</v>
      </c>
      <c r="AB418" s="14">
        <v>1.47798624684186E-2</v>
      </c>
      <c r="AC418" s="14"/>
      <c r="AD418" s="14">
        <v>3.56700690121362E-2</v>
      </c>
      <c r="AE418" s="14">
        <v>2.48080195671741E-2</v>
      </c>
      <c r="AF418" s="14">
        <v>7.1237343877318698E-2</v>
      </c>
      <c r="AG418" s="14">
        <v>2.4350275216157902E-2</v>
      </c>
      <c r="AH418" s="14"/>
      <c r="AI418" s="14">
        <v>3.2862085191199701E-2</v>
      </c>
      <c r="AJ418" s="14">
        <v>3.5578684264538502E-2</v>
      </c>
      <c r="AK418" s="14">
        <v>0</v>
      </c>
      <c r="AL418" s="14">
        <v>6.0361401587656897E-2</v>
      </c>
      <c r="AM418" s="14">
        <v>0</v>
      </c>
    </row>
    <row r="419" spans="2:39" x14ac:dyDescent="0.35">
      <c r="B419" t="s">
        <v>217</v>
      </c>
      <c r="C419" s="14">
        <v>7.0367677215268697E-3</v>
      </c>
      <c r="D419" s="14">
        <v>2.4014155585370799E-3</v>
      </c>
      <c r="E419" s="14">
        <v>1.23820534074145E-2</v>
      </c>
      <c r="F419" s="14"/>
      <c r="G419" s="14">
        <v>2.2423464340440999E-2</v>
      </c>
      <c r="H419" s="14">
        <v>0</v>
      </c>
      <c r="I419" s="14">
        <v>5.8350117561319697E-3</v>
      </c>
      <c r="J419" s="14">
        <v>4.21346922615166E-3</v>
      </c>
      <c r="K419" s="14">
        <v>0</v>
      </c>
      <c r="L419" s="14">
        <v>1.41243106335898E-2</v>
      </c>
      <c r="M419" s="14"/>
      <c r="N419" s="14">
        <v>8.63457448030093E-3</v>
      </c>
      <c r="O419" s="14">
        <v>6.1232492933837399E-3</v>
      </c>
      <c r="P419" s="14">
        <v>6.2579510295577498E-3</v>
      </c>
      <c r="Q419" s="14">
        <v>1.52949266214151E-2</v>
      </c>
      <c r="R419" s="14">
        <v>0</v>
      </c>
      <c r="S419" s="14"/>
      <c r="T419" s="14">
        <v>0</v>
      </c>
      <c r="U419" s="14">
        <v>5.2037701930668902E-2</v>
      </c>
      <c r="V419" s="14">
        <v>7.0860178930463097E-3</v>
      </c>
      <c r="W419" s="14">
        <v>2.3963909782672901E-3</v>
      </c>
      <c r="X419" s="14"/>
      <c r="Y419" s="14">
        <v>8.2717674244964495E-3</v>
      </c>
      <c r="Z419" s="14">
        <v>1.3174574568873E-2</v>
      </c>
      <c r="AA419" s="14">
        <v>0</v>
      </c>
      <c r="AB419" s="14">
        <v>0</v>
      </c>
      <c r="AC419" s="14"/>
      <c r="AD419" s="14">
        <v>5.7436553805553401E-3</v>
      </c>
      <c r="AE419" s="14">
        <v>1.2049909526617501E-2</v>
      </c>
      <c r="AF419" s="14">
        <v>0</v>
      </c>
      <c r="AG419" s="14">
        <v>0</v>
      </c>
      <c r="AH419" s="14"/>
      <c r="AI419" s="14">
        <v>3.4209350035128497E-2</v>
      </c>
      <c r="AJ419" s="14">
        <v>0</v>
      </c>
      <c r="AK419" s="14">
        <v>0</v>
      </c>
      <c r="AL419" s="14">
        <v>0</v>
      </c>
      <c r="AM419" s="14">
        <v>0</v>
      </c>
    </row>
    <row r="420" spans="2:39" x14ac:dyDescent="0.35">
      <c r="B420" t="s">
        <v>218</v>
      </c>
      <c r="C420" s="14">
        <v>1.7001263294264199E-2</v>
      </c>
      <c r="D420" s="14">
        <v>1.0918780256429001E-2</v>
      </c>
      <c r="E420" s="14">
        <v>2.4015317107993001E-2</v>
      </c>
      <c r="F420" s="14"/>
      <c r="G420" s="14">
        <v>0</v>
      </c>
      <c r="H420" s="14">
        <v>4.9216740450701603E-2</v>
      </c>
      <c r="I420" s="14">
        <v>4.9189676956499498E-3</v>
      </c>
      <c r="J420" s="14">
        <v>0</v>
      </c>
      <c r="K420" s="14">
        <v>1.2067143420405499E-2</v>
      </c>
      <c r="L420" s="14">
        <v>2.41771290969688E-2</v>
      </c>
      <c r="M420" s="14"/>
      <c r="N420" s="14">
        <v>1.45116349499402E-2</v>
      </c>
      <c r="O420" s="14">
        <v>1.37572644797118E-2</v>
      </c>
      <c r="P420" s="14">
        <v>2.1895578384872799E-2</v>
      </c>
      <c r="Q420" s="14">
        <v>1.5658398853970999E-2</v>
      </c>
      <c r="R420" s="14">
        <v>1.8658474567541699E-2</v>
      </c>
      <c r="S420" s="14"/>
      <c r="T420" s="14">
        <v>2.0087769098234402E-2</v>
      </c>
      <c r="U420" s="14">
        <v>1.8946224620421798E-2</v>
      </c>
      <c r="V420" s="14">
        <v>1.7663758487223399E-2</v>
      </c>
      <c r="W420" s="14">
        <v>1.5717616459676498E-2</v>
      </c>
      <c r="X420" s="14"/>
      <c r="Y420" s="14">
        <v>2.44229627791454E-2</v>
      </c>
      <c r="Z420" s="14">
        <v>0</v>
      </c>
      <c r="AA420" s="14">
        <v>2.6855181057502401E-2</v>
      </c>
      <c r="AB420" s="14">
        <v>6.0972611744613599E-3</v>
      </c>
      <c r="AC420" s="14"/>
      <c r="AD420" s="14">
        <v>1.40727038107623E-2</v>
      </c>
      <c r="AE420" s="14">
        <v>1.8941601377136599E-2</v>
      </c>
      <c r="AF420" s="14">
        <v>0</v>
      </c>
      <c r="AG420" s="14">
        <v>5.4370788500095302E-2</v>
      </c>
      <c r="AH420" s="14"/>
      <c r="AI420" s="14">
        <v>2.98433601240807E-2</v>
      </c>
      <c r="AJ420" s="14">
        <v>2.4985815632363201E-2</v>
      </c>
      <c r="AK420" s="14">
        <v>1.92449143655282E-2</v>
      </c>
      <c r="AL420" s="14">
        <v>0</v>
      </c>
      <c r="AM420" s="14">
        <v>9.9541313415146809E-3</v>
      </c>
    </row>
    <row r="421" spans="2:39" x14ac:dyDescent="0.35">
      <c r="B421" t="s">
        <v>170</v>
      </c>
      <c r="C421" s="14">
        <v>0</v>
      </c>
      <c r="D421" s="14">
        <v>0</v>
      </c>
      <c r="E421" s="14">
        <v>0</v>
      </c>
      <c r="F421" s="14"/>
      <c r="G421" s="14">
        <v>0</v>
      </c>
      <c r="H421" s="14">
        <v>0</v>
      </c>
      <c r="I421" s="14">
        <v>0</v>
      </c>
      <c r="J421" s="14">
        <v>0</v>
      </c>
      <c r="K421" s="14">
        <v>0</v>
      </c>
      <c r="L421" s="14">
        <v>0</v>
      </c>
      <c r="M421" s="14"/>
      <c r="N421" s="14">
        <v>0</v>
      </c>
      <c r="O421" s="14">
        <v>0</v>
      </c>
      <c r="P421" s="14">
        <v>0</v>
      </c>
      <c r="Q421" s="14">
        <v>0</v>
      </c>
      <c r="R421" s="14">
        <v>0</v>
      </c>
      <c r="S421" s="14"/>
      <c r="T421" s="14">
        <v>0</v>
      </c>
      <c r="U421" s="14">
        <v>0</v>
      </c>
      <c r="V421" s="14">
        <v>0</v>
      </c>
      <c r="W421" s="14">
        <v>0</v>
      </c>
      <c r="X421" s="14"/>
      <c r="Y421" s="14">
        <v>0</v>
      </c>
      <c r="Z421" s="14">
        <v>0</v>
      </c>
      <c r="AA421" s="14">
        <v>0</v>
      </c>
      <c r="AB421" s="14">
        <v>0</v>
      </c>
      <c r="AC421" s="14"/>
      <c r="AD421" s="14">
        <v>0</v>
      </c>
      <c r="AE421" s="14">
        <v>0</v>
      </c>
      <c r="AF421" s="14">
        <v>0</v>
      </c>
      <c r="AG421" s="14">
        <v>0</v>
      </c>
      <c r="AH421" s="14"/>
      <c r="AI421" s="14">
        <v>0</v>
      </c>
      <c r="AJ421" s="14">
        <v>0</v>
      </c>
      <c r="AK421" s="14">
        <v>0</v>
      </c>
      <c r="AL421" s="14">
        <v>0</v>
      </c>
      <c r="AM421" s="14">
        <v>0</v>
      </c>
    </row>
    <row r="422" spans="2:39" x14ac:dyDescent="0.35">
      <c r="B422" t="s">
        <v>219</v>
      </c>
      <c r="C422" s="14">
        <v>0.94281775306318705</v>
      </c>
      <c r="D422" s="14">
        <v>0.95667579224638999</v>
      </c>
      <c r="E422" s="14">
        <v>0.92683726746559103</v>
      </c>
      <c r="F422" s="14"/>
      <c r="G422" s="14">
        <v>0.94020038962867802</v>
      </c>
      <c r="H422" s="14">
        <v>0.93131119621296599</v>
      </c>
      <c r="I422" s="14">
        <v>0.95832124329145596</v>
      </c>
      <c r="J422" s="14">
        <v>0.94634283523306495</v>
      </c>
      <c r="K422" s="14">
        <v>0.93095928907514602</v>
      </c>
      <c r="L422" s="14">
        <v>0.94901875544800196</v>
      </c>
      <c r="M422" s="14"/>
      <c r="N422" s="14">
        <v>0.95340590782593004</v>
      </c>
      <c r="O422" s="14">
        <v>0.93240964379104996</v>
      </c>
      <c r="P422" s="14">
        <v>0.93034865777920395</v>
      </c>
      <c r="Q422" s="14">
        <v>0.94366624740701999</v>
      </c>
      <c r="R422" s="14">
        <v>0.96913501171850702</v>
      </c>
      <c r="S422" s="14"/>
      <c r="T422" s="14">
        <v>0.96851368535044602</v>
      </c>
      <c r="U422" s="14">
        <v>0.88941627419193903</v>
      </c>
      <c r="V422" s="14">
        <v>0.93529016953907895</v>
      </c>
      <c r="W422" s="14">
        <v>0.95295358530362095</v>
      </c>
      <c r="X422" s="14"/>
      <c r="Y422" s="14">
        <v>0.92815057908487097</v>
      </c>
      <c r="Z422" s="14">
        <v>0.96148372181793296</v>
      </c>
      <c r="AA422" s="14">
        <v>0.93389218614303704</v>
      </c>
      <c r="AB422" s="14">
        <v>0.97912287635712003</v>
      </c>
      <c r="AC422" s="14"/>
      <c r="AD422" s="14">
        <v>0.94451357179654605</v>
      </c>
      <c r="AE422" s="14">
        <v>0.944200469529072</v>
      </c>
      <c r="AF422" s="14">
        <v>0.92876265612268105</v>
      </c>
      <c r="AG422" s="14">
        <v>0.92127893628374702</v>
      </c>
      <c r="AH422" s="14"/>
      <c r="AI422" s="14">
        <v>0.90308520464959097</v>
      </c>
      <c r="AJ422" s="14">
        <v>0.93943550010309795</v>
      </c>
      <c r="AK422" s="14">
        <v>0.980755085634472</v>
      </c>
      <c r="AL422" s="14">
        <v>0.93963859841234298</v>
      </c>
      <c r="AM422" s="14">
        <v>0.99004586865848498</v>
      </c>
    </row>
    <row r="423" spans="2:39" x14ac:dyDescent="0.35">
      <c r="B423" t="s">
        <v>220</v>
      </c>
      <c r="C423" s="14">
        <v>2.4038031015791099E-2</v>
      </c>
      <c r="D423" s="14">
        <v>1.33201958149661E-2</v>
      </c>
      <c r="E423" s="14">
        <v>3.63973705154075E-2</v>
      </c>
      <c r="F423" s="14"/>
      <c r="G423" s="14">
        <v>2.2423464340440999E-2</v>
      </c>
      <c r="H423" s="14">
        <v>4.9216740450701603E-2</v>
      </c>
      <c r="I423" s="14">
        <v>1.07539794517819E-2</v>
      </c>
      <c r="J423" s="14">
        <v>4.21346922615166E-3</v>
      </c>
      <c r="K423" s="14">
        <v>1.2067143420405499E-2</v>
      </c>
      <c r="L423" s="14">
        <v>3.8301439730558599E-2</v>
      </c>
      <c r="M423" s="14"/>
      <c r="N423" s="14">
        <v>2.3146209430241201E-2</v>
      </c>
      <c r="O423" s="14">
        <v>1.98805137730955E-2</v>
      </c>
      <c r="P423" s="14">
        <v>2.81535294144305E-2</v>
      </c>
      <c r="Q423" s="14">
        <v>3.0953325475386002E-2</v>
      </c>
      <c r="R423" s="14">
        <v>1.8658474567541699E-2</v>
      </c>
      <c r="S423" s="14"/>
      <c r="T423" s="14">
        <v>2.0087769098234402E-2</v>
      </c>
      <c r="U423" s="14">
        <v>7.0983926551090801E-2</v>
      </c>
      <c r="V423" s="14">
        <v>2.4749776380269699E-2</v>
      </c>
      <c r="W423" s="14">
        <v>1.8114007437943801E-2</v>
      </c>
      <c r="X423" s="14"/>
      <c r="Y423" s="14">
        <v>3.26947302036419E-2</v>
      </c>
      <c r="Z423" s="14">
        <v>1.3174574568873E-2</v>
      </c>
      <c r="AA423" s="14">
        <v>2.6855181057502401E-2</v>
      </c>
      <c r="AB423" s="14">
        <v>6.0972611744613599E-3</v>
      </c>
      <c r="AC423" s="14"/>
      <c r="AD423" s="14">
        <v>1.98163591913177E-2</v>
      </c>
      <c r="AE423" s="14">
        <v>3.0991510903754099E-2</v>
      </c>
      <c r="AF423" s="14">
        <v>0</v>
      </c>
      <c r="AG423" s="14">
        <v>5.4370788500095302E-2</v>
      </c>
      <c r="AH423" s="14"/>
      <c r="AI423" s="14">
        <v>6.40527101592092E-2</v>
      </c>
      <c r="AJ423" s="14">
        <v>2.4985815632363201E-2</v>
      </c>
      <c r="AK423" s="14">
        <v>1.92449143655282E-2</v>
      </c>
      <c r="AL423" s="14">
        <v>0</v>
      </c>
      <c r="AM423" s="14">
        <v>9.9541313415146809E-3</v>
      </c>
    </row>
    <row r="424" spans="2:39" x14ac:dyDescent="0.35">
      <c r="B424" t="s">
        <v>67</v>
      </c>
      <c r="C424" s="14">
        <v>0.918779722047396</v>
      </c>
      <c r="D424" s="14">
        <v>0.94335559643142397</v>
      </c>
      <c r="E424" s="14">
        <v>0.890439896950183</v>
      </c>
      <c r="F424" s="14"/>
      <c r="G424" s="14">
        <v>0.91777692528823696</v>
      </c>
      <c r="H424" s="14">
        <v>0.88209445576226497</v>
      </c>
      <c r="I424" s="14">
        <v>0.94756726383967405</v>
      </c>
      <c r="J424" s="14">
        <v>0.94212936600691299</v>
      </c>
      <c r="K424" s="14">
        <v>0.91889214565474098</v>
      </c>
      <c r="L424" s="14">
        <v>0.91071731571744297</v>
      </c>
      <c r="M424" s="14"/>
      <c r="N424" s="14">
        <v>0.93025969839568901</v>
      </c>
      <c r="O424" s="14">
        <v>0.91252913001795499</v>
      </c>
      <c r="P424" s="14">
        <v>0.902195128364773</v>
      </c>
      <c r="Q424" s="14">
        <v>0.912712921931634</v>
      </c>
      <c r="R424" s="14">
        <v>0.95047653715096603</v>
      </c>
      <c r="S424" s="14"/>
      <c r="T424" s="14">
        <v>0.94842591625221095</v>
      </c>
      <c r="U424" s="14">
        <v>0.81843234764084805</v>
      </c>
      <c r="V424" s="14">
        <v>0.91054039315880897</v>
      </c>
      <c r="W424" s="14">
        <v>0.93483957786567695</v>
      </c>
      <c r="X424" s="14"/>
      <c r="Y424" s="14">
        <v>0.89545584888122998</v>
      </c>
      <c r="Z424" s="14">
        <v>0.94830914724905901</v>
      </c>
      <c r="AA424" s="14">
        <v>0.90703700508553398</v>
      </c>
      <c r="AB424" s="14">
        <v>0.97302561518265895</v>
      </c>
      <c r="AC424" s="14"/>
      <c r="AD424" s="14">
        <v>0.92469721260522797</v>
      </c>
      <c r="AE424" s="14">
        <v>0.91320895862531704</v>
      </c>
      <c r="AF424" s="14">
        <v>0.92876265612268105</v>
      </c>
      <c r="AG424" s="14">
        <v>0.866908147783651</v>
      </c>
      <c r="AH424" s="14"/>
      <c r="AI424" s="14">
        <v>0.83903249449038197</v>
      </c>
      <c r="AJ424" s="14">
        <v>0.91444968447073505</v>
      </c>
      <c r="AK424" s="14">
        <v>0.961510171268944</v>
      </c>
      <c r="AL424" s="14">
        <v>0.93963859841234298</v>
      </c>
      <c r="AM424" s="14">
        <v>0.98009173731697097</v>
      </c>
    </row>
    <row r="425" spans="2:39" x14ac:dyDescent="0.35">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row>
    <row r="426" spans="2:39" x14ac:dyDescent="0.35">
      <c r="B426" s="6" t="s">
        <v>228</v>
      </c>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row>
    <row r="427" spans="2:39" x14ac:dyDescent="0.35">
      <c r="B427" s="24" t="s">
        <v>222</v>
      </c>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row>
    <row r="428" spans="2:39" x14ac:dyDescent="0.35">
      <c r="B428" t="s">
        <v>214</v>
      </c>
      <c r="C428" s="14">
        <v>0.65221391092613001</v>
      </c>
      <c r="D428" s="14">
        <v>0.61999210564769902</v>
      </c>
      <c r="E428" s="14">
        <v>0.68937068962860604</v>
      </c>
      <c r="F428" s="14"/>
      <c r="G428" s="14">
        <v>0.656740964437732</v>
      </c>
      <c r="H428" s="14">
        <v>0.73514376386521696</v>
      </c>
      <c r="I428" s="14">
        <v>0.678530112043497</v>
      </c>
      <c r="J428" s="14">
        <v>0.57719635966853</v>
      </c>
      <c r="K428" s="14">
        <v>0.63259766274445595</v>
      </c>
      <c r="L428" s="14">
        <v>0.503341112544611</v>
      </c>
      <c r="M428" s="14"/>
      <c r="N428" s="14">
        <v>0.605120952525247</v>
      </c>
      <c r="O428" s="14">
        <v>0.61932110633551096</v>
      </c>
      <c r="P428" s="14">
        <v>0.67989969676799</v>
      </c>
      <c r="Q428" s="14">
        <v>0.66935215960139205</v>
      </c>
      <c r="R428" s="14">
        <v>0.69470042797810805</v>
      </c>
      <c r="S428" s="14"/>
      <c r="T428" s="14">
        <v>0.66547948470240603</v>
      </c>
      <c r="U428" s="14">
        <v>0.59639016056463601</v>
      </c>
      <c r="V428" s="14">
        <v>0.64704548830528297</v>
      </c>
      <c r="W428" s="14">
        <v>0.66289376509074804</v>
      </c>
      <c r="X428" s="14"/>
      <c r="Y428" s="14">
        <v>0.61165320204579898</v>
      </c>
      <c r="Z428" s="14">
        <v>0.68787313592310895</v>
      </c>
      <c r="AA428" s="14">
        <v>0.69787275388211401</v>
      </c>
      <c r="AB428" s="14">
        <v>0.73643934862350502</v>
      </c>
      <c r="AC428" s="14"/>
      <c r="AD428" s="14">
        <v>0.65982358515783401</v>
      </c>
      <c r="AE428" s="14">
        <v>0.60805033013479104</v>
      </c>
      <c r="AF428" s="14">
        <v>0.72029010161701001</v>
      </c>
      <c r="AG428" s="14">
        <v>0.76447810597830601</v>
      </c>
      <c r="AH428" s="14"/>
      <c r="AI428" s="14">
        <v>0.71684697081828697</v>
      </c>
      <c r="AJ428" s="14">
        <v>0.72962946179142296</v>
      </c>
      <c r="AK428" s="14">
        <v>0.684810041921593</v>
      </c>
      <c r="AL428" s="14">
        <v>0.57139207545423198</v>
      </c>
      <c r="AM428" s="14">
        <v>0.635961266923177</v>
      </c>
    </row>
    <row r="429" spans="2:39" x14ac:dyDescent="0.35">
      <c r="B429" t="s">
        <v>215</v>
      </c>
      <c r="C429" s="14">
        <v>0.24621203824176499</v>
      </c>
      <c r="D429" s="14">
        <v>0.26723093126935499</v>
      </c>
      <c r="E429" s="14">
        <v>0.22197396870939401</v>
      </c>
      <c r="F429" s="14"/>
      <c r="G429" s="14">
        <v>0.252819989094132</v>
      </c>
      <c r="H429" s="14">
        <v>0.172515066937143</v>
      </c>
      <c r="I429" s="14">
        <v>0.23695960808989699</v>
      </c>
      <c r="J429" s="14">
        <v>0.34809242493375098</v>
      </c>
      <c r="K429" s="14">
        <v>0.250836501452737</v>
      </c>
      <c r="L429" s="14">
        <v>0.27715413601116501</v>
      </c>
      <c r="M429" s="14"/>
      <c r="N429" s="14">
        <v>0.29986445749143997</v>
      </c>
      <c r="O429" s="14">
        <v>0.286871082688057</v>
      </c>
      <c r="P429" s="14">
        <v>0.226243422878846</v>
      </c>
      <c r="Q429" s="14">
        <v>0.22788917415249499</v>
      </c>
      <c r="R429" s="14">
        <v>0.20889500641033301</v>
      </c>
      <c r="S429" s="14"/>
      <c r="T429" s="14">
        <v>0.24564171392977899</v>
      </c>
      <c r="U429" s="14">
        <v>0.35861084136119198</v>
      </c>
      <c r="V429" s="14">
        <v>0.24036198255383701</v>
      </c>
      <c r="W429" s="14">
        <v>0.23817039738751999</v>
      </c>
      <c r="X429" s="14"/>
      <c r="Y429" s="14">
        <v>0.262929128814894</v>
      </c>
      <c r="Z429" s="14">
        <v>0.229534500085389</v>
      </c>
      <c r="AA429" s="14">
        <v>0.247582960704153</v>
      </c>
      <c r="AB429" s="14">
        <v>0.17489777953567501</v>
      </c>
      <c r="AC429" s="14"/>
      <c r="AD429" s="14">
        <v>0.251082827157251</v>
      </c>
      <c r="AE429" s="14">
        <v>0.26586811706150498</v>
      </c>
      <c r="AF429" s="14">
        <v>0.20700008273973</v>
      </c>
      <c r="AG429" s="14">
        <v>9.6602463340784303E-2</v>
      </c>
      <c r="AH429" s="14"/>
      <c r="AI429" s="14">
        <v>0.17843828133883299</v>
      </c>
      <c r="AJ429" s="14">
        <v>0.20968714882063799</v>
      </c>
      <c r="AK429" s="14">
        <v>0.23608859082578501</v>
      </c>
      <c r="AL429" s="14">
        <v>0.28826796149199702</v>
      </c>
      <c r="AM429" s="14">
        <v>0.30662453158733799</v>
      </c>
    </row>
    <row r="430" spans="2:39" x14ac:dyDescent="0.35">
      <c r="B430" t="s">
        <v>216</v>
      </c>
      <c r="C430" s="14">
        <v>6.5123257554479203E-2</v>
      </c>
      <c r="D430" s="14">
        <v>6.8928809511856606E-2</v>
      </c>
      <c r="E430" s="14">
        <v>6.0734861227855798E-2</v>
      </c>
      <c r="F430" s="14"/>
      <c r="G430" s="14">
        <v>8.7594985977968706E-2</v>
      </c>
      <c r="H430" s="14">
        <v>4.4959761743588803E-2</v>
      </c>
      <c r="I430" s="14">
        <v>4.96155379803883E-2</v>
      </c>
      <c r="J430" s="14">
        <v>6.08436889412746E-2</v>
      </c>
      <c r="K430" s="14">
        <v>5.4807860368431598E-2</v>
      </c>
      <c r="L430" s="14">
        <v>0.13696669531910599</v>
      </c>
      <c r="M430" s="14"/>
      <c r="N430" s="14">
        <v>7.4361815335926701E-2</v>
      </c>
      <c r="O430" s="14">
        <v>4.30958581960139E-2</v>
      </c>
      <c r="P430" s="14">
        <v>6.1326545332643E-2</v>
      </c>
      <c r="Q430" s="14">
        <v>8.6785824850601795E-2</v>
      </c>
      <c r="R430" s="14">
        <v>6.4381653776768605E-2</v>
      </c>
      <c r="S430" s="14"/>
      <c r="T430" s="14">
        <v>6.8791032269580193E-2</v>
      </c>
      <c r="U430" s="14">
        <v>2.6052773453750101E-2</v>
      </c>
      <c r="V430" s="14">
        <v>8.1552812736977703E-2</v>
      </c>
      <c r="W430" s="14">
        <v>5.2847988274837401E-2</v>
      </c>
      <c r="X430" s="14"/>
      <c r="Y430" s="14">
        <v>7.3920667114131894E-2</v>
      </c>
      <c r="Z430" s="14">
        <v>5.9392688058099899E-2</v>
      </c>
      <c r="AA430" s="14">
        <v>4.0173974144222697E-2</v>
      </c>
      <c r="AB430" s="14">
        <v>4.9012618363520201E-2</v>
      </c>
      <c r="AC430" s="14"/>
      <c r="AD430" s="14">
        <v>5.5961996292859702E-2</v>
      </c>
      <c r="AE430" s="14">
        <v>7.8077255923623995E-2</v>
      </c>
      <c r="AF430" s="14">
        <v>7.2709815643259998E-2</v>
      </c>
      <c r="AG430" s="14">
        <v>9.6669979378381496E-2</v>
      </c>
      <c r="AH430" s="14"/>
      <c r="AI430" s="14">
        <v>9.2724196862425098E-2</v>
      </c>
      <c r="AJ430" s="14">
        <v>4.4394945449267302E-2</v>
      </c>
      <c r="AK430" s="14">
        <v>7.9101367252621194E-2</v>
      </c>
      <c r="AL430" s="14">
        <v>6.2986198655244602E-2</v>
      </c>
      <c r="AM430" s="14">
        <v>4.7460070147970698E-2</v>
      </c>
    </row>
    <row r="431" spans="2:39" x14ac:dyDescent="0.35">
      <c r="B431" t="s">
        <v>217</v>
      </c>
      <c r="C431" s="14">
        <v>1.2456608856656601E-2</v>
      </c>
      <c r="D431" s="14">
        <v>1.8782789038910098E-2</v>
      </c>
      <c r="E431" s="14">
        <v>5.1615341383778601E-3</v>
      </c>
      <c r="F431" s="14"/>
      <c r="G431" s="14">
        <v>2.8440604901664901E-3</v>
      </c>
      <c r="H431" s="14">
        <v>1.7242449035898701E-2</v>
      </c>
      <c r="I431" s="14">
        <v>1.4784946402934601E-2</v>
      </c>
      <c r="J431" s="14">
        <v>6.9337632282220002E-3</v>
      </c>
      <c r="K431" s="14">
        <v>1.8360029150532E-2</v>
      </c>
      <c r="L431" s="14">
        <v>1.41243106335898E-2</v>
      </c>
      <c r="M431" s="14"/>
      <c r="N431" s="14">
        <v>6.1411396974464698E-3</v>
      </c>
      <c r="O431" s="14">
        <v>2.7323618393882601E-2</v>
      </c>
      <c r="P431" s="14">
        <v>1.0490924707275801E-2</v>
      </c>
      <c r="Q431" s="14">
        <v>5.7023921296825804E-3</v>
      </c>
      <c r="R431" s="14">
        <v>0</v>
      </c>
      <c r="S431" s="14"/>
      <c r="T431" s="14">
        <v>0</v>
      </c>
      <c r="U431" s="14">
        <v>0</v>
      </c>
      <c r="V431" s="14">
        <v>1.2495816153405E-2</v>
      </c>
      <c r="W431" s="14">
        <v>1.5715583805662701E-2</v>
      </c>
      <c r="X431" s="14"/>
      <c r="Y431" s="14">
        <v>1.33201831332956E-2</v>
      </c>
      <c r="Z431" s="14">
        <v>8.5434920454518105E-3</v>
      </c>
      <c r="AA431" s="14">
        <v>7.2135553695298E-3</v>
      </c>
      <c r="AB431" s="14">
        <v>3.3552992302838598E-2</v>
      </c>
      <c r="AC431" s="14"/>
      <c r="AD431" s="14">
        <v>1.52969054034191E-2</v>
      </c>
      <c r="AE431" s="14">
        <v>1.09823768609355E-2</v>
      </c>
      <c r="AF431" s="14">
        <v>0</v>
      </c>
      <c r="AG431" s="14">
        <v>0</v>
      </c>
      <c r="AH431" s="14"/>
      <c r="AI431" s="14">
        <v>0</v>
      </c>
      <c r="AJ431" s="14">
        <v>5.0875003609074402E-3</v>
      </c>
      <c r="AK431" s="14">
        <v>0</v>
      </c>
      <c r="AL431" s="14">
        <v>3.6678581885407999E-2</v>
      </c>
      <c r="AM431" s="14">
        <v>0</v>
      </c>
    </row>
    <row r="432" spans="2:39" x14ac:dyDescent="0.35">
      <c r="B432" t="s">
        <v>218</v>
      </c>
      <c r="C432" s="14">
        <v>1.9566944922745199E-2</v>
      </c>
      <c r="D432" s="14">
        <v>2.07645608217767E-2</v>
      </c>
      <c r="E432" s="14">
        <v>1.8185906568551201E-2</v>
      </c>
      <c r="F432" s="14"/>
      <c r="G432" s="14">
        <v>0</v>
      </c>
      <c r="H432" s="14">
        <v>3.01389584181526E-2</v>
      </c>
      <c r="I432" s="14">
        <v>1.47569030869499E-2</v>
      </c>
      <c r="J432" s="14">
        <v>0</v>
      </c>
      <c r="K432" s="14">
        <v>2.31372359858001E-2</v>
      </c>
      <c r="L432" s="14">
        <v>6.8413745491528205E-2</v>
      </c>
      <c r="M432" s="14"/>
      <c r="N432" s="14">
        <v>1.45116349499402E-2</v>
      </c>
      <c r="O432" s="14">
        <v>1.5313796238207399E-2</v>
      </c>
      <c r="P432" s="14">
        <v>1.6722031995421101E-2</v>
      </c>
      <c r="Q432" s="14">
        <v>1.0270449265828501E-2</v>
      </c>
      <c r="R432" s="14">
        <v>3.2022911834789898E-2</v>
      </c>
      <c r="S432" s="14"/>
      <c r="T432" s="14">
        <v>2.0087769098234402E-2</v>
      </c>
      <c r="U432" s="14">
        <v>1.8946224620421798E-2</v>
      </c>
      <c r="V432" s="14">
        <v>1.31765343775689E-2</v>
      </c>
      <c r="W432" s="14">
        <v>2.5667252223461699E-2</v>
      </c>
      <c r="X432" s="14"/>
      <c r="Y432" s="14">
        <v>3.3761013717209701E-2</v>
      </c>
      <c r="Z432" s="14">
        <v>4.7336785450214003E-3</v>
      </c>
      <c r="AA432" s="14">
        <v>7.1567558999805804E-3</v>
      </c>
      <c r="AB432" s="14">
        <v>6.0972611744613599E-3</v>
      </c>
      <c r="AC432" s="14"/>
      <c r="AD432" s="14">
        <v>1.2454271349367999E-2</v>
      </c>
      <c r="AE432" s="14">
        <v>3.3005049998446501E-2</v>
      </c>
      <c r="AF432" s="14">
        <v>0</v>
      </c>
      <c r="AG432" s="14">
        <v>4.2249451302528503E-2</v>
      </c>
      <c r="AH432" s="14"/>
      <c r="AI432" s="14">
        <v>1.1990550980454699E-2</v>
      </c>
      <c r="AJ432" s="14">
        <v>5.9720034901356899E-3</v>
      </c>
      <c r="AK432" s="14">
        <v>0</v>
      </c>
      <c r="AL432" s="14">
        <v>2.6632570180645299E-2</v>
      </c>
      <c r="AM432" s="14">
        <v>9.9541313415146809E-3</v>
      </c>
    </row>
    <row r="433" spans="2:39" x14ac:dyDescent="0.35">
      <c r="B433" t="s">
        <v>170</v>
      </c>
      <c r="C433" s="14">
        <v>4.42723949822373E-3</v>
      </c>
      <c r="D433" s="14">
        <v>4.3008037104033002E-3</v>
      </c>
      <c r="E433" s="14">
        <v>4.5730397272153002E-3</v>
      </c>
      <c r="F433" s="14"/>
      <c r="G433" s="14">
        <v>0</v>
      </c>
      <c r="H433" s="14">
        <v>0</v>
      </c>
      <c r="I433" s="14">
        <v>5.3528923963328803E-3</v>
      </c>
      <c r="J433" s="14">
        <v>6.9337632282220002E-3</v>
      </c>
      <c r="K433" s="14">
        <v>2.0260710298044E-2</v>
      </c>
      <c r="L433" s="14">
        <v>0</v>
      </c>
      <c r="M433" s="14"/>
      <c r="N433" s="14">
        <v>0</v>
      </c>
      <c r="O433" s="14">
        <v>8.0745381483279203E-3</v>
      </c>
      <c r="P433" s="14">
        <v>5.31737831782415E-3</v>
      </c>
      <c r="Q433" s="14">
        <v>0</v>
      </c>
      <c r="R433" s="14">
        <v>0</v>
      </c>
      <c r="S433" s="14"/>
      <c r="T433" s="14">
        <v>0</v>
      </c>
      <c r="U433" s="14">
        <v>0</v>
      </c>
      <c r="V433" s="14">
        <v>5.3673658729287196E-3</v>
      </c>
      <c r="W433" s="14">
        <v>4.70501321776985E-3</v>
      </c>
      <c r="X433" s="14"/>
      <c r="Y433" s="14">
        <v>4.41580517466962E-3</v>
      </c>
      <c r="Z433" s="14">
        <v>9.9225053429288796E-3</v>
      </c>
      <c r="AA433" s="14">
        <v>0</v>
      </c>
      <c r="AB433" s="14">
        <v>0</v>
      </c>
      <c r="AC433" s="14"/>
      <c r="AD433" s="14">
        <v>5.3804146392688202E-3</v>
      </c>
      <c r="AE433" s="14">
        <v>4.0168700206978597E-3</v>
      </c>
      <c r="AF433" s="14">
        <v>0</v>
      </c>
      <c r="AG433" s="14">
        <v>0</v>
      </c>
      <c r="AH433" s="14"/>
      <c r="AI433" s="14">
        <v>0</v>
      </c>
      <c r="AJ433" s="14">
        <v>5.2289400876289402E-3</v>
      </c>
      <c r="AK433" s="14">
        <v>0</v>
      </c>
      <c r="AL433" s="14">
        <v>1.4042612332473701E-2</v>
      </c>
      <c r="AM433" s="14">
        <v>0</v>
      </c>
    </row>
    <row r="434" spans="2:39" x14ac:dyDescent="0.35">
      <c r="B434" t="s">
        <v>219</v>
      </c>
      <c r="C434" s="14">
        <v>0.89842594916789498</v>
      </c>
      <c r="D434" s="14">
        <v>0.88722303691705295</v>
      </c>
      <c r="E434" s="14">
        <v>0.91134465833800005</v>
      </c>
      <c r="F434" s="14"/>
      <c r="G434" s="14">
        <v>0.90956095353186495</v>
      </c>
      <c r="H434" s="14">
        <v>0.90765883080235998</v>
      </c>
      <c r="I434" s="14">
        <v>0.91548972013339402</v>
      </c>
      <c r="J434" s="14">
        <v>0.92528878460228103</v>
      </c>
      <c r="K434" s="14">
        <v>0.88343416419719201</v>
      </c>
      <c r="L434" s="14">
        <v>0.78049524855577601</v>
      </c>
      <c r="M434" s="14"/>
      <c r="N434" s="14">
        <v>0.90498541001668698</v>
      </c>
      <c r="O434" s="14">
        <v>0.90619218902356802</v>
      </c>
      <c r="P434" s="14">
        <v>0.90614311964683603</v>
      </c>
      <c r="Q434" s="14">
        <v>0.89724133375388704</v>
      </c>
      <c r="R434" s="14">
        <v>0.90359543438844103</v>
      </c>
      <c r="S434" s="14"/>
      <c r="T434" s="14">
        <v>0.91112119863218499</v>
      </c>
      <c r="U434" s="14">
        <v>0.95500100192582804</v>
      </c>
      <c r="V434" s="14">
        <v>0.88740747085911997</v>
      </c>
      <c r="W434" s="14">
        <v>0.90106416247826804</v>
      </c>
      <c r="X434" s="14"/>
      <c r="Y434" s="14">
        <v>0.87458233086069304</v>
      </c>
      <c r="Z434" s="14">
        <v>0.91740763600849795</v>
      </c>
      <c r="AA434" s="14">
        <v>0.94545571458626698</v>
      </c>
      <c r="AB434" s="14">
        <v>0.91133712815918</v>
      </c>
      <c r="AC434" s="14"/>
      <c r="AD434" s="14">
        <v>0.91090641231508396</v>
      </c>
      <c r="AE434" s="14">
        <v>0.87391844719629597</v>
      </c>
      <c r="AF434" s="14">
        <v>0.92729018435674004</v>
      </c>
      <c r="AG434" s="14">
        <v>0.86108056931909005</v>
      </c>
      <c r="AH434" s="14"/>
      <c r="AI434" s="14">
        <v>0.89528525215711996</v>
      </c>
      <c r="AJ434" s="14">
        <v>0.93931661061206095</v>
      </c>
      <c r="AK434" s="14">
        <v>0.92089863274737904</v>
      </c>
      <c r="AL434" s="14">
        <v>0.85966003694622795</v>
      </c>
      <c r="AM434" s="14">
        <v>0.94258579851051505</v>
      </c>
    </row>
    <row r="435" spans="2:39" x14ac:dyDescent="0.35">
      <c r="B435" t="s">
        <v>220</v>
      </c>
      <c r="C435" s="14">
        <v>3.2023553779401699E-2</v>
      </c>
      <c r="D435" s="14">
        <v>3.9547349860686802E-2</v>
      </c>
      <c r="E435" s="14">
        <v>2.3347440706929099E-2</v>
      </c>
      <c r="F435" s="14"/>
      <c r="G435" s="14">
        <v>2.8440604901664901E-3</v>
      </c>
      <c r="H435" s="14">
        <v>4.7381407454051297E-2</v>
      </c>
      <c r="I435" s="14">
        <v>2.95418494898845E-2</v>
      </c>
      <c r="J435" s="14">
        <v>6.9337632282220002E-3</v>
      </c>
      <c r="K435" s="14">
        <v>4.1497265136332201E-2</v>
      </c>
      <c r="L435" s="14">
        <v>8.2538056125117998E-2</v>
      </c>
      <c r="M435" s="14"/>
      <c r="N435" s="14">
        <v>2.0652774647386699E-2</v>
      </c>
      <c r="O435" s="14">
        <v>4.26374146320899E-2</v>
      </c>
      <c r="P435" s="14">
        <v>2.7212956702696901E-2</v>
      </c>
      <c r="Q435" s="14">
        <v>1.5972841395511101E-2</v>
      </c>
      <c r="R435" s="14">
        <v>3.2022911834789898E-2</v>
      </c>
      <c r="S435" s="14"/>
      <c r="T435" s="14">
        <v>2.0087769098234402E-2</v>
      </c>
      <c r="U435" s="14">
        <v>1.8946224620421798E-2</v>
      </c>
      <c r="V435" s="14">
        <v>2.56723505309738E-2</v>
      </c>
      <c r="W435" s="14">
        <v>4.1382836029124397E-2</v>
      </c>
      <c r="X435" s="14"/>
      <c r="Y435" s="14">
        <v>4.7081196850505297E-2</v>
      </c>
      <c r="Z435" s="14">
        <v>1.3277170590473199E-2</v>
      </c>
      <c r="AA435" s="14">
        <v>1.43703112695104E-2</v>
      </c>
      <c r="AB435" s="14">
        <v>3.9650253477300001E-2</v>
      </c>
      <c r="AC435" s="14"/>
      <c r="AD435" s="14">
        <v>2.7751176752787099E-2</v>
      </c>
      <c r="AE435" s="14">
        <v>4.3987426859381999E-2</v>
      </c>
      <c r="AF435" s="14">
        <v>0</v>
      </c>
      <c r="AG435" s="14">
        <v>4.2249451302528503E-2</v>
      </c>
      <c r="AH435" s="14"/>
      <c r="AI435" s="14">
        <v>1.1990550980454699E-2</v>
      </c>
      <c r="AJ435" s="14">
        <v>1.1059503851043101E-2</v>
      </c>
      <c r="AK435" s="14">
        <v>0</v>
      </c>
      <c r="AL435" s="14">
        <v>6.33111520660532E-2</v>
      </c>
      <c r="AM435" s="14">
        <v>9.9541313415146809E-3</v>
      </c>
    </row>
    <row r="436" spans="2:39" x14ac:dyDescent="0.35">
      <c r="B436" t="s">
        <v>67</v>
      </c>
      <c r="C436" s="14">
        <v>0.86640239538849395</v>
      </c>
      <c r="D436" s="14">
        <v>0.84767568705636598</v>
      </c>
      <c r="E436" s="14">
        <v>0.88799721763107098</v>
      </c>
      <c r="F436" s="14"/>
      <c r="G436" s="14">
        <v>0.906716893041698</v>
      </c>
      <c r="H436" s="14">
        <v>0.86027742334830903</v>
      </c>
      <c r="I436" s="14">
        <v>0.88594787064350999</v>
      </c>
      <c r="J436" s="14">
        <v>0.918355021374059</v>
      </c>
      <c r="K436" s="14">
        <v>0.84193689906086</v>
      </c>
      <c r="L436" s="14">
        <v>0.69795719243065801</v>
      </c>
      <c r="M436" s="14"/>
      <c r="N436" s="14">
        <v>0.88433263536929996</v>
      </c>
      <c r="O436" s="14">
        <v>0.86355477439147799</v>
      </c>
      <c r="P436" s="14">
        <v>0.87893016294413895</v>
      </c>
      <c r="Q436" s="14">
        <v>0.88126849235837601</v>
      </c>
      <c r="R436" s="14">
        <v>0.87157252255365203</v>
      </c>
      <c r="S436" s="14"/>
      <c r="T436" s="14">
        <v>0.89103342953395104</v>
      </c>
      <c r="U436" s="14">
        <v>0.93605477730540598</v>
      </c>
      <c r="V436" s="14">
        <v>0.86173512032814603</v>
      </c>
      <c r="W436" s="14">
        <v>0.85968132644914397</v>
      </c>
      <c r="X436" s="14"/>
      <c r="Y436" s="14">
        <v>0.82750113401018799</v>
      </c>
      <c r="Z436" s="14">
        <v>0.904130465418025</v>
      </c>
      <c r="AA436" s="14">
        <v>0.93108540331675604</v>
      </c>
      <c r="AB436" s="14">
        <v>0.87168687468188</v>
      </c>
      <c r="AC436" s="14"/>
      <c r="AD436" s="14">
        <v>0.88315523556229703</v>
      </c>
      <c r="AE436" s="14">
        <v>0.82993102033691402</v>
      </c>
      <c r="AF436" s="14">
        <v>0.92729018435674004</v>
      </c>
      <c r="AG436" s="14">
        <v>0.81883111801656105</v>
      </c>
      <c r="AH436" s="14"/>
      <c r="AI436" s="14">
        <v>0.88329470117666498</v>
      </c>
      <c r="AJ436" s="14">
        <v>0.92825710676101802</v>
      </c>
      <c r="AK436" s="14">
        <v>0.92089863274737904</v>
      </c>
      <c r="AL436" s="14">
        <v>0.79634888488017497</v>
      </c>
      <c r="AM436" s="14">
        <v>0.93263166716900003</v>
      </c>
    </row>
    <row r="437" spans="2:39" x14ac:dyDescent="0.35">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row>
    <row r="438" spans="2:39" x14ac:dyDescent="0.35">
      <c r="B438" s="6" t="s">
        <v>229</v>
      </c>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row>
    <row r="439" spans="2:39" x14ac:dyDescent="0.35">
      <c r="B439" s="24" t="s">
        <v>222</v>
      </c>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row>
    <row r="440" spans="2:39" x14ac:dyDescent="0.35">
      <c r="B440" t="s">
        <v>214</v>
      </c>
      <c r="C440" s="14">
        <v>0.65288177076486598</v>
      </c>
      <c r="D440" s="14">
        <v>0.68011671293623599</v>
      </c>
      <c r="E440" s="14">
        <v>0.62147562481829699</v>
      </c>
      <c r="F440" s="14"/>
      <c r="G440" s="14">
        <v>0.51059734662775103</v>
      </c>
      <c r="H440" s="14">
        <v>0.57951542823489</v>
      </c>
      <c r="I440" s="14">
        <v>0.68782491233126197</v>
      </c>
      <c r="J440" s="14">
        <v>0.75359579812716204</v>
      </c>
      <c r="K440" s="14">
        <v>0.78540642904541802</v>
      </c>
      <c r="L440" s="14">
        <v>0.70449970238797199</v>
      </c>
      <c r="M440" s="14"/>
      <c r="N440" s="14">
        <v>0.67492225268302997</v>
      </c>
      <c r="O440" s="14">
        <v>0.67196635016834105</v>
      </c>
      <c r="P440" s="14">
        <v>0.68624313192876596</v>
      </c>
      <c r="Q440" s="14">
        <v>0.61401476477481598</v>
      </c>
      <c r="R440" s="14">
        <v>0.62886919314531897</v>
      </c>
      <c r="S440" s="14"/>
      <c r="T440" s="14">
        <v>0.56151854420464198</v>
      </c>
      <c r="U440" s="14">
        <v>0.55551777333183705</v>
      </c>
      <c r="V440" s="14">
        <v>0.65220098440028595</v>
      </c>
      <c r="W440" s="14">
        <v>0.67798482671320104</v>
      </c>
      <c r="X440" s="14"/>
      <c r="Y440" s="14">
        <v>0.64817968359003997</v>
      </c>
      <c r="Z440" s="14">
        <v>0.69286242232534501</v>
      </c>
      <c r="AA440" s="14">
        <v>0.60563588276911995</v>
      </c>
      <c r="AB440" s="14">
        <v>0.68015694497102996</v>
      </c>
      <c r="AC440" s="14"/>
      <c r="AD440" s="14">
        <v>0.69183957336225599</v>
      </c>
      <c r="AE440" s="14">
        <v>0.60905964436799398</v>
      </c>
      <c r="AF440" s="14">
        <v>0.41775784335877297</v>
      </c>
      <c r="AG440" s="14">
        <v>0.65704069994877801</v>
      </c>
      <c r="AH440" s="14"/>
      <c r="AI440" s="14">
        <v>0.59407116310422803</v>
      </c>
      <c r="AJ440" s="14">
        <v>0.69643815067808901</v>
      </c>
      <c r="AK440" s="14">
        <v>0.649262213303338</v>
      </c>
      <c r="AL440" s="14">
        <v>0.70352293164305901</v>
      </c>
      <c r="AM440" s="14">
        <v>0.64287764248693302</v>
      </c>
    </row>
    <row r="441" spans="2:39" x14ac:dyDescent="0.35">
      <c r="B441" t="s">
        <v>215</v>
      </c>
      <c r="C441" s="14">
        <v>0.28144182747018298</v>
      </c>
      <c r="D441" s="14">
        <v>0.255114236563456</v>
      </c>
      <c r="E441" s="14">
        <v>0.31180165556291201</v>
      </c>
      <c r="F441" s="14"/>
      <c r="G441" s="14">
        <v>0.387791406019865</v>
      </c>
      <c r="H441" s="14">
        <v>0.343219619295761</v>
      </c>
      <c r="I441" s="14">
        <v>0.24274597748414001</v>
      </c>
      <c r="J441" s="14">
        <v>0.227828663690265</v>
      </c>
      <c r="K441" s="14">
        <v>0.15899938967559901</v>
      </c>
      <c r="L441" s="14">
        <v>0.24337702013086501</v>
      </c>
      <c r="M441" s="14"/>
      <c r="N441" s="14">
        <v>0.27476385460247399</v>
      </c>
      <c r="O441" s="14">
        <v>0.26742818103640398</v>
      </c>
      <c r="P441" s="14">
        <v>0.22728869459383799</v>
      </c>
      <c r="Q441" s="14">
        <v>0.32325391368934298</v>
      </c>
      <c r="R441" s="14">
        <v>0.31398998606469702</v>
      </c>
      <c r="S441" s="14"/>
      <c r="T441" s="14">
        <v>0.34418251048423198</v>
      </c>
      <c r="U441" s="14">
        <v>0.36374715659078899</v>
      </c>
      <c r="V441" s="14">
        <v>0.27075288684632398</v>
      </c>
      <c r="W441" s="14">
        <v>0.272939065321399</v>
      </c>
      <c r="X441" s="14"/>
      <c r="Y441" s="14">
        <v>0.27690567228471602</v>
      </c>
      <c r="Z441" s="14">
        <v>0.26968208431750501</v>
      </c>
      <c r="AA441" s="14">
        <v>0.30129238277250497</v>
      </c>
      <c r="AB441" s="14">
        <v>0.29150201178569302</v>
      </c>
      <c r="AC441" s="14"/>
      <c r="AD441" s="14">
        <v>0.262171999679708</v>
      </c>
      <c r="AE441" s="14">
        <v>0.29190524186397798</v>
      </c>
      <c r="AF441" s="14">
        <v>0.50981052344114597</v>
      </c>
      <c r="AG441" s="14">
        <v>0.240384537192877</v>
      </c>
      <c r="AH441" s="14"/>
      <c r="AI441" s="14">
        <v>0.36025688981881099</v>
      </c>
      <c r="AJ441" s="14">
        <v>0.23361706374569099</v>
      </c>
      <c r="AK441" s="14">
        <v>0.31039792257481502</v>
      </c>
      <c r="AL441" s="14">
        <v>0.243748148277496</v>
      </c>
      <c r="AM441" s="14">
        <v>0.34071567145081</v>
      </c>
    </row>
    <row r="442" spans="2:39" x14ac:dyDescent="0.35">
      <c r="B442" t="s">
        <v>216</v>
      </c>
      <c r="C442" s="14">
        <v>4.6031873440319303E-2</v>
      </c>
      <c r="D442" s="14">
        <v>4.6407997154535301E-2</v>
      </c>
      <c r="E442" s="14">
        <v>4.5598143998622401E-2</v>
      </c>
      <c r="F442" s="14"/>
      <c r="G442" s="14">
        <v>7.4294128527220199E-2</v>
      </c>
      <c r="H442" s="14">
        <v>3.6593288993257603E-2</v>
      </c>
      <c r="I442" s="14">
        <v>6.3594098428465903E-2</v>
      </c>
      <c r="J442" s="14">
        <v>1.85755381825729E-2</v>
      </c>
      <c r="K442" s="14">
        <v>4.3527037858576999E-2</v>
      </c>
      <c r="L442" s="14">
        <v>2.7946148384194899E-2</v>
      </c>
      <c r="M442" s="14"/>
      <c r="N442" s="14">
        <v>2.8903528105131401E-2</v>
      </c>
      <c r="O442" s="14">
        <v>6.06054687952544E-2</v>
      </c>
      <c r="P442" s="14">
        <v>5.4709411459503601E-2</v>
      </c>
      <c r="Q442" s="14">
        <v>3.8380275173223399E-2</v>
      </c>
      <c r="R442" s="14">
        <v>3.4722629935792497E-2</v>
      </c>
      <c r="S442" s="14"/>
      <c r="T442" s="14">
        <v>3.7596599208903098E-2</v>
      </c>
      <c r="U442" s="14">
        <v>4.6265899649771201E-2</v>
      </c>
      <c r="V442" s="14">
        <v>5.8553136463643699E-2</v>
      </c>
      <c r="W442" s="14">
        <v>3.5324725353984801E-2</v>
      </c>
      <c r="X442" s="14"/>
      <c r="Y442" s="14">
        <v>4.8699018828404897E-2</v>
      </c>
      <c r="Z442" s="14">
        <v>3.1225594283535801E-2</v>
      </c>
      <c r="AA442" s="14">
        <v>7.6667708298237006E-2</v>
      </c>
      <c r="AB442" s="14">
        <v>2.2243782068816002E-2</v>
      </c>
      <c r="AC442" s="14"/>
      <c r="AD442" s="14">
        <v>3.6144199939570097E-2</v>
      </c>
      <c r="AE442" s="14">
        <v>6.6620741850819301E-2</v>
      </c>
      <c r="AF442" s="14">
        <v>7.2431633200081197E-2</v>
      </c>
      <c r="AG442" s="14">
        <v>2.6307434083458699E-2</v>
      </c>
      <c r="AH442" s="14"/>
      <c r="AI442" s="14">
        <v>2.4008919451872699E-2</v>
      </c>
      <c r="AJ442" s="14">
        <v>3.4425424036129498E-2</v>
      </c>
      <c r="AK442" s="14">
        <v>2.10949497563192E-2</v>
      </c>
      <c r="AL442" s="14">
        <v>5.2728920079445497E-2</v>
      </c>
      <c r="AM442" s="14">
        <v>9.0811501076595007E-3</v>
      </c>
    </row>
    <row r="443" spans="2:39" x14ac:dyDescent="0.35">
      <c r="B443" t="s">
        <v>217</v>
      </c>
      <c r="C443" s="14">
        <v>7.5150704950667701E-3</v>
      </c>
      <c r="D443" s="14">
        <v>9.49403537585106E-3</v>
      </c>
      <c r="E443" s="14">
        <v>5.23301461707116E-3</v>
      </c>
      <c r="F443" s="14"/>
      <c r="G443" s="14">
        <v>2.1617699495944099E-2</v>
      </c>
      <c r="H443" s="14">
        <v>1.5341987534676801E-2</v>
      </c>
      <c r="I443" s="14">
        <v>0</v>
      </c>
      <c r="J443" s="14">
        <v>0</v>
      </c>
      <c r="K443" s="14">
        <v>0</v>
      </c>
      <c r="L443" s="14">
        <v>0</v>
      </c>
      <c r="M443" s="14"/>
      <c r="N443" s="14">
        <v>6.8987296594240997E-3</v>
      </c>
      <c r="O443" s="14">
        <v>0</v>
      </c>
      <c r="P443" s="14">
        <v>4.1733700731075799E-3</v>
      </c>
      <c r="Q443" s="14">
        <v>1.94685466849309E-2</v>
      </c>
      <c r="R443" s="14">
        <v>1.04419349202733E-2</v>
      </c>
      <c r="S443" s="14"/>
      <c r="T443" s="14">
        <v>2.1381208150329602E-2</v>
      </c>
      <c r="U443" s="14">
        <v>1.5522945807181301E-2</v>
      </c>
      <c r="V443" s="14">
        <v>1.02318779990097E-2</v>
      </c>
      <c r="W443" s="14">
        <v>2.0124601563103698E-3</v>
      </c>
      <c r="X443" s="14"/>
      <c r="Y443" s="14">
        <v>9.9420961381378008E-3</v>
      </c>
      <c r="Z443" s="14">
        <v>2.3164926839272701E-3</v>
      </c>
      <c r="AA443" s="14">
        <v>7.9144898598516398E-3</v>
      </c>
      <c r="AB443" s="14">
        <v>0</v>
      </c>
      <c r="AC443" s="14"/>
      <c r="AD443" s="14">
        <v>4.4312284126185996E-3</v>
      </c>
      <c r="AE443" s="14">
        <v>1.0667864884565E-2</v>
      </c>
      <c r="AF443" s="14">
        <v>0</v>
      </c>
      <c r="AG443" s="14">
        <v>3.13457633443062E-2</v>
      </c>
      <c r="AH443" s="14"/>
      <c r="AI443" s="14">
        <v>2.16630276250885E-2</v>
      </c>
      <c r="AJ443" s="14">
        <v>4.10395890069239E-3</v>
      </c>
      <c r="AK443" s="14">
        <v>1.92449143655282E-2</v>
      </c>
      <c r="AL443" s="14">
        <v>0</v>
      </c>
      <c r="AM443" s="14">
        <v>7.3255359545970396E-3</v>
      </c>
    </row>
    <row r="444" spans="2:39" x14ac:dyDescent="0.35">
      <c r="B444" t="s">
        <v>218</v>
      </c>
      <c r="C444" s="14">
        <v>1.1170182071662101E-2</v>
      </c>
      <c r="D444" s="14">
        <v>8.8670179699221301E-3</v>
      </c>
      <c r="E444" s="14">
        <v>1.38260903332989E-2</v>
      </c>
      <c r="F444" s="14"/>
      <c r="G444" s="14">
        <v>0</v>
      </c>
      <c r="H444" s="14">
        <v>2.5329675941414099E-2</v>
      </c>
      <c r="I444" s="14">
        <v>5.8350117561319697E-3</v>
      </c>
      <c r="J444" s="14">
        <v>0</v>
      </c>
      <c r="K444" s="14">
        <v>1.2067143420405499E-2</v>
      </c>
      <c r="L444" s="14">
        <v>2.41771290969688E-2</v>
      </c>
      <c r="M444" s="14"/>
      <c r="N444" s="14">
        <v>1.45116349499402E-2</v>
      </c>
      <c r="O444" s="14">
        <v>0</v>
      </c>
      <c r="P444" s="14">
        <v>2.2979983024978799E-2</v>
      </c>
      <c r="Q444" s="14">
        <v>4.8824996776861201E-3</v>
      </c>
      <c r="R444" s="14">
        <v>1.1976255933917599E-2</v>
      </c>
      <c r="S444" s="14"/>
      <c r="T444" s="14">
        <v>2.0087769098234402E-2</v>
      </c>
      <c r="U444" s="14">
        <v>1.8946224620421798E-2</v>
      </c>
      <c r="V444" s="14">
        <v>8.2611142907367593E-3</v>
      </c>
      <c r="W444" s="14">
        <v>1.1738922455105201E-2</v>
      </c>
      <c r="X444" s="14"/>
      <c r="Y444" s="14">
        <v>1.6273529158700901E-2</v>
      </c>
      <c r="Z444" s="14">
        <v>3.9134063896870998E-3</v>
      </c>
      <c r="AA444" s="14">
        <v>8.4895363002858108E-3</v>
      </c>
      <c r="AB444" s="14">
        <v>6.0972611744613599E-3</v>
      </c>
      <c r="AC444" s="14"/>
      <c r="AD444" s="14">
        <v>5.4129986058473198E-3</v>
      </c>
      <c r="AE444" s="14">
        <v>1.8524124917724101E-2</v>
      </c>
      <c r="AF444" s="14">
        <v>0</v>
      </c>
      <c r="AG444" s="14">
        <v>4.4921565430580603E-2</v>
      </c>
      <c r="AH444" s="14"/>
      <c r="AI444" s="14">
        <v>0</v>
      </c>
      <c r="AJ444" s="14">
        <v>2.6886590529118699E-2</v>
      </c>
      <c r="AK444" s="14">
        <v>0</v>
      </c>
      <c r="AL444" s="14">
        <v>0</v>
      </c>
      <c r="AM444" s="14">
        <v>0</v>
      </c>
    </row>
    <row r="445" spans="2:39" x14ac:dyDescent="0.35">
      <c r="B445" t="s">
        <v>170</v>
      </c>
      <c r="C445" s="14">
        <v>9.5927575790365595E-4</v>
      </c>
      <c r="D445" s="14">
        <v>0</v>
      </c>
      <c r="E445" s="14">
        <v>2.06547066979878E-3</v>
      </c>
      <c r="F445" s="14"/>
      <c r="G445" s="14">
        <v>5.6994193292197199E-3</v>
      </c>
      <c r="H445" s="14">
        <v>0</v>
      </c>
      <c r="I445" s="14">
        <v>0</v>
      </c>
      <c r="J445" s="14">
        <v>0</v>
      </c>
      <c r="K445" s="14">
        <v>0</v>
      </c>
      <c r="L445" s="14">
        <v>0</v>
      </c>
      <c r="M445" s="14"/>
      <c r="N445" s="14">
        <v>0</v>
      </c>
      <c r="O445" s="14">
        <v>0</v>
      </c>
      <c r="P445" s="14">
        <v>4.6054089198060699E-3</v>
      </c>
      <c r="Q445" s="14">
        <v>0</v>
      </c>
      <c r="R445" s="14">
        <v>0</v>
      </c>
      <c r="S445" s="14"/>
      <c r="T445" s="14">
        <v>1.5233368853658899E-2</v>
      </c>
      <c r="U445" s="14">
        <v>0</v>
      </c>
      <c r="V445" s="14">
        <v>0</v>
      </c>
      <c r="W445" s="14">
        <v>0</v>
      </c>
      <c r="X445" s="14"/>
      <c r="Y445" s="14">
        <v>0</v>
      </c>
      <c r="Z445" s="14">
        <v>0</v>
      </c>
      <c r="AA445" s="14">
        <v>0</v>
      </c>
      <c r="AB445" s="14">
        <v>0</v>
      </c>
      <c r="AC445" s="14"/>
      <c r="AD445" s="14">
        <v>0</v>
      </c>
      <c r="AE445" s="14">
        <v>3.2223821149197202E-3</v>
      </c>
      <c r="AF445" s="14">
        <v>0</v>
      </c>
      <c r="AG445" s="14">
        <v>0</v>
      </c>
      <c r="AH445" s="14"/>
      <c r="AI445" s="14">
        <v>0</v>
      </c>
      <c r="AJ445" s="14">
        <v>4.5288121102791696E-3</v>
      </c>
      <c r="AK445" s="14">
        <v>0</v>
      </c>
      <c r="AL445" s="14">
        <v>0</v>
      </c>
      <c r="AM445" s="14">
        <v>0</v>
      </c>
    </row>
    <row r="446" spans="2:39" x14ac:dyDescent="0.35">
      <c r="B446" t="s">
        <v>219</v>
      </c>
      <c r="C446" s="14">
        <v>0.93432359823504796</v>
      </c>
      <c r="D446" s="14">
        <v>0.93523094949969199</v>
      </c>
      <c r="E446" s="14">
        <v>0.93327728038120905</v>
      </c>
      <c r="F446" s="14"/>
      <c r="G446" s="14">
        <v>0.89838875264761597</v>
      </c>
      <c r="H446" s="14">
        <v>0.92273504753065105</v>
      </c>
      <c r="I446" s="14">
        <v>0.93057088981540204</v>
      </c>
      <c r="J446" s="14">
        <v>0.98142446181742704</v>
      </c>
      <c r="K446" s="14">
        <v>0.94440581872101703</v>
      </c>
      <c r="L446" s="14">
        <v>0.94787672251883603</v>
      </c>
      <c r="M446" s="14"/>
      <c r="N446" s="14">
        <v>0.94968610728550396</v>
      </c>
      <c r="O446" s="14">
        <v>0.93939453120474603</v>
      </c>
      <c r="P446" s="14">
        <v>0.91353182652260401</v>
      </c>
      <c r="Q446" s="14">
        <v>0.93726867846415995</v>
      </c>
      <c r="R446" s="14">
        <v>0.94285917921001705</v>
      </c>
      <c r="S446" s="14"/>
      <c r="T446" s="14">
        <v>0.90570105468887396</v>
      </c>
      <c r="U446" s="14">
        <v>0.91926492992262598</v>
      </c>
      <c r="V446" s="14">
        <v>0.92295387124660999</v>
      </c>
      <c r="W446" s="14">
        <v>0.95092389203460004</v>
      </c>
      <c r="X446" s="14"/>
      <c r="Y446" s="14">
        <v>0.92508535587475604</v>
      </c>
      <c r="Z446" s="14">
        <v>0.96254450664284996</v>
      </c>
      <c r="AA446" s="14">
        <v>0.90692826554162598</v>
      </c>
      <c r="AB446" s="14">
        <v>0.97165895675672298</v>
      </c>
      <c r="AC446" s="14"/>
      <c r="AD446" s="14">
        <v>0.95401157304196404</v>
      </c>
      <c r="AE446" s="14">
        <v>0.90096488623197202</v>
      </c>
      <c r="AF446" s="14">
        <v>0.92756836679991905</v>
      </c>
      <c r="AG446" s="14">
        <v>0.89742523714165401</v>
      </c>
      <c r="AH446" s="14"/>
      <c r="AI446" s="14">
        <v>0.95432805292303902</v>
      </c>
      <c r="AJ446" s="14">
        <v>0.93005521442378003</v>
      </c>
      <c r="AK446" s="14">
        <v>0.95966013587815302</v>
      </c>
      <c r="AL446" s="14">
        <v>0.94727107992055404</v>
      </c>
      <c r="AM446" s="14">
        <v>0.98359331393774296</v>
      </c>
    </row>
    <row r="447" spans="2:39" x14ac:dyDescent="0.35">
      <c r="B447" t="s">
        <v>220</v>
      </c>
      <c r="C447" s="14">
        <v>1.8685252566728799E-2</v>
      </c>
      <c r="D447" s="14">
        <v>1.83610533457732E-2</v>
      </c>
      <c r="E447" s="14">
        <v>1.9059104950369998E-2</v>
      </c>
      <c r="F447" s="14"/>
      <c r="G447" s="14">
        <v>2.1617699495944099E-2</v>
      </c>
      <c r="H447" s="14">
        <v>4.0671663476090997E-2</v>
      </c>
      <c r="I447" s="14">
        <v>5.8350117561319697E-3</v>
      </c>
      <c r="J447" s="14">
        <v>0</v>
      </c>
      <c r="K447" s="14">
        <v>1.2067143420405499E-2</v>
      </c>
      <c r="L447" s="14">
        <v>2.41771290969688E-2</v>
      </c>
      <c r="M447" s="14"/>
      <c r="N447" s="14">
        <v>2.14103646093643E-2</v>
      </c>
      <c r="O447" s="14">
        <v>0</v>
      </c>
      <c r="P447" s="14">
        <v>2.7153353098086402E-2</v>
      </c>
      <c r="Q447" s="14">
        <v>2.4351046362617E-2</v>
      </c>
      <c r="R447" s="14">
        <v>2.24181908541909E-2</v>
      </c>
      <c r="S447" s="14"/>
      <c r="T447" s="14">
        <v>4.1468977248564E-2</v>
      </c>
      <c r="U447" s="14">
        <v>3.4469170427603099E-2</v>
      </c>
      <c r="V447" s="14">
        <v>1.84929922897464E-2</v>
      </c>
      <c r="W447" s="14">
        <v>1.3751382611415499E-2</v>
      </c>
      <c r="X447" s="14"/>
      <c r="Y447" s="14">
        <v>2.6215625296838699E-2</v>
      </c>
      <c r="Z447" s="14">
        <v>6.2298990736143704E-3</v>
      </c>
      <c r="AA447" s="14">
        <v>1.6404026160137499E-2</v>
      </c>
      <c r="AB447" s="14">
        <v>6.0972611744613599E-3</v>
      </c>
      <c r="AC447" s="14"/>
      <c r="AD447" s="14">
        <v>9.8442270184659203E-3</v>
      </c>
      <c r="AE447" s="14">
        <v>2.9191989802289101E-2</v>
      </c>
      <c r="AF447" s="14">
        <v>0</v>
      </c>
      <c r="AG447" s="14">
        <v>7.62673287748869E-2</v>
      </c>
      <c r="AH447" s="14"/>
      <c r="AI447" s="14">
        <v>2.16630276250885E-2</v>
      </c>
      <c r="AJ447" s="14">
        <v>3.0990549429811099E-2</v>
      </c>
      <c r="AK447" s="14">
        <v>1.92449143655282E-2</v>
      </c>
      <c r="AL447" s="14">
        <v>0</v>
      </c>
      <c r="AM447" s="14">
        <v>7.3255359545970396E-3</v>
      </c>
    </row>
    <row r="448" spans="2:39" x14ac:dyDescent="0.35">
      <c r="B448" t="s">
        <v>67</v>
      </c>
      <c r="C448" s="14">
        <v>0.91563834566831903</v>
      </c>
      <c r="D448" s="14">
        <v>0.91686989615391801</v>
      </c>
      <c r="E448" s="14">
        <v>0.91421817543083905</v>
      </c>
      <c r="F448" s="14"/>
      <c r="G448" s="14">
        <v>0.87677105315167203</v>
      </c>
      <c r="H448" s="14">
        <v>0.88206338405455997</v>
      </c>
      <c r="I448" s="14">
        <v>0.92473587805927004</v>
      </c>
      <c r="J448" s="14">
        <v>0.98142446181742704</v>
      </c>
      <c r="K448" s="14">
        <v>0.93233867530061199</v>
      </c>
      <c r="L448" s="14">
        <v>0.92369959342186803</v>
      </c>
      <c r="M448" s="14"/>
      <c r="N448" s="14">
        <v>0.92827574267613999</v>
      </c>
      <c r="O448" s="14">
        <v>0.93939453120474603</v>
      </c>
      <c r="P448" s="14">
        <v>0.88637847342451703</v>
      </c>
      <c r="Q448" s="14">
        <v>0.91291763210154298</v>
      </c>
      <c r="R448" s="14">
        <v>0.920440988355826</v>
      </c>
      <c r="S448" s="14"/>
      <c r="T448" s="14">
        <v>0.86423207744031005</v>
      </c>
      <c r="U448" s="14">
        <v>0.88479575949502298</v>
      </c>
      <c r="V448" s="14">
        <v>0.904460878956863</v>
      </c>
      <c r="W448" s="14">
        <v>0.93717250942318397</v>
      </c>
      <c r="X448" s="14"/>
      <c r="Y448" s="14">
        <v>0.89886973057791797</v>
      </c>
      <c r="Z448" s="14">
        <v>0.95631460756923503</v>
      </c>
      <c r="AA448" s="14">
        <v>0.89052423938148795</v>
      </c>
      <c r="AB448" s="14">
        <v>0.96556169558226101</v>
      </c>
      <c r="AC448" s="14"/>
      <c r="AD448" s="14">
        <v>0.94416734602349806</v>
      </c>
      <c r="AE448" s="14">
        <v>0.87177289642968303</v>
      </c>
      <c r="AF448" s="14">
        <v>0.92756836679991905</v>
      </c>
      <c r="AG448" s="14">
        <v>0.82115790836676805</v>
      </c>
      <c r="AH448" s="14"/>
      <c r="AI448" s="14">
        <v>0.93266502529795003</v>
      </c>
      <c r="AJ448" s="14">
        <v>0.89906466499396898</v>
      </c>
      <c r="AK448" s="14">
        <v>0.94041522151262402</v>
      </c>
      <c r="AL448" s="14">
        <v>0.94727107992055404</v>
      </c>
      <c r="AM448" s="14">
        <v>0.97626777798314601</v>
      </c>
    </row>
    <row r="449" spans="2:39" x14ac:dyDescent="0.35">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row>
    <row r="450" spans="2:39" x14ac:dyDescent="0.35">
      <c r="B450" s="6" t="s">
        <v>230</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row>
    <row r="451" spans="2:39" x14ac:dyDescent="0.35">
      <c r="B451" s="24" t="s">
        <v>222</v>
      </c>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row>
    <row r="452" spans="2:39" x14ac:dyDescent="0.35">
      <c r="B452" t="s">
        <v>214</v>
      </c>
      <c r="C452" s="14">
        <v>0.331229425098716</v>
      </c>
      <c r="D452" s="14">
        <v>0.304831554943025</v>
      </c>
      <c r="E452" s="14">
        <v>0.36167029615221502</v>
      </c>
      <c r="F452" s="14"/>
      <c r="G452" s="14">
        <v>0.41088416816607098</v>
      </c>
      <c r="H452" s="14">
        <v>0.37925200366541301</v>
      </c>
      <c r="I452" s="14">
        <v>0.29898632790500101</v>
      </c>
      <c r="J452" s="14">
        <v>0.23387380286053</v>
      </c>
      <c r="K452" s="14">
        <v>0.289001708481606</v>
      </c>
      <c r="L452" s="14">
        <v>0.34923664353261002</v>
      </c>
      <c r="M452" s="14"/>
      <c r="N452" s="14">
        <v>0.29381079650446301</v>
      </c>
      <c r="O452" s="14">
        <v>0.34595820512019099</v>
      </c>
      <c r="P452" s="14">
        <v>0.29643923586589799</v>
      </c>
      <c r="Q452" s="14">
        <v>0.35951287105311702</v>
      </c>
      <c r="R452" s="14">
        <v>0.31819990442952101</v>
      </c>
      <c r="S452" s="14"/>
      <c r="T452" s="14">
        <v>0.294583880880953</v>
      </c>
      <c r="U452" s="14">
        <v>0.330768338694995</v>
      </c>
      <c r="V452" s="14">
        <v>0.341021479207953</v>
      </c>
      <c r="W452" s="14">
        <v>0.32744091179870399</v>
      </c>
      <c r="X452" s="14"/>
      <c r="Y452" s="14">
        <v>0.33258076523661301</v>
      </c>
      <c r="Z452" s="14">
        <v>0.308065048870308</v>
      </c>
      <c r="AA452" s="14">
        <v>0.34945771828535199</v>
      </c>
      <c r="AB452" s="14">
        <v>0.374234738938518</v>
      </c>
      <c r="AC452" s="14"/>
      <c r="AD452" s="14">
        <v>0.31679591646680699</v>
      </c>
      <c r="AE452" s="14">
        <v>0.34081840689351001</v>
      </c>
      <c r="AF452" s="14">
        <v>0.37216204023743399</v>
      </c>
      <c r="AG452" s="14">
        <v>0.42412409032183201</v>
      </c>
      <c r="AH452" s="14"/>
      <c r="AI452" s="14">
        <v>0.334568515727305</v>
      </c>
      <c r="AJ452" s="14">
        <v>0.296806937049861</v>
      </c>
      <c r="AK452" s="14">
        <v>0.49499315737455002</v>
      </c>
      <c r="AL452" s="14">
        <v>0.31620205134713902</v>
      </c>
      <c r="AM452" s="14">
        <v>0.39105472526823998</v>
      </c>
    </row>
    <row r="453" spans="2:39" x14ac:dyDescent="0.35">
      <c r="B453" t="s">
        <v>215</v>
      </c>
      <c r="C453" s="14">
        <v>0.34377803046571198</v>
      </c>
      <c r="D453" s="14">
        <v>0.30423613416474099</v>
      </c>
      <c r="E453" s="14">
        <v>0.38937601846283298</v>
      </c>
      <c r="F453" s="14"/>
      <c r="G453" s="14">
        <v>0.310157322490549</v>
      </c>
      <c r="H453" s="14">
        <v>0.30756900746499999</v>
      </c>
      <c r="I453" s="14">
        <v>0.37312797070592901</v>
      </c>
      <c r="J453" s="14">
        <v>0.38605964061252601</v>
      </c>
      <c r="K453" s="14">
        <v>0.33847911363586802</v>
      </c>
      <c r="L453" s="14">
        <v>0.366324192324464</v>
      </c>
      <c r="M453" s="14"/>
      <c r="N453" s="14">
        <v>0.33707251402958699</v>
      </c>
      <c r="O453" s="14">
        <v>0.33662593505201099</v>
      </c>
      <c r="P453" s="14">
        <v>0.394015686672683</v>
      </c>
      <c r="Q453" s="14">
        <v>0.32343857411737298</v>
      </c>
      <c r="R453" s="14">
        <v>0.35222388101494001</v>
      </c>
      <c r="S453" s="14"/>
      <c r="T453" s="14">
        <v>0.45370823229331603</v>
      </c>
      <c r="U453" s="14">
        <v>0.39052048615720503</v>
      </c>
      <c r="V453" s="14">
        <v>0.32325845745465798</v>
      </c>
      <c r="W453" s="14">
        <v>0.34145547944307097</v>
      </c>
      <c r="X453" s="14"/>
      <c r="Y453" s="14">
        <v>0.35063163304052197</v>
      </c>
      <c r="Z453" s="14">
        <v>0.39109442909028003</v>
      </c>
      <c r="AA453" s="14">
        <v>0.29293784462707601</v>
      </c>
      <c r="AB453" s="14">
        <v>0.25867420946066799</v>
      </c>
      <c r="AC453" s="14"/>
      <c r="AD453" s="14">
        <v>0.35924804228202101</v>
      </c>
      <c r="AE453" s="14">
        <v>0.32915584572634199</v>
      </c>
      <c r="AF453" s="14">
        <v>0.240198837440701</v>
      </c>
      <c r="AG453" s="14">
        <v>0.30127571598976399</v>
      </c>
      <c r="AH453" s="14"/>
      <c r="AI453" s="14">
        <v>0.26710612853832599</v>
      </c>
      <c r="AJ453" s="14">
        <v>0.40250997866117399</v>
      </c>
      <c r="AK453" s="14">
        <v>0.26241718999438801</v>
      </c>
      <c r="AL453" s="14">
        <v>0.40357798937370898</v>
      </c>
      <c r="AM453" s="14">
        <v>0.33585818361965702</v>
      </c>
    </row>
    <row r="454" spans="2:39" x14ac:dyDescent="0.35">
      <c r="B454" t="s">
        <v>216</v>
      </c>
      <c r="C454" s="14">
        <v>0.20556991396740501</v>
      </c>
      <c r="D454" s="14">
        <v>0.24975998060271701</v>
      </c>
      <c r="E454" s="14">
        <v>0.154611858928973</v>
      </c>
      <c r="F454" s="14"/>
      <c r="G454" s="14">
        <v>0.17593133189750601</v>
      </c>
      <c r="H454" s="14">
        <v>0.20389112169187601</v>
      </c>
      <c r="I454" s="14">
        <v>0.21729517084480701</v>
      </c>
      <c r="J454" s="14">
        <v>0.23115956782366601</v>
      </c>
      <c r="K454" s="14">
        <v>0.24753589961332401</v>
      </c>
      <c r="L454" s="14">
        <v>0.143044105929056</v>
      </c>
      <c r="M454" s="14"/>
      <c r="N454" s="14">
        <v>0.27836817274377501</v>
      </c>
      <c r="O454" s="14">
        <v>0.18473477047835299</v>
      </c>
      <c r="P454" s="14">
        <v>0.18312866985503301</v>
      </c>
      <c r="Q454" s="14">
        <v>0.201521622624693</v>
      </c>
      <c r="R454" s="14">
        <v>0.226317960472805</v>
      </c>
      <c r="S454" s="14"/>
      <c r="T454" s="14">
        <v>0.15491237486415399</v>
      </c>
      <c r="U454" s="14">
        <v>0.16875850773574499</v>
      </c>
      <c r="V454" s="14">
        <v>0.21104837954509401</v>
      </c>
      <c r="W454" s="14">
        <v>0.21221315929326201</v>
      </c>
      <c r="X454" s="14"/>
      <c r="Y454" s="14">
        <v>0.19909964288143001</v>
      </c>
      <c r="Z454" s="14">
        <v>0.21057605264079099</v>
      </c>
      <c r="AA454" s="14">
        <v>0.20041073531293699</v>
      </c>
      <c r="AB454" s="14">
        <v>0.241657055831005</v>
      </c>
      <c r="AC454" s="14"/>
      <c r="AD454" s="14">
        <v>0.207952795351802</v>
      </c>
      <c r="AE454" s="14">
        <v>0.18880509821845301</v>
      </c>
      <c r="AF454" s="14">
        <v>0.27485211630658701</v>
      </c>
      <c r="AG454" s="14">
        <v>0.220229405188309</v>
      </c>
      <c r="AH454" s="14"/>
      <c r="AI454" s="14">
        <v>0.25809252562614199</v>
      </c>
      <c r="AJ454" s="14">
        <v>0.184453099737246</v>
      </c>
      <c r="AK454" s="14">
        <v>0.15894879356372299</v>
      </c>
      <c r="AL454" s="14">
        <v>0.164041424362694</v>
      </c>
      <c r="AM454" s="14">
        <v>0.19782889401621401</v>
      </c>
    </row>
    <row r="455" spans="2:39" x14ac:dyDescent="0.35">
      <c r="B455" t="s">
        <v>217</v>
      </c>
      <c r="C455" s="14">
        <v>7.08682227959542E-2</v>
      </c>
      <c r="D455" s="14">
        <v>8.3893187623852894E-2</v>
      </c>
      <c r="E455" s="14">
        <v>5.5848402164062699E-2</v>
      </c>
      <c r="F455" s="14"/>
      <c r="G455" s="14">
        <v>6.6472580588564603E-2</v>
      </c>
      <c r="H455" s="14">
        <v>6.7650895791680807E-2</v>
      </c>
      <c r="I455" s="14">
        <v>6.94987058781108E-2</v>
      </c>
      <c r="J455" s="14">
        <v>5.4290154249281797E-2</v>
      </c>
      <c r="K455" s="14">
        <v>0.104722567971158</v>
      </c>
      <c r="L455" s="14">
        <v>8.1388865759767601E-2</v>
      </c>
      <c r="M455" s="14"/>
      <c r="N455" s="14">
        <v>5.3900691965693102E-2</v>
      </c>
      <c r="O455" s="14">
        <v>6.1725048235730898E-2</v>
      </c>
      <c r="P455" s="14">
        <v>9.4776768052757407E-2</v>
      </c>
      <c r="Q455" s="14">
        <v>6.2751034269479505E-2</v>
      </c>
      <c r="R455" s="14">
        <v>5.1417113171566997E-2</v>
      </c>
      <c r="S455" s="14"/>
      <c r="T455" s="14">
        <v>7.44518630194137E-2</v>
      </c>
      <c r="U455" s="14">
        <v>3.5415085626051702E-2</v>
      </c>
      <c r="V455" s="14">
        <v>7.7204724454895596E-2</v>
      </c>
      <c r="W455" s="14">
        <v>6.8817682633193003E-2</v>
      </c>
      <c r="X455" s="14"/>
      <c r="Y455" s="14">
        <v>6.8136023131545806E-2</v>
      </c>
      <c r="Z455" s="14">
        <v>4.44365948354183E-2</v>
      </c>
      <c r="AA455" s="14">
        <v>0.113871958687812</v>
      </c>
      <c r="AB455" s="14">
        <v>9.1301599707745304E-2</v>
      </c>
      <c r="AC455" s="14"/>
      <c r="AD455" s="14">
        <v>7.3535324477273706E-2</v>
      </c>
      <c r="AE455" s="14">
        <v>7.7309631879162302E-2</v>
      </c>
      <c r="AF455" s="14">
        <v>4.4155098722568203E-2</v>
      </c>
      <c r="AG455" s="14">
        <v>3.3799498285672601E-2</v>
      </c>
      <c r="AH455" s="14"/>
      <c r="AI455" s="14">
        <v>5.01896350265916E-2</v>
      </c>
      <c r="AJ455" s="14">
        <v>8.5116573067431395E-2</v>
      </c>
      <c r="AK455" s="14">
        <v>6.1813233461227697E-2</v>
      </c>
      <c r="AL455" s="14">
        <v>5.2234392180677297E-2</v>
      </c>
      <c r="AM455" s="14">
        <v>3.8501597631426202E-2</v>
      </c>
    </row>
    <row r="456" spans="2:39" x14ac:dyDescent="0.35">
      <c r="B456" t="s">
        <v>218</v>
      </c>
      <c r="C456" s="14">
        <v>4.6694792742001799E-2</v>
      </c>
      <c r="D456" s="14">
        <v>5.3806897355034702E-2</v>
      </c>
      <c r="E456" s="14">
        <v>3.8493424291916399E-2</v>
      </c>
      <c r="F456" s="14"/>
      <c r="G456" s="14">
        <v>3.65545968573108E-2</v>
      </c>
      <c r="H456" s="14">
        <v>4.1636971386030397E-2</v>
      </c>
      <c r="I456" s="14">
        <v>4.1091824666153E-2</v>
      </c>
      <c r="J456" s="14">
        <v>8.2975059499645301E-2</v>
      </c>
      <c r="K456" s="14">
        <v>2.0260710298044E-2</v>
      </c>
      <c r="L456" s="14">
        <v>6.0006192454102797E-2</v>
      </c>
      <c r="M456" s="14"/>
      <c r="N456" s="14">
        <v>3.6847824756482399E-2</v>
      </c>
      <c r="O456" s="14">
        <v>6.3886173140157002E-2</v>
      </c>
      <c r="P456" s="14">
        <v>3.1639639553627801E-2</v>
      </c>
      <c r="Q456" s="14">
        <v>5.2775897935337698E-2</v>
      </c>
      <c r="R456" s="14">
        <v>5.1841140911166698E-2</v>
      </c>
      <c r="S456" s="14"/>
      <c r="T456" s="14">
        <v>2.2343648942163299E-2</v>
      </c>
      <c r="U456" s="14">
        <v>7.4537581786003795E-2</v>
      </c>
      <c r="V456" s="14">
        <v>4.7466959337399701E-2</v>
      </c>
      <c r="W456" s="14">
        <v>4.5953172416284903E-2</v>
      </c>
      <c r="X456" s="14"/>
      <c r="Y456" s="14">
        <v>4.9551935709888598E-2</v>
      </c>
      <c r="Z456" s="14">
        <v>4.5827874563201698E-2</v>
      </c>
      <c r="AA456" s="14">
        <v>4.3321743086823801E-2</v>
      </c>
      <c r="AB456" s="14">
        <v>3.4132396062063503E-2</v>
      </c>
      <c r="AC456" s="14"/>
      <c r="AD456" s="14">
        <v>3.9371634950872599E-2</v>
      </c>
      <c r="AE456" s="14">
        <v>6.3911017282532304E-2</v>
      </c>
      <c r="AF456" s="14">
        <v>6.8631907292710098E-2</v>
      </c>
      <c r="AG456" s="14">
        <v>2.0571290214422701E-2</v>
      </c>
      <c r="AH456" s="14"/>
      <c r="AI456" s="14">
        <v>9.0043195081635399E-2</v>
      </c>
      <c r="AJ456" s="14">
        <v>3.11134114842882E-2</v>
      </c>
      <c r="AK456" s="14">
        <v>2.18276256061108E-2</v>
      </c>
      <c r="AL456" s="14">
        <v>6.3944142735780002E-2</v>
      </c>
      <c r="AM456" s="14">
        <v>3.6756599464462199E-2</v>
      </c>
    </row>
    <row r="457" spans="2:39" x14ac:dyDescent="0.35">
      <c r="B457" t="s">
        <v>170</v>
      </c>
      <c r="C457" s="14">
        <v>1.8596149302106701E-3</v>
      </c>
      <c r="D457" s="14">
        <v>3.4722453106294801E-3</v>
      </c>
      <c r="E457" s="14">
        <v>0</v>
      </c>
      <c r="F457" s="14"/>
      <c r="G457" s="14">
        <v>0</v>
      </c>
      <c r="H457" s="14">
        <v>0</v>
      </c>
      <c r="I457" s="14">
        <v>0</v>
      </c>
      <c r="J457" s="14">
        <v>1.1641774954350899E-2</v>
      </c>
      <c r="K457" s="14">
        <v>0</v>
      </c>
      <c r="L457" s="14">
        <v>0</v>
      </c>
      <c r="M457" s="14"/>
      <c r="N457" s="14">
        <v>0</v>
      </c>
      <c r="O457" s="14">
        <v>7.0698679735570098E-3</v>
      </c>
      <c r="P457" s="14">
        <v>0</v>
      </c>
      <c r="Q457" s="14">
        <v>0</v>
      </c>
      <c r="R457" s="14">
        <v>0</v>
      </c>
      <c r="S457" s="14"/>
      <c r="T457" s="14">
        <v>0</v>
      </c>
      <c r="U457" s="14">
        <v>0</v>
      </c>
      <c r="V457" s="14">
        <v>0</v>
      </c>
      <c r="W457" s="14">
        <v>4.1195944154851496E-3</v>
      </c>
      <c r="X457" s="14"/>
      <c r="Y457" s="14">
        <v>0</v>
      </c>
      <c r="Z457" s="14">
        <v>0</v>
      </c>
      <c r="AA457" s="14">
        <v>0</v>
      </c>
      <c r="AB457" s="14">
        <v>0</v>
      </c>
      <c r="AC457" s="14"/>
      <c r="AD457" s="14">
        <v>3.0962864712226301E-3</v>
      </c>
      <c r="AE457" s="14">
        <v>0</v>
      </c>
      <c r="AF457" s="14">
        <v>0</v>
      </c>
      <c r="AG457" s="14">
        <v>0</v>
      </c>
      <c r="AH457" s="14"/>
      <c r="AI457" s="14">
        <v>0</v>
      </c>
      <c r="AJ457" s="14">
        <v>0</v>
      </c>
      <c r="AK457" s="14">
        <v>0</v>
      </c>
      <c r="AL457" s="14">
        <v>0</v>
      </c>
      <c r="AM457" s="14">
        <v>0</v>
      </c>
    </row>
    <row r="458" spans="2:39" x14ac:dyDescent="0.35">
      <c r="B458" t="s">
        <v>219</v>
      </c>
      <c r="C458" s="14">
        <v>0.67500745556442798</v>
      </c>
      <c r="D458" s="14">
        <v>0.60906768910776599</v>
      </c>
      <c r="E458" s="14">
        <v>0.75104631461504801</v>
      </c>
      <c r="F458" s="14"/>
      <c r="G458" s="14">
        <v>0.72104149065661904</v>
      </c>
      <c r="H458" s="14">
        <v>0.68682101113041305</v>
      </c>
      <c r="I458" s="14">
        <v>0.67211429861092897</v>
      </c>
      <c r="J458" s="14">
        <v>0.61993344347305501</v>
      </c>
      <c r="K458" s="14">
        <v>0.62748082211747402</v>
      </c>
      <c r="L458" s="14">
        <v>0.71556083585707297</v>
      </c>
      <c r="M458" s="14"/>
      <c r="N458" s="14">
        <v>0.63088331053405</v>
      </c>
      <c r="O458" s="14">
        <v>0.68258414017220204</v>
      </c>
      <c r="P458" s="14">
        <v>0.69045492253858098</v>
      </c>
      <c r="Q458" s="14">
        <v>0.68295144517049</v>
      </c>
      <c r="R458" s="14">
        <v>0.67042378544446102</v>
      </c>
      <c r="S458" s="14"/>
      <c r="T458" s="14">
        <v>0.74829211317426902</v>
      </c>
      <c r="U458" s="14">
        <v>0.72128882485220003</v>
      </c>
      <c r="V458" s="14">
        <v>0.66427993666261098</v>
      </c>
      <c r="W458" s="14">
        <v>0.66889639124177502</v>
      </c>
      <c r="X458" s="14"/>
      <c r="Y458" s="14">
        <v>0.68321239827713498</v>
      </c>
      <c r="Z458" s="14">
        <v>0.69915947796058897</v>
      </c>
      <c r="AA458" s="14">
        <v>0.64239556291242805</v>
      </c>
      <c r="AB458" s="14">
        <v>0.63290894839918699</v>
      </c>
      <c r="AC458" s="14"/>
      <c r="AD458" s="14">
        <v>0.67604395874882806</v>
      </c>
      <c r="AE458" s="14">
        <v>0.669974252619852</v>
      </c>
      <c r="AF458" s="14">
        <v>0.61236087767813496</v>
      </c>
      <c r="AG458" s="14">
        <v>0.72539980631159595</v>
      </c>
      <c r="AH458" s="14"/>
      <c r="AI458" s="14">
        <v>0.601674644265631</v>
      </c>
      <c r="AJ458" s="14">
        <v>0.69931691571103505</v>
      </c>
      <c r="AK458" s="14">
        <v>0.75741034736893897</v>
      </c>
      <c r="AL458" s="14">
        <v>0.719780040720849</v>
      </c>
      <c r="AM458" s="14">
        <v>0.72691290888789695</v>
      </c>
    </row>
    <row r="459" spans="2:39" x14ac:dyDescent="0.35">
      <c r="B459" t="s">
        <v>220</v>
      </c>
      <c r="C459" s="14">
        <v>0.11756301553795601</v>
      </c>
      <c r="D459" s="14">
        <v>0.137700084978888</v>
      </c>
      <c r="E459" s="14">
        <v>9.4341826455979105E-2</v>
      </c>
      <c r="F459" s="14"/>
      <c r="G459" s="14">
        <v>0.103027177445875</v>
      </c>
      <c r="H459" s="14">
        <v>0.109287867177711</v>
      </c>
      <c r="I459" s="14">
        <v>0.110590530544264</v>
      </c>
      <c r="J459" s="14">
        <v>0.137265213748927</v>
      </c>
      <c r="K459" s="14">
        <v>0.124983278269202</v>
      </c>
      <c r="L459" s="14">
        <v>0.14139505821387</v>
      </c>
      <c r="M459" s="14"/>
      <c r="N459" s="14">
        <v>9.0748516722175501E-2</v>
      </c>
      <c r="O459" s="14">
        <v>0.12561122137588801</v>
      </c>
      <c r="P459" s="14">
        <v>0.12641640760638501</v>
      </c>
      <c r="Q459" s="14">
        <v>0.115526932204817</v>
      </c>
      <c r="R459" s="14">
        <v>0.10325825408273399</v>
      </c>
      <c r="S459" s="14"/>
      <c r="T459" s="14">
        <v>9.6795511961576999E-2</v>
      </c>
      <c r="U459" s="14">
        <v>0.109952667412056</v>
      </c>
      <c r="V459" s="14">
        <v>0.124671683792295</v>
      </c>
      <c r="W459" s="14">
        <v>0.114770855049478</v>
      </c>
      <c r="X459" s="14"/>
      <c r="Y459" s="14">
        <v>0.117687958841434</v>
      </c>
      <c r="Z459" s="14">
        <v>9.0264469398619998E-2</v>
      </c>
      <c r="AA459" s="14">
        <v>0.15719370177463499</v>
      </c>
      <c r="AB459" s="14">
        <v>0.12543399576980899</v>
      </c>
      <c r="AC459" s="14"/>
      <c r="AD459" s="14">
        <v>0.11290695942814601</v>
      </c>
      <c r="AE459" s="14">
        <v>0.14122064916169499</v>
      </c>
      <c r="AF459" s="14">
        <v>0.112787006015278</v>
      </c>
      <c r="AG459" s="14">
        <v>5.4370788500095302E-2</v>
      </c>
      <c r="AH459" s="14"/>
      <c r="AI459" s="14">
        <v>0.14023283010822701</v>
      </c>
      <c r="AJ459" s="14">
        <v>0.11622998455172</v>
      </c>
      <c r="AK459" s="14">
        <v>8.3640859067338494E-2</v>
      </c>
      <c r="AL459" s="14">
        <v>0.11617853491645699</v>
      </c>
      <c r="AM459" s="14">
        <v>7.5258197095888393E-2</v>
      </c>
    </row>
    <row r="460" spans="2:39" x14ac:dyDescent="0.35">
      <c r="B460" t="s">
        <v>67</v>
      </c>
      <c r="C460" s="14">
        <v>0.55744444002647198</v>
      </c>
      <c r="D460" s="14">
        <v>0.47136760412887801</v>
      </c>
      <c r="E460" s="14">
        <v>0.65670448815906901</v>
      </c>
      <c r="F460" s="14"/>
      <c r="G460" s="14">
        <v>0.61801431321074396</v>
      </c>
      <c r="H460" s="14">
        <v>0.57753314395270205</v>
      </c>
      <c r="I460" s="14">
        <v>0.56152376806666604</v>
      </c>
      <c r="J460" s="14">
        <v>0.48266822972412798</v>
      </c>
      <c r="K460" s="14">
        <v>0.50249754384827205</v>
      </c>
      <c r="L460" s="14">
        <v>0.57416577764320298</v>
      </c>
      <c r="M460" s="14"/>
      <c r="N460" s="14">
        <v>0.54013479381187401</v>
      </c>
      <c r="O460" s="14">
        <v>0.55697291879631405</v>
      </c>
      <c r="P460" s="14">
        <v>0.56403851493219603</v>
      </c>
      <c r="Q460" s="14">
        <v>0.56742451296567298</v>
      </c>
      <c r="R460" s="14">
        <v>0.56716553136172698</v>
      </c>
      <c r="S460" s="14"/>
      <c r="T460" s="14">
        <v>0.65149660121269204</v>
      </c>
      <c r="U460" s="14">
        <v>0.61133615744014402</v>
      </c>
      <c r="V460" s="14">
        <v>0.539608252870316</v>
      </c>
      <c r="W460" s="14">
        <v>0.55412553619229699</v>
      </c>
      <c r="X460" s="14"/>
      <c r="Y460" s="14">
        <v>0.56552443943570097</v>
      </c>
      <c r="Z460" s="14">
        <v>0.60889500856196899</v>
      </c>
      <c r="AA460" s="14">
        <v>0.48520186113779301</v>
      </c>
      <c r="AB460" s="14">
        <v>0.50747495262937803</v>
      </c>
      <c r="AC460" s="14"/>
      <c r="AD460" s="14">
        <v>0.56313699932068195</v>
      </c>
      <c r="AE460" s="14">
        <v>0.52875360345815703</v>
      </c>
      <c r="AF460" s="14">
        <v>0.49957387166285699</v>
      </c>
      <c r="AG460" s="14">
        <v>0.67102901781150004</v>
      </c>
      <c r="AH460" s="14"/>
      <c r="AI460" s="14">
        <v>0.46144181415740398</v>
      </c>
      <c r="AJ460" s="14">
        <v>0.58308693115931498</v>
      </c>
      <c r="AK460" s="14">
        <v>0.67376948830159999</v>
      </c>
      <c r="AL460" s="14">
        <v>0.60360150580439098</v>
      </c>
      <c r="AM460" s="14">
        <v>0.65165471179200896</v>
      </c>
    </row>
    <row r="461" spans="2:39" x14ac:dyDescent="0.35">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row>
    <row r="462" spans="2:39" x14ac:dyDescent="0.35">
      <c r="B462" s="6" t="s">
        <v>231</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row>
    <row r="463" spans="2:39" x14ac:dyDescent="0.35">
      <c r="B463" s="24" t="s">
        <v>222</v>
      </c>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row>
    <row r="464" spans="2:39" x14ac:dyDescent="0.35">
      <c r="B464" t="s">
        <v>214</v>
      </c>
      <c r="C464" s="14">
        <v>0.36338970735770199</v>
      </c>
      <c r="D464" s="14">
        <v>0.36064439809783899</v>
      </c>
      <c r="E464" s="14">
        <v>0.36655547810695399</v>
      </c>
      <c r="F464" s="14"/>
      <c r="G464" s="14">
        <v>0.28417695612906002</v>
      </c>
      <c r="H464" s="14">
        <v>0.39207034701805699</v>
      </c>
      <c r="I464" s="14">
        <v>0.34845592270535602</v>
      </c>
      <c r="J464" s="14">
        <v>0.45392438845287297</v>
      </c>
      <c r="K464" s="14">
        <v>0.39925369491441498</v>
      </c>
      <c r="L464" s="14">
        <v>0.26675017545776603</v>
      </c>
      <c r="M464" s="14"/>
      <c r="N464" s="14">
        <v>0.38994742273761202</v>
      </c>
      <c r="O464" s="14">
        <v>0.279581738283111</v>
      </c>
      <c r="P464" s="14">
        <v>0.41066862542452498</v>
      </c>
      <c r="Q464" s="14">
        <v>0.34413918262933801</v>
      </c>
      <c r="R464" s="14">
        <v>0.42897430315977497</v>
      </c>
      <c r="S464" s="14"/>
      <c r="T464" s="14">
        <v>0.448863967299999</v>
      </c>
      <c r="U464" s="14">
        <v>0.29164641527122998</v>
      </c>
      <c r="V464" s="14">
        <v>0.33768443845568902</v>
      </c>
      <c r="W464" s="14">
        <v>0.385188868275473</v>
      </c>
      <c r="X464" s="14"/>
      <c r="Y464" s="14">
        <v>0.331096434057288</v>
      </c>
      <c r="Z464" s="14">
        <v>0.39384563027752201</v>
      </c>
      <c r="AA464" s="14">
        <v>0.334934647039136</v>
      </c>
      <c r="AB464" s="14">
        <v>0.480402107185537</v>
      </c>
      <c r="AC464" s="14"/>
      <c r="AD464" s="14">
        <v>0.38303785764613801</v>
      </c>
      <c r="AE464" s="14">
        <v>0.32970843165712999</v>
      </c>
      <c r="AF464" s="14">
        <v>0.29609965957723</v>
      </c>
      <c r="AG464" s="14">
        <v>0.37755183252985902</v>
      </c>
      <c r="AH464" s="14"/>
      <c r="AI464" s="14">
        <v>0.400645850780875</v>
      </c>
      <c r="AJ464" s="14">
        <v>0.38294969724510902</v>
      </c>
      <c r="AK464" s="14">
        <v>0.34736256349483202</v>
      </c>
      <c r="AL464" s="14">
        <v>0.30354642899184198</v>
      </c>
      <c r="AM464" s="14">
        <v>0.46629893514724902</v>
      </c>
    </row>
    <row r="465" spans="2:39" x14ac:dyDescent="0.35">
      <c r="B465" t="s">
        <v>215</v>
      </c>
      <c r="C465" s="14">
        <v>0.404916361661528</v>
      </c>
      <c r="D465" s="14">
        <v>0.40436300751750698</v>
      </c>
      <c r="E465" s="14">
        <v>0.40555446549512197</v>
      </c>
      <c r="F465" s="14"/>
      <c r="G465" s="14">
        <v>0.449805201996682</v>
      </c>
      <c r="H465" s="14">
        <v>0.37423490862125403</v>
      </c>
      <c r="I465" s="14">
        <v>0.42079490381026902</v>
      </c>
      <c r="J465" s="14">
        <v>0.33447223811701299</v>
      </c>
      <c r="K465" s="14">
        <v>0.36871577699803598</v>
      </c>
      <c r="L465" s="14">
        <v>0.533378842874074</v>
      </c>
      <c r="M465" s="14"/>
      <c r="N465" s="14">
        <v>0.39796748677503502</v>
      </c>
      <c r="O465" s="14">
        <v>0.46567358160420202</v>
      </c>
      <c r="P465" s="14">
        <v>0.36433154357165498</v>
      </c>
      <c r="Q465" s="14">
        <v>0.42150328431498602</v>
      </c>
      <c r="R465" s="14">
        <v>0.38214293042671199</v>
      </c>
      <c r="S465" s="14"/>
      <c r="T465" s="14">
        <v>0.32957136988005198</v>
      </c>
      <c r="U465" s="14">
        <v>0.37380929467606999</v>
      </c>
      <c r="V465" s="14">
        <v>0.42599733496582898</v>
      </c>
      <c r="W465" s="14">
        <v>0.39861391674283497</v>
      </c>
      <c r="X465" s="14"/>
      <c r="Y465" s="14">
        <v>0.439981013806026</v>
      </c>
      <c r="Z465" s="14">
        <v>0.40517577417036099</v>
      </c>
      <c r="AA465" s="14">
        <v>0.37604601545022398</v>
      </c>
      <c r="AB465" s="14">
        <v>0.32898569294966601</v>
      </c>
      <c r="AC465" s="14"/>
      <c r="AD465" s="14">
        <v>0.39555813119061101</v>
      </c>
      <c r="AE465" s="14">
        <v>0.43992749593007402</v>
      </c>
      <c r="AF465" s="14">
        <v>0.282512600691747</v>
      </c>
      <c r="AG465" s="14">
        <v>0.41236194015283101</v>
      </c>
      <c r="AH465" s="14"/>
      <c r="AI465" s="14">
        <v>0.32894367587852602</v>
      </c>
      <c r="AJ465" s="14">
        <v>0.41061203836362398</v>
      </c>
      <c r="AK465" s="14">
        <v>0.44409374965680298</v>
      </c>
      <c r="AL465" s="14">
        <v>0.43797569025145</v>
      </c>
      <c r="AM465" s="14">
        <v>0.38738497106147102</v>
      </c>
    </row>
    <row r="466" spans="2:39" x14ac:dyDescent="0.35">
      <c r="B466" t="s">
        <v>216</v>
      </c>
      <c r="C466" s="14">
        <v>0.175798055048379</v>
      </c>
      <c r="D466" s="14">
        <v>0.18877912013303799</v>
      </c>
      <c r="E466" s="14">
        <v>0.16082885768326499</v>
      </c>
      <c r="F466" s="14"/>
      <c r="G466" s="14">
        <v>0.19462379814570099</v>
      </c>
      <c r="H466" s="14">
        <v>0.18100884049497801</v>
      </c>
      <c r="I466" s="14">
        <v>0.17071282708665</v>
      </c>
      <c r="J466" s="14">
        <v>0.168508331931293</v>
      </c>
      <c r="K466" s="14">
        <v>0.20763216755945901</v>
      </c>
      <c r="L466" s="14">
        <v>0.115155864616417</v>
      </c>
      <c r="M466" s="14"/>
      <c r="N466" s="14">
        <v>0.16994142306570101</v>
      </c>
      <c r="O466" s="14">
        <v>0.204074977883898</v>
      </c>
      <c r="P466" s="14">
        <v>0.16234138785343499</v>
      </c>
      <c r="Q466" s="14">
        <v>0.16484189173903299</v>
      </c>
      <c r="R466" s="14">
        <v>0.138866295529397</v>
      </c>
      <c r="S466" s="14"/>
      <c r="T466" s="14">
        <v>0.18624352486805601</v>
      </c>
      <c r="U466" s="14">
        <v>0.26700957496785099</v>
      </c>
      <c r="V466" s="14">
        <v>0.17670296342053601</v>
      </c>
      <c r="W466" s="14">
        <v>0.16235166318355301</v>
      </c>
      <c r="X466" s="14"/>
      <c r="Y466" s="14">
        <v>0.17115315829628799</v>
      </c>
      <c r="Z466" s="14">
        <v>0.15287141952295399</v>
      </c>
      <c r="AA466" s="14">
        <v>0.23137728837113999</v>
      </c>
      <c r="AB466" s="14">
        <v>0.13862572206847701</v>
      </c>
      <c r="AC466" s="14"/>
      <c r="AD466" s="14">
        <v>0.17087611784648599</v>
      </c>
      <c r="AE466" s="14">
        <v>0.16663040283139499</v>
      </c>
      <c r="AF466" s="14">
        <v>0.36083751914081902</v>
      </c>
      <c r="AG466" s="14">
        <v>0.153307452603067</v>
      </c>
      <c r="AH466" s="14"/>
      <c r="AI466" s="14">
        <v>0.202099700041657</v>
      </c>
      <c r="AJ466" s="14">
        <v>0.16059213342035</v>
      </c>
      <c r="AK466" s="14">
        <v>0.119419164888595</v>
      </c>
      <c r="AL466" s="14">
        <v>0.170357052997894</v>
      </c>
      <c r="AM466" s="14">
        <v>0.118944447730073</v>
      </c>
    </row>
    <row r="467" spans="2:39" x14ac:dyDescent="0.35">
      <c r="B467" t="s">
        <v>217</v>
      </c>
      <c r="C467" s="14">
        <v>2.05952150341474E-2</v>
      </c>
      <c r="D467" s="14">
        <v>1.5223263924595399E-2</v>
      </c>
      <c r="E467" s="14">
        <v>2.6789914457514601E-2</v>
      </c>
      <c r="F467" s="14"/>
      <c r="G467" s="14">
        <v>3.2083051942617201E-2</v>
      </c>
      <c r="H467" s="14">
        <v>8.7940809400396704E-3</v>
      </c>
      <c r="I467" s="14">
        <v>5.1904226825372102E-2</v>
      </c>
      <c r="J467" s="14">
        <v>8.6284557822268702E-3</v>
      </c>
      <c r="K467" s="14">
        <v>0</v>
      </c>
      <c r="L467" s="14">
        <v>0</v>
      </c>
      <c r="M467" s="14"/>
      <c r="N467" s="14">
        <v>2.6793914344833199E-2</v>
      </c>
      <c r="O467" s="14">
        <v>2.1983564769030399E-2</v>
      </c>
      <c r="P467" s="14">
        <v>2.22051304633397E-2</v>
      </c>
      <c r="Q467" s="14">
        <v>1.6363247698669699E-2</v>
      </c>
      <c r="R467" s="14">
        <v>2.0174688442945E-2</v>
      </c>
      <c r="S467" s="14"/>
      <c r="T467" s="14">
        <v>0</v>
      </c>
      <c r="U467" s="14">
        <v>3.30655446572461E-2</v>
      </c>
      <c r="V467" s="14">
        <v>1.35506196837516E-2</v>
      </c>
      <c r="W467" s="14">
        <v>2.86402204818932E-2</v>
      </c>
      <c r="X467" s="14"/>
      <c r="Y467" s="14">
        <v>9.5801412774728593E-3</v>
      </c>
      <c r="Z467" s="14">
        <v>3.2416000851892598E-2</v>
      </c>
      <c r="AA467" s="14">
        <v>3.5552370402642398E-2</v>
      </c>
      <c r="AB467" s="14">
        <v>2.7330810294510802E-2</v>
      </c>
      <c r="AC467" s="14"/>
      <c r="AD467" s="14">
        <v>2.1777196114943501E-2</v>
      </c>
      <c r="AE467" s="14">
        <v>2.0417015059117E-2</v>
      </c>
      <c r="AF467" s="14">
        <v>0</v>
      </c>
      <c r="AG467" s="14">
        <v>8.9422772294113495E-3</v>
      </c>
      <c r="AH467" s="14"/>
      <c r="AI467" s="14">
        <v>3.4780720820514602E-2</v>
      </c>
      <c r="AJ467" s="14">
        <v>1.5681947163021501E-2</v>
      </c>
      <c r="AK467" s="14">
        <v>2.18276256061108E-2</v>
      </c>
      <c r="AL467" s="14">
        <v>3.8232115827113701E-2</v>
      </c>
      <c r="AM467" s="14">
        <v>8.0838957573057795E-3</v>
      </c>
    </row>
    <row r="468" spans="2:39" x14ac:dyDescent="0.35">
      <c r="B468" t="s">
        <v>218</v>
      </c>
      <c r="C468" s="14">
        <v>2.0269385043404801E-2</v>
      </c>
      <c r="D468" s="14">
        <v>2.0957109096496201E-2</v>
      </c>
      <c r="E468" s="14">
        <v>1.9476331698681501E-2</v>
      </c>
      <c r="F468" s="14"/>
      <c r="G468" s="14">
        <v>2.3107491074346401E-2</v>
      </c>
      <c r="H468" s="14">
        <v>3.0459633761912502E-2</v>
      </c>
      <c r="I468" s="14">
        <v>4.9189676956499498E-3</v>
      </c>
      <c r="J468" s="14">
        <v>1.1641774954350899E-2</v>
      </c>
      <c r="K468" s="14">
        <v>1.2067143420405499E-2</v>
      </c>
      <c r="L468" s="14">
        <v>4.8983083554347301E-2</v>
      </c>
      <c r="M468" s="14"/>
      <c r="N468" s="14">
        <v>6.1411396974464698E-3</v>
      </c>
      <c r="O468" s="14">
        <v>2.0652412741497199E-2</v>
      </c>
      <c r="P468" s="14">
        <v>2.0593472169434E-2</v>
      </c>
      <c r="Q468" s="14">
        <v>3.10395579072059E-2</v>
      </c>
      <c r="R468" s="14">
        <v>1.8658474567541699E-2</v>
      </c>
      <c r="S468" s="14"/>
      <c r="T468" s="14">
        <v>2.0087769098234402E-2</v>
      </c>
      <c r="U468" s="14">
        <v>3.4469170427603099E-2</v>
      </c>
      <c r="V468" s="14">
        <v>2.7723533692221199E-2</v>
      </c>
      <c r="W468" s="14">
        <v>1.14681601989166E-2</v>
      </c>
      <c r="X468" s="14"/>
      <c r="Y468" s="14">
        <v>2.9758222687022801E-2</v>
      </c>
      <c r="Z468" s="14">
        <v>1.5691175177270401E-2</v>
      </c>
      <c r="AA468" s="14">
        <v>1.5071245759832199E-2</v>
      </c>
      <c r="AB468" s="14">
        <v>0</v>
      </c>
      <c r="AC468" s="14"/>
      <c r="AD468" s="14">
        <v>1.9080601463950801E-2</v>
      </c>
      <c r="AE468" s="14">
        <v>1.47445483123088E-2</v>
      </c>
      <c r="AF468" s="14">
        <v>4.3687402639118002E-2</v>
      </c>
      <c r="AG468" s="14">
        <v>4.7836497484832E-2</v>
      </c>
      <c r="AH468" s="14"/>
      <c r="AI468" s="14">
        <v>3.3530052478427198E-2</v>
      </c>
      <c r="AJ468" s="14">
        <v>1.5163462751735499E-2</v>
      </c>
      <c r="AK468" s="14">
        <v>1.92449143655282E-2</v>
      </c>
      <c r="AL468" s="14">
        <v>3.5917079160638098E-2</v>
      </c>
      <c r="AM468" s="14">
        <v>9.9541313415146809E-3</v>
      </c>
    </row>
    <row r="469" spans="2:39" x14ac:dyDescent="0.35">
      <c r="B469" t="s">
        <v>170</v>
      </c>
      <c r="C469" s="14">
        <v>1.50312758548389E-2</v>
      </c>
      <c r="D469" s="14">
        <v>1.0033101230524101E-2</v>
      </c>
      <c r="E469" s="14">
        <v>2.0794952558462601E-2</v>
      </c>
      <c r="F469" s="14"/>
      <c r="G469" s="14">
        <v>1.6203500711593401E-2</v>
      </c>
      <c r="H469" s="14">
        <v>1.3432189163758599E-2</v>
      </c>
      <c r="I469" s="14">
        <v>3.21315187670358E-3</v>
      </c>
      <c r="J469" s="14">
        <v>2.2824810762242902E-2</v>
      </c>
      <c r="K469" s="14">
        <v>1.2331217107683499E-2</v>
      </c>
      <c r="L469" s="14">
        <v>3.5732033497395697E-2</v>
      </c>
      <c r="M469" s="14"/>
      <c r="N469" s="14">
        <v>9.2086133793729298E-3</v>
      </c>
      <c r="O469" s="14">
        <v>8.0337247182623705E-3</v>
      </c>
      <c r="P469" s="14">
        <v>1.9859840517610201E-2</v>
      </c>
      <c r="Q469" s="14">
        <v>2.21128357107668E-2</v>
      </c>
      <c r="R469" s="14">
        <v>1.1183307873629301E-2</v>
      </c>
      <c r="S469" s="14"/>
      <c r="T469" s="14">
        <v>1.5233368853658899E-2</v>
      </c>
      <c r="U469" s="14">
        <v>0</v>
      </c>
      <c r="V469" s="14">
        <v>1.8341109781972599E-2</v>
      </c>
      <c r="W469" s="14">
        <v>1.3737171117329401E-2</v>
      </c>
      <c r="X469" s="14"/>
      <c r="Y469" s="14">
        <v>1.8431029875901599E-2</v>
      </c>
      <c r="Z469" s="14">
        <v>0</v>
      </c>
      <c r="AA469" s="14">
        <v>7.01843297702609E-3</v>
      </c>
      <c r="AB469" s="14">
        <v>2.4655667501809499E-2</v>
      </c>
      <c r="AC469" s="14"/>
      <c r="AD469" s="14">
        <v>9.6700957378702008E-3</v>
      </c>
      <c r="AE469" s="14">
        <v>2.8572106209974499E-2</v>
      </c>
      <c r="AF469" s="14">
        <v>1.6862817951086E-2</v>
      </c>
      <c r="AG469" s="14">
        <v>0</v>
      </c>
      <c r="AH469" s="14"/>
      <c r="AI469" s="14">
        <v>0</v>
      </c>
      <c r="AJ469" s="14">
        <v>1.5000721056159599E-2</v>
      </c>
      <c r="AK469" s="14">
        <v>4.8051981988130398E-2</v>
      </c>
      <c r="AL469" s="14">
        <v>1.39716327710622E-2</v>
      </c>
      <c r="AM469" s="14">
        <v>9.33361896238704E-3</v>
      </c>
    </row>
    <row r="470" spans="2:39" x14ac:dyDescent="0.35">
      <c r="B470" t="s">
        <v>219</v>
      </c>
      <c r="C470" s="14">
        <v>0.76830606901923004</v>
      </c>
      <c r="D470" s="14">
        <v>0.76500740561534597</v>
      </c>
      <c r="E470" s="14">
        <v>0.77210994360207696</v>
      </c>
      <c r="F470" s="14"/>
      <c r="G470" s="14">
        <v>0.73398215812574197</v>
      </c>
      <c r="H470" s="14">
        <v>0.76630525563931096</v>
      </c>
      <c r="I470" s="14">
        <v>0.76925082651562504</v>
      </c>
      <c r="J470" s="14">
        <v>0.78839662656988696</v>
      </c>
      <c r="K470" s="14">
        <v>0.76796947191245202</v>
      </c>
      <c r="L470" s="14">
        <v>0.80012901833184003</v>
      </c>
      <c r="M470" s="14"/>
      <c r="N470" s="14">
        <v>0.78791490951264698</v>
      </c>
      <c r="O470" s="14">
        <v>0.74525531988731197</v>
      </c>
      <c r="P470" s="14">
        <v>0.77500016899618096</v>
      </c>
      <c r="Q470" s="14">
        <v>0.76564246694432403</v>
      </c>
      <c r="R470" s="14">
        <v>0.81111723358648702</v>
      </c>
      <c r="S470" s="14"/>
      <c r="T470" s="14">
        <v>0.77843533718005098</v>
      </c>
      <c r="U470" s="14">
        <v>0.66545570994729997</v>
      </c>
      <c r="V470" s="14">
        <v>0.763681773421518</v>
      </c>
      <c r="W470" s="14">
        <v>0.78380278501830802</v>
      </c>
      <c r="X470" s="14"/>
      <c r="Y470" s="14">
        <v>0.771077447863315</v>
      </c>
      <c r="Z470" s="14">
        <v>0.79902140444788305</v>
      </c>
      <c r="AA470" s="14">
        <v>0.71098066248935998</v>
      </c>
      <c r="AB470" s="14">
        <v>0.80938780013520295</v>
      </c>
      <c r="AC470" s="14"/>
      <c r="AD470" s="14">
        <v>0.77859598883674896</v>
      </c>
      <c r="AE470" s="14">
        <v>0.76963592758720401</v>
      </c>
      <c r="AF470" s="14">
        <v>0.57861226026897705</v>
      </c>
      <c r="AG470" s="14">
        <v>0.78991377268269003</v>
      </c>
      <c r="AH470" s="14"/>
      <c r="AI470" s="14">
        <v>0.72958952665940102</v>
      </c>
      <c r="AJ470" s="14">
        <v>0.793561735608733</v>
      </c>
      <c r="AK470" s="14">
        <v>0.791456313151635</v>
      </c>
      <c r="AL470" s="14">
        <v>0.74152211924329203</v>
      </c>
      <c r="AM470" s="14">
        <v>0.85368390620871903</v>
      </c>
    </row>
    <row r="471" spans="2:39" x14ac:dyDescent="0.35">
      <c r="B471" t="s">
        <v>220</v>
      </c>
      <c r="C471" s="14">
        <v>4.0864600077552202E-2</v>
      </c>
      <c r="D471" s="14">
        <v>3.6180373021091498E-2</v>
      </c>
      <c r="E471" s="14">
        <v>4.6266246156195998E-2</v>
      </c>
      <c r="F471" s="14"/>
      <c r="G471" s="14">
        <v>5.5190543016963703E-2</v>
      </c>
      <c r="H471" s="14">
        <v>3.92537147019522E-2</v>
      </c>
      <c r="I471" s="14">
        <v>5.6823194521021997E-2</v>
      </c>
      <c r="J471" s="14">
        <v>2.0270230736577698E-2</v>
      </c>
      <c r="K471" s="14">
        <v>1.2067143420405499E-2</v>
      </c>
      <c r="L471" s="14">
        <v>4.8983083554347301E-2</v>
      </c>
      <c r="M471" s="14"/>
      <c r="N471" s="14">
        <v>3.2935054042279602E-2</v>
      </c>
      <c r="O471" s="14">
        <v>4.2635977510527501E-2</v>
      </c>
      <c r="P471" s="14">
        <v>4.27986026327737E-2</v>
      </c>
      <c r="Q471" s="14">
        <v>4.7402805605875599E-2</v>
      </c>
      <c r="R471" s="14">
        <v>3.8833163010486699E-2</v>
      </c>
      <c r="S471" s="14"/>
      <c r="T471" s="14">
        <v>2.0087769098234402E-2</v>
      </c>
      <c r="U471" s="14">
        <v>6.7534715084849206E-2</v>
      </c>
      <c r="V471" s="14">
        <v>4.1274153375972802E-2</v>
      </c>
      <c r="W471" s="14">
        <v>4.0108380680809699E-2</v>
      </c>
      <c r="X471" s="14"/>
      <c r="Y471" s="14">
        <v>3.9338363964495603E-2</v>
      </c>
      <c r="Z471" s="14">
        <v>4.8107176029163E-2</v>
      </c>
      <c r="AA471" s="14">
        <v>5.06236161624746E-2</v>
      </c>
      <c r="AB471" s="14">
        <v>2.7330810294510802E-2</v>
      </c>
      <c r="AC471" s="14"/>
      <c r="AD471" s="14">
        <v>4.0857797578894198E-2</v>
      </c>
      <c r="AE471" s="14">
        <v>3.5161563371425703E-2</v>
      </c>
      <c r="AF471" s="14">
        <v>4.3687402639118002E-2</v>
      </c>
      <c r="AG471" s="14">
        <v>5.6778774714243398E-2</v>
      </c>
      <c r="AH471" s="14"/>
      <c r="AI471" s="14">
        <v>6.8310773298941793E-2</v>
      </c>
      <c r="AJ471" s="14">
        <v>3.0845409914757E-2</v>
      </c>
      <c r="AK471" s="14">
        <v>4.1072539971638997E-2</v>
      </c>
      <c r="AL471" s="14">
        <v>7.4149194987751799E-2</v>
      </c>
      <c r="AM471" s="14">
        <v>1.8038027098820499E-2</v>
      </c>
    </row>
    <row r="472" spans="2:39" x14ac:dyDescent="0.35">
      <c r="B472" t="s">
        <v>67</v>
      </c>
      <c r="C472" s="14">
        <v>0.72744146894167805</v>
      </c>
      <c r="D472" s="14">
        <v>0.72882703259425496</v>
      </c>
      <c r="E472" s="14">
        <v>0.72584369744588095</v>
      </c>
      <c r="F472" s="14"/>
      <c r="G472" s="14">
        <v>0.67879161510877895</v>
      </c>
      <c r="H472" s="14">
        <v>0.72705154093735902</v>
      </c>
      <c r="I472" s="14">
        <v>0.71242763199460302</v>
      </c>
      <c r="J472" s="14">
        <v>0.76812639583330899</v>
      </c>
      <c r="K472" s="14">
        <v>0.75590232849204597</v>
      </c>
      <c r="L472" s="14">
        <v>0.75114593477749303</v>
      </c>
      <c r="M472" s="14"/>
      <c r="N472" s="14">
        <v>0.75497985547036695</v>
      </c>
      <c r="O472" s="14">
        <v>0.70261934237678503</v>
      </c>
      <c r="P472" s="14">
        <v>0.73220156636340705</v>
      </c>
      <c r="Q472" s="14">
        <v>0.71823966133844896</v>
      </c>
      <c r="R472" s="14">
        <v>0.77228407057600101</v>
      </c>
      <c r="S472" s="14"/>
      <c r="T472" s="14">
        <v>0.75834756808181703</v>
      </c>
      <c r="U472" s="14">
        <v>0.59792099486245098</v>
      </c>
      <c r="V472" s="14">
        <v>0.72240762004554504</v>
      </c>
      <c r="W472" s="14">
        <v>0.74369440433749801</v>
      </c>
      <c r="X472" s="14"/>
      <c r="Y472" s="14">
        <v>0.73173908389881903</v>
      </c>
      <c r="Z472" s="14">
        <v>0.75091422841872102</v>
      </c>
      <c r="AA472" s="14">
        <v>0.66035704632688497</v>
      </c>
      <c r="AB472" s="14">
        <v>0.78205698984069205</v>
      </c>
      <c r="AC472" s="14"/>
      <c r="AD472" s="14">
        <v>0.737738191257855</v>
      </c>
      <c r="AE472" s="14">
        <v>0.73447436421577905</v>
      </c>
      <c r="AF472" s="14">
        <v>0.53492485762985897</v>
      </c>
      <c r="AG472" s="14">
        <v>0.73313499796844706</v>
      </c>
      <c r="AH472" s="14"/>
      <c r="AI472" s="14">
        <v>0.66127875336046005</v>
      </c>
      <c r="AJ472" s="14">
        <v>0.76271632569397596</v>
      </c>
      <c r="AK472" s="14">
        <v>0.75038377317999605</v>
      </c>
      <c r="AL472" s="14">
        <v>0.66737292425554096</v>
      </c>
      <c r="AM472" s="14">
        <v>0.83564587910989896</v>
      </c>
    </row>
    <row r="473" spans="2:39" x14ac:dyDescent="0.35">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row>
    <row r="474" spans="2:39" x14ac:dyDescent="0.35">
      <c r="B474" s="6" t="s">
        <v>232</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row>
    <row r="475" spans="2:39" x14ac:dyDescent="0.35">
      <c r="B475" s="24" t="s">
        <v>222</v>
      </c>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row>
    <row r="476" spans="2:39" x14ac:dyDescent="0.35">
      <c r="B476" t="s">
        <v>214</v>
      </c>
      <c r="C476" s="14">
        <v>0.26900941293860597</v>
      </c>
      <c r="D476" s="14">
        <v>0.259359514017107</v>
      </c>
      <c r="E476" s="14">
        <v>0.28013725495829001</v>
      </c>
      <c r="F476" s="14"/>
      <c r="G476" s="14">
        <v>0.28889443306512402</v>
      </c>
      <c r="H476" s="14">
        <v>0.265055151283141</v>
      </c>
      <c r="I476" s="14">
        <v>0.29165850056984999</v>
      </c>
      <c r="J476" s="14">
        <v>0.237011389266268</v>
      </c>
      <c r="K476" s="14">
        <v>0.24608641639576101</v>
      </c>
      <c r="L476" s="14">
        <v>0.270183239037598</v>
      </c>
      <c r="M476" s="14"/>
      <c r="N476" s="14">
        <v>0.27482223916135601</v>
      </c>
      <c r="O476" s="14">
        <v>0.27716226218276602</v>
      </c>
      <c r="P476" s="14">
        <v>0.26836925547274298</v>
      </c>
      <c r="Q476" s="14">
        <v>0.28463888335812398</v>
      </c>
      <c r="R476" s="14">
        <v>0.23594251459038701</v>
      </c>
      <c r="S476" s="14"/>
      <c r="T476" s="14">
        <v>0.21498574823873101</v>
      </c>
      <c r="U476" s="14">
        <v>0.22906530618971199</v>
      </c>
      <c r="V476" s="14">
        <v>0.28647006467860497</v>
      </c>
      <c r="W476" s="14">
        <v>0.26518696749439402</v>
      </c>
      <c r="X476" s="14"/>
      <c r="Y476" s="14">
        <v>0.28858115047484401</v>
      </c>
      <c r="Z476" s="14">
        <v>0.26836604943032899</v>
      </c>
      <c r="AA476" s="14">
        <v>0.236670599450029</v>
      </c>
      <c r="AB476" s="14">
        <v>0.26370065436241602</v>
      </c>
      <c r="AC476" s="14"/>
      <c r="AD476" s="14">
        <v>0.25840813494100001</v>
      </c>
      <c r="AE476" s="14">
        <v>0.28671245921475402</v>
      </c>
      <c r="AF476" s="14">
        <v>0.25135386518158198</v>
      </c>
      <c r="AG476" s="14">
        <v>0.33176480862617602</v>
      </c>
      <c r="AH476" s="14"/>
      <c r="AI476" s="14">
        <v>0.28693692853213598</v>
      </c>
      <c r="AJ476" s="14">
        <v>0.28275081019194798</v>
      </c>
      <c r="AK476" s="14">
        <v>0.36892534572438901</v>
      </c>
      <c r="AL476" s="14">
        <v>0.28504981205463598</v>
      </c>
      <c r="AM476" s="14">
        <v>0.28971066908264498</v>
      </c>
    </row>
    <row r="477" spans="2:39" x14ac:dyDescent="0.35">
      <c r="B477" t="s">
        <v>215</v>
      </c>
      <c r="C477" s="14">
        <v>0.37507899449735499</v>
      </c>
      <c r="D477" s="14">
        <v>0.38094890599098202</v>
      </c>
      <c r="E477" s="14">
        <v>0.368310068905287</v>
      </c>
      <c r="F477" s="14"/>
      <c r="G477" s="14">
        <v>0.28920287964727098</v>
      </c>
      <c r="H477" s="14">
        <v>0.41266907679032699</v>
      </c>
      <c r="I477" s="14">
        <v>0.32602418264067501</v>
      </c>
      <c r="J477" s="14">
        <v>0.38088162918840501</v>
      </c>
      <c r="K477" s="14">
        <v>0.46927870060836302</v>
      </c>
      <c r="L477" s="14">
        <v>0.43122580561291901</v>
      </c>
      <c r="M477" s="14"/>
      <c r="N477" s="14">
        <v>0.407944962199497</v>
      </c>
      <c r="O477" s="14">
        <v>0.31448271734111999</v>
      </c>
      <c r="P477" s="14">
        <v>0.42836667522063598</v>
      </c>
      <c r="Q477" s="14">
        <v>0.33502437119540401</v>
      </c>
      <c r="R477" s="14">
        <v>0.45071628221482102</v>
      </c>
      <c r="S477" s="14"/>
      <c r="T477" s="14">
        <v>0.36567848991150398</v>
      </c>
      <c r="U477" s="14">
        <v>0.290359437293708</v>
      </c>
      <c r="V477" s="14">
        <v>0.35442010583676098</v>
      </c>
      <c r="W477" s="14">
        <v>0.406938042990029</v>
      </c>
      <c r="X477" s="14"/>
      <c r="Y477" s="14">
        <v>0.32267097851187698</v>
      </c>
      <c r="Z477" s="14">
        <v>0.43124293808074199</v>
      </c>
      <c r="AA477" s="14">
        <v>0.37756072278761299</v>
      </c>
      <c r="AB477" s="14">
        <v>0.50629154782457597</v>
      </c>
      <c r="AC477" s="14"/>
      <c r="AD477" s="14">
        <v>0.37176483926554699</v>
      </c>
      <c r="AE477" s="14">
        <v>0.39299523668707698</v>
      </c>
      <c r="AF477" s="14">
        <v>0.26452961541637998</v>
      </c>
      <c r="AG477" s="14">
        <v>0.38197457476434299</v>
      </c>
      <c r="AH477" s="14"/>
      <c r="AI477" s="14">
        <v>0.34702491779894001</v>
      </c>
      <c r="AJ477" s="14">
        <v>0.41943284444079898</v>
      </c>
      <c r="AK477" s="14">
        <v>0.34299231454830897</v>
      </c>
      <c r="AL477" s="14">
        <v>0.36041557097785099</v>
      </c>
      <c r="AM477" s="14">
        <v>0.48832091202567002</v>
      </c>
    </row>
    <row r="478" spans="2:39" x14ac:dyDescent="0.35">
      <c r="B478" t="s">
        <v>216</v>
      </c>
      <c r="C478" s="14">
        <v>0.227313168144747</v>
      </c>
      <c r="D478" s="14">
        <v>0.231792250975033</v>
      </c>
      <c r="E478" s="14">
        <v>0.222148085428964</v>
      </c>
      <c r="F478" s="14"/>
      <c r="G478" s="14">
        <v>0.246944549007167</v>
      </c>
      <c r="H478" s="14">
        <v>0.17629481029187</v>
      </c>
      <c r="I478" s="14">
        <v>0.291623098161997</v>
      </c>
      <c r="J478" s="14">
        <v>0.24797509406739601</v>
      </c>
      <c r="K478" s="14">
        <v>0.15597194386070801</v>
      </c>
      <c r="L478" s="14">
        <v>0.22071058473681601</v>
      </c>
      <c r="M478" s="14"/>
      <c r="N478" s="14">
        <v>0.23316360758763299</v>
      </c>
      <c r="O478" s="14">
        <v>0.262281889862301</v>
      </c>
      <c r="P478" s="14">
        <v>0.16764612509822399</v>
      </c>
      <c r="Q478" s="14">
        <v>0.23045325994820501</v>
      </c>
      <c r="R478" s="14">
        <v>0.21540877694055899</v>
      </c>
      <c r="S478" s="14"/>
      <c r="T478" s="14">
        <v>0.27240488379845901</v>
      </c>
      <c r="U478" s="14">
        <v>0.28771677284193398</v>
      </c>
      <c r="V478" s="14">
        <v>0.222479408845074</v>
      </c>
      <c r="W478" s="14">
        <v>0.217305302441125</v>
      </c>
      <c r="X478" s="14"/>
      <c r="Y478" s="14">
        <v>0.24101568019192199</v>
      </c>
      <c r="Z478" s="14">
        <v>0.21366058416714501</v>
      </c>
      <c r="AA478" s="14">
        <v>0.22893606136638001</v>
      </c>
      <c r="AB478" s="14">
        <v>0.136596836832198</v>
      </c>
      <c r="AC478" s="14"/>
      <c r="AD478" s="14">
        <v>0.235721083310165</v>
      </c>
      <c r="AE478" s="14">
        <v>0.20530343889564201</v>
      </c>
      <c r="AF478" s="14">
        <v>0.40346098357583998</v>
      </c>
      <c r="AG478" s="14">
        <v>0.116505535920694</v>
      </c>
      <c r="AH478" s="14"/>
      <c r="AI478" s="14">
        <v>0.202374041170399</v>
      </c>
      <c r="AJ478" s="14">
        <v>0.153615628616145</v>
      </c>
      <c r="AK478" s="14">
        <v>0.19392651755057899</v>
      </c>
      <c r="AL478" s="14">
        <v>0.285162120400966</v>
      </c>
      <c r="AM478" s="14">
        <v>0.161119762981981</v>
      </c>
    </row>
    <row r="479" spans="2:39" x14ac:dyDescent="0.35">
      <c r="B479" t="s">
        <v>217</v>
      </c>
      <c r="C479" s="14">
        <v>7.4457314253517703E-2</v>
      </c>
      <c r="D479" s="14">
        <v>6.7211264542175894E-2</v>
      </c>
      <c r="E479" s="14">
        <v>8.2813142341514101E-2</v>
      </c>
      <c r="F479" s="14"/>
      <c r="G479" s="14">
        <v>0.13827634255788401</v>
      </c>
      <c r="H479" s="14">
        <v>5.8507765003218901E-2</v>
      </c>
      <c r="I479" s="14">
        <v>6.7484006897801194E-2</v>
      </c>
      <c r="J479" s="14">
        <v>6.2118482180596998E-2</v>
      </c>
      <c r="K479" s="14">
        <v>8.0391597606894794E-2</v>
      </c>
      <c r="L479" s="14">
        <v>3.2673463781730701E-2</v>
      </c>
      <c r="M479" s="14"/>
      <c r="N479" s="14">
        <v>4.46613374575804E-2</v>
      </c>
      <c r="O479" s="14">
        <v>7.7116450235552803E-2</v>
      </c>
      <c r="P479" s="14">
        <v>7.2655914948394504E-2</v>
      </c>
      <c r="Q479" s="14">
        <v>9.8056260571280696E-2</v>
      </c>
      <c r="R479" s="14">
        <v>6.8676677015512305E-2</v>
      </c>
      <c r="S479" s="14"/>
      <c r="T479" s="14">
        <v>0.120298963646328</v>
      </c>
      <c r="U479" s="14">
        <v>0.13431245979725501</v>
      </c>
      <c r="V479" s="14">
        <v>7.5092852604952604E-2</v>
      </c>
      <c r="W479" s="14">
        <v>6.0111681509836201E-2</v>
      </c>
      <c r="X479" s="14"/>
      <c r="Y479" s="14">
        <v>8.7163333026988907E-2</v>
      </c>
      <c r="Z479" s="14">
        <v>5.2774620055027102E-2</v>
      </c>
      <c r="AA479" s="14">
        <v>9.0071255231601602E-2</v>
      </c>
      <c r="AB479" s="14">
        <v>4.7405435685889598E-2</v>
      </c>
      <c r="AC479" s="14"/>
      <c r="AD479" s="14">
        <v>7.9456973770736294E-2</v>
      </c>
      <c r="AE479" s="14">
        <v>6.7345209703047498E-2</v>
      </c>
      <c r="AF479" s="14">
        <v>8.0655535826198693E-2</v>
      </c>
      <c r="AG479" s="14">
        <v>3.6446944608632598E-2</v>
      </c>
      <c r="AH479" s="14"/>
      <c r="AI479" s="14">
        <v>8.6622224376005599E-2</v>
      </c>
      <c r="AJ479" s="14">
        <v>9.1724198141774599E-2</v>
      </c>
      <c r="AK479" s="14">
        <v>5.74713815777683E-2</v>
      </c>
      <c r="AL479" s="14">
        <v>2.0490620984927901E-2</v>
      </c>
      <c r="AM479" s="14">
        <v>4.2433886839657403E-2</v>
      </c>
    </row>
    <row r="480" spans="2:39" x14ac:dyDescent="0.35">
      <c r="B480" t="s">
        <v>218</v>
      </c>
      <c r="C480" s="14">
        <v>3.2376317717790898E-2</v>
      </c>
      <c r="D480" s="14">
        <v>3.1623841843216302E-2</v>
      </c>
      <c r="E480" s="14">
        <v>3.32440400352998E-2</v>
      </c>
      <c r="F480" s="14"/>
      <c r="G480" s="14">
        <v>2.29145044639643E-2</v>
      </c>
      <c r="H480" s="14">
        <v>5.7421566204366802E-2</v>
      </c>
      <c r="I480" s="14">
        <v>2.0298489423126499E-2</v>
      </c>
      <c r="J480" s="14">
        <v>2.2015365140832299E-2</v>
      </c>
      <c r="K480" s="14">
        <v>1.75800952700574E-2</v>
      </c>
      <c r="L480" s="14">
        <v>4.5206906830935999E-2</v>
      </c>
      <c r="M480" s="14"/>
      <c r="N480" s="14">
        <v>2.4286223590784198E-2</v>
      </c>
      <c r="O480" s="14">
        <v>2.59408634398141E-2</v>
      </c>
      <c r="P480" s="14">
        <v>4.7639062728221299E-2</v>
      </c>
      <c r="Q480" s="14">
        <v>3.6867039716650597E-2</v>
      </c>
      <c r="R480" s="14">
        <v>1.88138143184482E-2</v>
      </c>
      <c r="S480" s="14"/>
      <c r="T480" s="14">
        <v>2.66319144049788E-2</v>
      </c>
      <c r="U480" s="14">
        <v>4.1041233621773199E-2</v>
      </c>
      <c r="V480" s="14">
        <v>3.23878306189858E-2</v>
      </c>
      <c r="W480" s="14">
        <v>3.2126119604672897E-2</v>
      </c>
      <c r="X480" s="14"/>
      <c r="Y480" s="14">
        <v>3.8554070816354903E-2</v>
      </c>
      <c r="Z480" s="14">
        <v>1.46775259768024E-2</v>
      </c>
      <c r="AA480" s="14">
        <v>5.4226352204386E-2</v>
      </c>
      <c r="AB480" s="14">
        <v>1.2931834415380801E-2</v>
      </c>
      <c r="AC480" s="14"/>
      <c r="AD480" s="14">
        <v>3.0657733280826799E-2</v>
      </c>
      <c r="AE480" s="14">
        <v>3.5128800947059897E-2</v>
      </c>
      <c r="AF480" s="14">
        <v>0</v>
      </c>
      <c r="AG480" s="14">
        <v>6.5492855645003303E-2</v>
      </c>
      <c r="AH480" s="14"/>
      <c r="AI480" s="14">
        <v>5.9189078978893299E-2</v>
      </c>
      <c r="AJ480" s="14">
        <v>3.7408402486986798E-2</v>
      </c>
      <c r="AK480" s="14">
        <v>1.92449143655282E-2</v>
      </c>
      <c r="AL480" s="14">
        <v>2.4623722667084701E-2</v>
      </c>
      <c r="AM480" s="14">
        <v>1.8414769070046501E-2</v>
      </c>
    </row>
    <row r="481" spans="2:39" x14ac:dyDescent="0.35">
      <c r="B481" t="s">
        <v>170</v>
      </c>
      <c r="C481" s="14">
        <v>2.1764792447982802E-2</v>
      </c>
      <c r="D481" s="14">
        <v>2.9064222631486201E-2</v>
      </c>
      <c r="E481" s="14">
        <v>1.33474083306452E-2</v>
      </c>
      <c r="F481" s="14"/>
      <c r="G481" s="14">
        <v>1.37672912585893E-2</v>
      </c>
      <c r="H481" s="14">
        <v>3.0051630427076599E-2</v>
      </c>
      <c r="I481" s="14">
        <v>2.9117223065501098E-3</v>
      </c>
      <c r="J481" s="14">
        <v>4.9998040156501902E-2</v>
      </c>
      <c r="K481" s="14">
        <v>3.06912462582156E-2</v>
      </c>
      <c r="L481" s="14">
        <v>0</v>
      </c>
      <c r="M481" s="14"/>
      <c r="N481" s="14">
        <v>1.5121630003149001E-2</v>
      </c>
      <c r="O481" s="14">
        <v>4.3015816938446E-2</v>
      </c>
      <c r="P481" s="14">
        <v>1.53229665317807E-2</v>
      </c>
      <c r="Q481" s="14">
        <v>1.49601852103358E-2</v>
      </c>
      <c r="R481" s="14">
        <v>1.04419349202733E-2</v>
      </c>
      <c r="S481" s="14"/>
      <c r="T481" s="14">
        <v>0</v>
      </c>
      <c r="U481" s="14">
        <v>1.7504790255619199E-2</v>
      </c>
      <c r="V481" s="14">
        <v>2.9149737415621501E-2</v>
      </c>
      <c r="W481" s="14">
        <v>1.8331885959942399E-2</v>
      </c>
      <c r="X481" s="14"/>
      <c r="Y481" s="14">
        <v>2.20147869780127E-2</v>
      </c>
      <c r="Z481" s="14">
        <v>1.9278282289953898E-2</v>
      </c>
      <c r="AA481" s="14">
        <v>1.25350089599902E-2</v>
      </c>
      <c r="AB481" s="14">
        <v>3.3073690879539402E-2</v>
      </c>
      <c r="AC481" s="14"/>
      <c r="AD481" s="14">
        <v>2.3991235431724999E-2</v>
      </c>
      <c r="AE481" s="14">
        <v>1.2514854552419701E-2</v>
      </c>
      <c r="AF481" s="14">
        <v>0</v>
      </c>
      <c r="AG481" s="14">
        <v>6.7815280435151004E-2</v>
      </c>
      <c r="AH481" s="14"/>
      <c r="AI481" s="14">
        <v>1.78528091436259E-2</v>
      </c>
      <c r="AJ481" s="14">
        <v>1.5068116122347101E-2</v>
      </c>
      <c r="AK481" s="14">
        <v>1.7439526233426299E-2</v>
      </c>
      <c r="AL481" s="14">
        <v>2.4258152914534901E-2</v>
      </c>
      <c r="AM481" s="14">
        <v>0</v>
      </c>
    </row>
    <row r="482" spans="2:39" x14ac:dyDescent="0.35">
      <c r="B482" t="s">
        <v>219</v>
      </c>
      <c r="C482" s="14">
        <v>0.64408840743596096</v>
      </c>
      <c r="D482" s="14">
        <v>0.64030842000808896</v>
      </c>
      <c r="E482" s="14">
        <v>0.64844732386357695</v>
      </c>
      <c r="F482" s="14"/>
      <c r="G482" s="14">
        <v>0.57809731271239495</v>
      </c>
      <c r="H482" s="14">
        <v>0.67772422807346799</v>
      </c>
      <c r="I482" s="14">
        <v>0.617682683210525</v>
      </c>
      <c r="J482" s="14">
        <v>0.61789301845467304</v>
      </c>
      <c r="K482" s="14">
        <v>0.71536511700412397</v>
      </c>
      <c r="L482" s="14">
        <v>0.70140904465051701</v>
      </c>
      <c r="M482" s="14"/>
      <c r="N482" s="14">
        <v>0.682767201360854</v>
      </c>
      <c r="O482" s="14">
        <v>0.59164497952388595</v>
      </c>
      <c r="P482" s="14">
        <v>0.69673593069337902</v>
      </c>
      <c r="Q482" s="14">
        <v>0.619663254553528</v>
      </c>
      <c r="R482" s="14">
        <v>0.68665879680520703</v>
      </c>
      <c r="S482" s="14"/>
      <c r="T482" s="14">
        <v>0.58066423815023405</v>
      </c>
      <c r="U482" s="14">
        <v>0.51942474348341905</v>
      </c>
      <c r="V482" s="14">
        <v>0.64089017051536601</v>
      </c>
      <c r="W482" s="14">
        <v>0.67212501048442297</v>
      </c>
      <c r="X482" s="14"/>
      <c r="Y482" s="14">
        <v>0.61125212898672099</v>
      </c>
      <c r="Z482" s="14">
        <v>0.69960898751107103</v>
      </c>
      <c r="AA482" s="14">
        <v>0.61423132223764199</v>
      </c>
      <c r="AB482" s="14">
        <v>0.76999220218699205</v>
      </c>
      <c r="AC482" s="14"/>
      <c r="AD482" s="14">
        <v>0.63017297420654705</v>
      </c>
      <c r="AE482" s="14">
        <v>0.679707695901831</v>
      </c>
      <c r="AF482" s="14">
        <v>0.51588348059796096</v>
      </c>
      <c r="AG482" s="14">
        <v>0.71373938339051901</v>
      </c>
      <c r="AH482" s="14"/>
      <c r="AI482" s="14">
        <v>0.633961846331076</v>
      </c>
      <c r="AJ482" s="14">
        <v>0.70218365463274701</v>
      </c>
      <c r="AK482" s="14">
        <v>0.71191766027269798</v>
      </c>
      <c r="AL482" s="14">
        <v>0.64546538303248702</v>
      </c>
      <c r="AM482" s="14">
        <v>0.77803158110831505</v>
      </c>
    </row>
    <row r="483" spans="2:39" x14ac:dyDescent="0.35">
      <c r="B483" t="s">
        <v>220</v>
      </c>
      <c r="C483" s="14">
        <v>0.106833631971309</v>
      </c>
      <c r="D483" s="14">
        <v>9.8835106385392196E-2</v>
      </c>
      <c r="E483" s="14">
        <v>0.11605718237681401</v>
      </c>
      <c r="F483" s="14"/>
      <c r="G483" s="14">
        <v>0.16119084702184799</v>
      </c>
      <c r="H483" s="14">
        <v>0.115929331207586</v>
      </c>
      <c r="I483" s="14">
        <v>8.7782496320927703E-2</v>
      </c>
      <c r="J483" s="14">
        <v>8.4133847321429395E-2</v>
      </c>
      <c r="K483" s="14">
        <v>9.7971692876952302E-2</v>
      </c>
      <c r="L483" s="14">
        <v>7.7880370612666699E-2</v>
      </c>
      <c r="M483" s="14"/>
      <c r="N483" s="14">
        <v>6.8947561048364706E-2</v>
      </c>
      <c r="O483" s="14">
        <v>0.103057313675367</v>
      </c>
      <c r="P483" s="14">
        <v>0.120294977676616</v>
      </c>
      <c r="Q483" s="14">
        <v>0.13492330028793101</v>
      </c>
      <c r="R483" s="14">
        <v>8.7490491333960502E-2</v>
      </c>
      <c r="S483" s="14"/>
      <c r="T483" s="14">
        <v>0.146930878051306</v>
      </c>
      <c r="U483" s="14">
        <v>0.17535369341902801</v>
      </c>
      <c r="V483" s="14">
        <v>0.107480683223938</v>
      </c>
      <c r="W483" s="14">
        <v>9.2237801114509105E-2</v>
      </c>
      <c r="X483" s="14"/>
      <c r="Y483" s="14">
        <v>0.12571740384334401</v>
      </c>
      <c r="Z483" s="14">
        <v>6.7452146031829502E-2</v>
      </c>
      <c r="AA483" s="14">
        <v>0.14429760743598799</v>
      </c>
      <c r="AB483" s="14">
        <v>6.03372701012704E-2</v>
      </c>
      <c r="AC483" s="14"/>
      <c r="AD483" s="14">
        <v>0.110114707051563</v>
      </c>
      <c r="AE483" s="14">
        <v>0.102474010650107</v>
      </c>
      <c r="AF483" s="14">
        <v>8.0655535826198693E-2</v>
      </c>
      <c r="AG483" s="14">
        <v>0.101939800253636</v>
      </c>
      <c r="AH483" s="14"/>
      <c r="AI483" s="14">
        <v>0.145811303354899</v>
      </c>
      <c r="AJ483" s="14">
        <v>0.129132600628761</v>
      </c>
      <c r="AK483" s="14">
        <v>7.6716295943296403E-2</v>
      </c>
      <c r="AL483" s="14">
        <v>4.5114343652012501E-2</v>
      </c>
      <c r="AM483" s="14">
        <v>6.0848655909703897E-2</v>
      </c>
    </row>
    <row r="484" spans="2:39" x14ac:dyDescent="0.35">
      <c r="B484" t="s">
        <v>67</v>
      </c>
      <c r="C484" s="14">
        <v>0.53725477546465294</v>
      </c>
      <c r="D484" s="14">
        <v>0.54147331362269702</v>
      </c>
      <c r="E484" s="14">
        <v>0.532390141486763</v>
      </c>
      <c r="F484" s="14"/>
      <c r="G484" s="14">
        <v>0.41690646569054601</v>
      </c>
      <c r="H484" s="14">
        <v>0.56179489686588202</v>
      </c>
      <c r="I484" s="14">
        <v>0.52990018688959795</v>
      </c>
      <c r="J484" s="14">
        <v>0.533759171133244</v>
      </c>
      <c r="K484" s="14">
        <v>0.61739342412717202</v>
      </c>
      <c r="L484" s="14">
        <v>0.62352867403784995</v>
      </c>
      <c r="M484" s="14"/>
      <c r="N484" s="14">
        <v>0.61381964031248903</v>
      </c>
      <c r="O484" s="14">
        <v>0.48858766584851898</v>
      </c>
      <c r="P484" s="14">
        <v>0.57644095301676301</v>
      </c>
      <c r="Q484" s="14">
        <v>0.48473995426559702</v>
      </c>
      <c r="R484" s="14">
        <v>0.599168305471247</v>
      </c>
      <c r="S484" s="14"/>
      <c r="T484" s="14">
        <v>0.43373336009892799</v>
      </c>
      <c r="U484" s="14">
        <v>0.34407105006439198</v>
      </c>
      <c r="V484" s="14">
        <v>0.53340948729142701</v>
      </c>
      <c r="W484" s="14">
        <v>0.579887209369914</v>
      </c>
      <c r="X484" s="14"/>
      <c r="Y484" s="14">
        <v>0.48553472514337698</v>
      </c>
      <c r="Z484" s="14">
        <v>0.632156841479242</v>
      </c>
      <c r="AA484" s="14">
        <v>0.46993371480165502</v>
      </c>
      <c r="AB484" s="14">
        <v>0.70965493208572195</v>
      </c>
      <c r="AC484" s="14"/>
      <c r="AD484" s="14">
        <v>0.52005826715498404</v>
      </c>
      <c r="AE484" s="14">
        <v>0.57723368525172403</v>
      </c>
      <c r="AF484" s="14">
        <v>0.43522794477176302</v>
      </c>
      <c r="AG484" s="14">
        <v>0.61179958313688299</v>
      </c>
      <c r="AH484" s="14"/>
      <c r="AI484" s="14">
        <v>0.48815054297617699</v>
      </c>
      <c r="AJ484" s="14">
        <v>0.57305105400398504</v>
      </c>
      <c r="AK484" s="14">
        <v>0.635201364329402</v>
      </c>
      <c r="AL484" s="14">
        <v>0.60035103938047396</v>
      </c>
      <c r="AM484" s="14">
        <v>0.71718292519861104</v>
      </c>
    </row>
    <row r="485" spans="2:39" x14ac:dyDescent="0.35">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row>
    <row r="486" spans="2:39" x14ac:dyDescent="0.35">
      <c r="B486" s="6" t="s">
        <v>233</v>
      </c>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row>
    <row r="487" spans="2:39" x14ac:dyDescent="0.35">
      <c r="B487" s="24" t="s">
        <v>222</v>
      </c>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row>
    <row r="488" spans="2:39" x14ac:dyDescent="0.35">
      <c r="B488" t="s">
        <v>214</v>
      </c>
      <c r="C488" s="14">
        <v>0.27076694701919501</v>
      </c>
      <c r="D488" s="14">
        <v>0.24889243688942</v>
      </c>
      <c r="E488" s="14">
        <v>0.29599167682852001</v>
      </c>
      <c r="F488" s="14"/>
      <c r="G488" s="14">
        <v>0.26494763740669802</v>
      </c>
      <c r="H488" s="14">
        <v>0.33034715889131899</v>
      </c>
      <c r="I488" s="14">
        <v>0.234103912025167</v>
      </c>
      <c r="J488" s="14">
        <v>0.25730482507110802</v>
      </c>
      <c r="K488" s="14">
        <v>0.28465002155193397</v>
      </c>
      <c r="L488" s="14">
        <v>0.21377122744997501</v>
      </c>
      <c r="M488" s="14"/>
      <c r="N488" s="14">
        <v>0.36149095526703101</v>
      </c>
      <c r="O488" s="14">
        <v>0.20154259017711901</v>
      </c>
      <c r="P488" s="14">
        <v>0.25648644312101399</v>
      </c>
      <c r="Q488" s="14">
        <v>0.32376563784363399</v>
      </c>
      <c r="R488" s="14">
        <v>0.28763756294620801</v>
      </c>
      <c r="S488" s="14"/>
      <c r="T488" s="14">
        <v>0.32573059442638602</v>
      </c>
      <c r="U488" s="14">
        <v>0.260699406266797</v>
      </c>
      <c r="V488" s="14">
        <v>0.25889577373685402</v>
      </c>
      <c r="W488" s="14">
        <v>0.27592114662300898</v>
      </c>
      <c r="X488" s="14"/>
      <c r="Y488" s="14">
        <v>0.28917017161807301</v>
      </c>
      <c r="Z488" s="14">
        <v>0.25403827767696702</v>
      </c>
      <c r="AA488" s="14">
        <v>0.27022744979008201</v>
      </c>
      <c r="AB488" s="14">
        <v>0.27907975465313201</v>
      </c>
      <c r="AC488" s="14"/>
      <c r="AD488" s="14">
        <v>0.24954057594394</v>
      </c>
      <c r="AE488" s="14">
        <v>0.29837529701972298</v>
      </c>
      <c r="AF488" s="14">
        <v>0.34822273795730901</v>
      </c>
      <c r="AG488" s="14">
        <v>0.32220137902526502</v>
      </c>
      <c r="AH488" s="14"/>
      <c r="AI488" s="14">
        <v>0.30763445189146099</v>
      </c>
      <c r="AJ488" s="14">
        <v>0.25435378507970402</v>
      </c>
      <c r="AK488" s="14">
        <v>0.43573449927598301</v>
      </c>
      <c r="AL488" s="14">
        <v>0.13901504623109601</v>
      </c>
      <c r="AM488" s="14">
        <v>0.34023900926276002</v>
      </c>
    </row>
    <row r="489" spans="2:39" x14ac:dyDescent="0.35">
      <c r="B489" t="s">
        <v>215</v>
      </c>
      <c r="C489" s="14">
        <v>0.36520811729209701</v>
      </c>
      <c r="D489" s="14">
        <v>0.35702637276826099</v>
      </c>
      <c r="E489" s="14">
        <v>0.37464294777553703</v>
      </c>
      <c r="F489" s="14"/>
      <c r="G489" s="14">
        <v>0.37854493980951098</v>
      </c>
      <c r="H489" s="14">
        <v>0.33837764873033899</v>
      </c>
      <c r="I489" s="14">
        <v>0.35302655648133202</v>
      </c>
      <c r="J489" s="14">
        <v>0.39949509548184098</v>
      </c>
      <c r="K489" s="14">
        <v>0.31764703675602102</v>
      </c>
      <c r="L489" s="14">
        <v>0.43950004452020203</v>
      </c>
      <c r="M489" s="14"/>
      <c r="N489" s="14">
        <v>0.25814469172043902</v>
      </c>
      <c r="O489" s="14">
        <v>0.37872550659890403</v>
      </c>
      <c r="P489" s="14">
        <v>0.41325599326379198</v>
      </c>
      <c r="Q489" s="14">
        <v>0.31383437891098698</v>
      </c>
      <c r="R489" s="14">
        <v>0.43148048524061</v>
      </c>
      <c r="S489" s="14"/>
      <c r="T489" s="14">
        <v>0.37707565218454803</v>
      </c>
      <c r="U489" s="14">
        <v>0.28829680443706401</v>
      </c>
      <c r="V489" s="14">
        <v>0.36520946358332401</v>
      </c>
      <c r="W489" s="14">
        <v>0.37241949109219202</v>
      </c>
      <c r="X489" s="14"/>
      <c r="Y489" s="14">
        <v>0.32977377132670599</v>
      </c>
      <c r="Z489" s="14">
        <v>0.45532252857003003</v>
      </c>
      <c r="AA489" s="14">
        <v>0.33126165138765501</v>
      </c>
      <c r="AB489" s="14">
        <v>0.348166678924893</v>
      </c>
      <c r="AC489" s="14"/>
      <c r="AD489" s="14">
        <v>0.36940304871171398</v>
      </c>
      <c r="AE489" s="14">
        <v>0.336414457536381</v>
      </c>
      <c r="AF489" s="14">
        <v>0.35320671804848902</v>
      </c>
      <c r="AG489" s="14">
        <v>0.46724131993383</v>
      </c>
      <c r="AH489" s="14"/>
      <c r="AI489" s="14">
        <v>0.33565794973283197</v>
      </c>
      <c r="AJ489" s="14">
        <v>0.41219872580258499</v>
      </c>
      <c r="AK489" s="14">
        <v>0.26982503190335799</v>
      </c>
      <c r="AL489" s="14">
        <v>0.47918251653926602</v>
      </c>
      <c r="AM489" s="14">
        <v>0.43100591066617799</v>
      </c>
    </row>
    <row r="490" spans="2:39" x14ac:dyDescent="0.35">
      <c r="B490" t="s">
        <v>216</v>
      </c>
      <c r="C490" s="14">
        <v>0.245040168758204</v>
      </c>
      <c r="D490" s="14">
        <v>0.25759526051190601</v>
      </c>
      <c r="E490" s="14">
        <v>0.23056218523585101</v>
      </c>
      <c r="F490" s="14"/>
      <c r="G490" s="14">
        <v>0.22185072513524101</v>
      </c>
      <c r="H490" s="14">
        <v>0.222478602423797</v>
      </c>
      <c r="I490" s="14">
        <v>0.281715571044165</v>
      </c>
      <c r="J490" s="14">
        <v>0.203704760387696</v>
      </c>
      <c r="K490" s="14">
        <v>0.27507391816996202</v>
      </c>
      <c r="L490" s="14">
        <v>0.29847149969562398</v>
      </c>
      <c r="M490" s="14"/>
      <c r="N490" s="14">
        <v>0.30656639867999202</v>
      </c>
      <c r="O490" s="14">
        <v>0.239898912946754</v>
      </c>
      <c r="P490" s="14">
        <v>0.25146569016890002</v>
      </c>
      <c r="Q490" s="14">
        <v>0.252140051524959</v>
      </c>
      <c r="R490" s="14">
        <v>0.18590864597440401</v>
      </c>
      <c r="S490" s="14"/>
      <c r="T490" s="14">
        <v>0.22918553871548</v>
      </c>
      <c r="U490" s="14">
        <v>0.373128073476785</v>
      </c>
      <c r="V490" s="14">
        <v>0.24830534080459099</v>
      </c>
      <c r="W490" s="14">
        <v>0.22851750709562499</v>
      </c>
      <c r="X490" s="14"/>
      <c r="Y490" s="14">
        <v>0.261325542634463</v>
      </c>
      <c r="Z490" s="14">
        <v>0.18613120804375999</v>
      </c>
      <c r="AA490" s="14">
        <v>0.26381501510633798</v>
      </c>
      <c r="AB490" s="14">
        <v>0.261560383160229</v>
      </c>
      <c r="AC490" s="14"/>
      <c r="AD490" s="14">
        <v>0.25688739277196299</v>
      </c>
      <c r="AE490" s="14">
        <v>0.251815435037892</v>
      </c>
      <c r="AF490" s="14">
        <v>0.24292466630446899</v>
      </c>
      <c r="AG490" s="14">
        <v>5.5802377110935802E-2</v>
      </c>
      <c r="AH490" s="14"/>
      <c r="AI490" s="14">
        <v>0.25273426208026101</v>
      </c>
      <c r="AJ490" s="14">
        <v>0.26105063483076901</v>
      </c>
      <c r="AK490" s="14">
        <v>0.15480762075537199</v>
      </c>
      <c r="AL490" s="14">
        <v>0.22659349496754499</v>
      </c>
      <c r="AM490" s="14">
        <v>0.17101091157664899</v>
      </c>
    </row>
    <row r="491" spans="2:39" x14ac:dyDescent="0.35">
      <c r="B491" t="s">
        <v>217</v>
      </c>
      <c r="C491" s="14">
        <v>6.53576339253856E-2</v>
      </c>
      <c r="D491" s="14">
        <v>7.4620843701343295E-2</v>
      </c>
      <c r="E491" s="14">
        <v>5.46757049414043E-2</v>
      </c>
      <c r="F491" s="14"/>
      <c r="G491" s="14">
        <v>8.7388035538617598E-2</v>
      </c>
      <c r="H491" s="14">
        <v>6.3264212728488103E-2</v>
      </c>
      <c r="I491" s="14">
        <v>7.3500935854769106E-2</v>
      </c>
      <c r="J491" s="14">
        <v>7.3853179046745099E-2</v>
      </c>
      <c r="K491" s="14">
        <v>6.15043558994963E-2</v>
      </c>
      <c r="L491" s="14">
        <v>0</v>
      </c>
      <c r="M491" s="14"/>
      <c r="N491" s="14">
        <v>3.04890722058682E-2</v>
      </c>
      <c r="O491" s="14">
        <v>9.3453287651628594E-2</v>
      </c>
      <c r="P491" s="14">
        <v>4.3457274384171102E-2</v>
      </c>
      <c r="Q491" s="14">
        <v>4.0372590709057903E-2</v>
      </c>
      <c r="R491" s="14">
        <v>6.8166700220655199E-2</v>
      </c>
      <c r="S491" s="14"/>
      <c r="T491" s="14">
        <v>4.5664565731422899E-2</v>
      </c>
      <c r="U491" s="14">
        <v>2.6937684386120101E-2</v>
      </c>
      <c r="V491" s="14">
        <v>6.8739200497559494E-2</v>
      </c>
      <c r="W491" s="14">
        <v>6.9725624283655599E-2</v>
      </c>
      <c r="X491" s="14"/>
      <c r="Y491" s="14">
        <v>6.6043133047768002E-2</v>
      </c>
      <c r="Z491" s="14">
        <v>9.74987272935285E-2</v>
      </c>
      <c r="AA491" s="14">
        <v>3.1856504550561202E-2</v>
      </c>
      <c r="AB491" s="14">
        <v>4.5240417189413698E-2</v>
      </c>
      <c r="AC491" s="14"/>
      <c r="AD491" s="14">
        <v>7.2256481551918494E-2</v>
      </c>
      <c r="AE491" s="14">
        <v>5.0721343171296E-2</v>
      </c>
      <c r="AF491" s="14">
        <v>3.5224014144122497E-2</v>
      </c>
      <c r="AG491" s="14">
        <v>0.100167851566068</v>
      </c>
      <c r="AH491" s="14"/>
      <c r="AI491" s="14">
        <v>3.3986932931559098E-2</v>
      </c>
      <c r="AJ491" s="14">
        <v>5.4275715790304699E-2</v>
      </c>
      <c r="AK491" s="14">
        <v>5.7685408053267197E-2</v>
      </c>
      <c r="AL491" s="14">
        <v>7.3227744796311597E-2</v>
      </c>
      <c r="AM491" s="14">
        <v>4.8084212368462602E-2</v>
      </c>
    </row>
    <row r="492" spans="2:39" x14ac:dyDescent="0.35">
      <c r="B492" t="s">
        <v>218</v>
      </c>
      <c r="C492" s="14">
        <v>4.6689190447033103E-2</v>
      </c>
      <c r="D492" s="14">
        <v>5.1004990734929402E-2</v>
      </c>
      <c r="E492" s="14">
        <v>4.1712398028490701E-2</v>
      </c>
      <c r="F492" s="14"/>
      <c r="G492" s="14">
        <v>4.4130176588533999E-2</v>
      </c>
      <c r="H492" s="14">
        <v>4.3183896312781002E-2</v>
      </c>
      <c r="I492" s="14">
        <v>4.5727617846010697E-2</v>
      </c>
      <c r="J492" s="14">
        <v>5.4000365058257997E-2</v>
      </c>
      <c r="K492" s="14">
        <v>4.8793450514902699E-2</v>
      </c>
      <c r="L492" s="14">
        <v>4.8257228334199202E-2</v>
      </c>
      <c r="M492" s="14"/>
      <c r="N492" s="14">
        <v>2.8919089321997202E-2</v>
      </c>
      <c r="O492" s="14">
        <v>7.9309834652037697E-2</v>
      </c>
      <c r="P492" s="14">
        <v>3.5334599062123301E-2</v>
      </c>
      <c r="Q492" s="14">
        <v>5.2344180677565001E-2</v>
      </c>
      <c r="R492" s="14">
        <v>2.6806605618121801E-2</v>
      </c>
      <c r="S492" s="14"/>
      <c r="T492" s="14">
        <v>2.2343648942163299E-2</v>
      </c>
      <c r="U492" s="14">
        <v>5.0938031433233E-2</v>
      </c>
      <c r="V492" s="14">
        <v>5.4607124243868002E-2</v>
      </c>
      <c r="W492" s="14">
        <v>4.2080456239727802E-2</v>
      </c>
      <c r="X492" s="14"/>
      <c r="Y492" s="14">
        <v>4.4362674431551098E-2</v>
      </c>
      <c r="Z492" s="14">
        <v>7.0092584157147196E-3</v>
      </c>
      <c r="AA492" s="14">
        <v>0.102839379165362</v>
      </c>
      <c r="AB492" s="14">
        <v>6.5952766072331998E-2</v>
      </c>
      <c r="AC492" s="14"/>
      <c r="AD492" s="14">
        <v>4.3392534684316399E-2</v>
      </c>
      <c r="AE492" s="14">
        <v>6.2673467234707805E-2</v>
      </c>
      <c r="AF492" s="14">
        <v>2.0421863545610399E-2</v>
      </c>
      <c r="AG492" s="14">
        <v>2.0571290214422701E-2</v>
      </c>
      <c r="AH492" s="14"/>
      <c r="AI492" s="14">
        <v>5.6843187152109197E-2</v>
      </c>
      <c r="AJ492" s="14">
        <v>1.8121138496637001E-2</v>
      </c>
      <c r="AK492" s="14">
        <v>6.08524902557009E-2</v>
      </c>
      <c r="AL492" s="14">
        <v>8.1981197465782099E-2</v>
      </c>
      <c r="AM492" s="14">
        <v>9.6599561259500602E-3</v>
      </c>
    </row>
    <row r="493" spans="2:39" x14ac:dyDescent="0.35">
      <c r="B493" t="s">
        <v>170</v>
      </c>
      <c r="C493" s="14">
        <v>6.9379425580854302E-3</v>
      </c>
      <c r="D493" s="14">
        <v>1.08600953941408E-2</v>
      </c>
      <c r="E493" s="14">
        <v>2.4150871901972601E-3</v>
      </c>
      <c r="F493" s="14"/>
      <c r="G493" s="14">
        <v>3.1384855213972699E-3</v>
      </c>
      <c r="H493" s="14">
        <v>2.3484809132762602E-3</v>
      </c>
      <c r="I493" s="14">
        <v>1.19254067485561E-2</v>
      </c>
      <c r="J493" s="14">
        <v>1.1641774954350899E-2</v>
      </c>
      <c r="K493" s="14">
        <v>1.2331217107683499E-2</v>
      </c>
      <c r="L493" s="14">
        <v>0</v>
      </c>
      <c r="M493" s="14"/>
      <c r="N493" s="14">
        <v>1.43897928046721E-2</v>
      </c>
      <c r="O493" s="14">
        <v>7.0698679735570098E-3</v>
      </c>
      <c r="P493" s="14">
        <v>0</v>
      </c>
      <c r="Q493" s="14">
        <v>1.7543160333796701E-2</v>
      </c>
      <c r="R493" s="14">
        <v>0</v>
      </c>
      <c r="S493" s="14"/>
      <c r="T493" s="14">
        <v>0</v>
      </c>
      <c r="U493" s="14">
        <v>0</v>
      </c>
      <c r="V493" s="14">
        <v>4.2430971338031503E-3</v>
      </c>
      <c r="W493" s="14">
        <v>1.1335774665790801E-2</v>
      </c>
      <c r="X493" s="14"/>
      <c r="Y493" s="14">
        <v>9.3247069414391006E-3</v>
      </c>
      <c r="Z493" s="14">
        <v>0</v>
      </c>
      <c r="AA493" s="14">
        <v>0</v>
      </c>
      <c r="AB493" s="14">
        <v>0</v>
      </c>
      <c r="AC493" s="14"/>
      <c r="AD493" s="14">
        <v>8.5199663361478703E-3</v>
      </c>
      <c r="AE493" s="14">
        <v>0</v>
      </c>
      <c r="AF493" s="14">
        <v>0</v>
      </c>
      <c r="AG493" s="14">
        <v>3.4015782149478403E-2</v>
      </c>
      <c r="AH493" s="14"/>
      <c r="AI493" s="14">
        <v>1.31432162117774E-2</v>
      </c>
      <c r="AJ493" s="14">
        <v>0</v>
      </c>
      <c r="AK493" s="14">
        <v>2.10949497563192E-2</v>
      </c>
      <c r="AL493" s="14">
        <v>0</v>
      </c>
      <c r="AM493" s="14">
        <v>0</v>
      </c>
    </row>
    <row r="494" spans="2:39" x14ac:dyDescent="0.35">
      <c r="B494" t="s">
        <v>219</v>
      </c>
      <c r="C494" s="14">
        <v>0.63597506431129203</v>
      </c>
      <c r="D494" s="14">
        <v>0.60591880965768097</v>
      </c>
      <c r="E494" s="14">
        <v>0.67063462460405598</v>
      </c>
      <c r="F494" s="14"/>
      <c r="G494" s="14">
        <v>0.64349257721621</v>
      </c>
      <c r="H494" s="14">
        <v>0.66872480762165798</v>
      </c>
      <c r="I494" s="14">
        <v>0.58713046850649897</v>
      </c>
      <c r="J494" s="14">
        <v>0.656799920552949</v>
      </c>
      <c r="K494" s="14">
        <v>0.60229705830795599</v>
      </c>
      <c r="L494" s="14">
        <v>0.65327127197017698</v>
      </c>
      <c r="M494" s="14"/>
      <c r="N494" s="14">
        <v>0.61963564698746998</v>
      </c>
      <c r="O494" s="14">
        <v>0.58026809677602298</v>
      </c>
      <c r="P494" s="14">
        <v>0.66974243638480602</v>
      </c>
      <c r="Q494" s="14">
        <v>0.63760001675462197</v>
      </c>
      <c r="R494" s="14">
        <v>0.71911804818681901</v>
      </c>
      <c r="S494" s="14"/>
      <c r="T494" s="14">
        <v>0.70280624661093405</v>
      </c>
      <c r="U494" s="14">
        <v>0.54899621070386195</v>
      </c>
      <c r="V494" s="14">
        <v>0.62410523732017797</v>
      </c>
      <c r="W494" s="14">
        <v>0.64834063771520101</v>
      </c>
      <c r="X494" s="14"/>
      <c r="Y494" s="14">
        <v>0.61894394294477895</v>
      </c>
      <c r="Z494" s="14">
        <v>0.70936080624699704</v>
      </c>
      <c r="AA494" s="14">
        <v>0.60148910117773802</v>
      </c>
      <c r="AB494" s="14">
        <v>0.62724643357802501</v>
      </c>
      <c r="AC494" s="14"/>
      <c r="AD494" s="14">
        <v>0.618943624655654</v>
      </c>
      <c r="AE494" s="14">
        <v>0.63478975455610398</v>
      </c>
      <c r="AF494" s="14">
        <v>0.70142945600579798</v>
      </c>
      <c r="AG494" s="14">
        <v>0.78944269895909502</v>
      </c>
      <c r="AH494" s="14"/>
      <c r="AI494" s="14">
        <v>0.64329240162429402</v>
      </c>
      <c r="AJ494" s="14">
        <v>0.66655251088228895</v>
      </c>
      <c r="AK494" s="14">
        <v>0.705559531179341</v>
      </c>
      <c r="AL494" s="14">
        <v>0.61819756277036098</v>
      </c>
      <c r="AM494" s="14">
        <v>0.77124491992893796</v>
      </c>
    </row>
    <row r="495" spans="2:39" x14ac:dyDescent="0.35">
      <c r="B495" t="s">
        <v>220</v>
      </c>
      <c r="C495" s="14">
        <v>0.112046824372419</v>
      </c>
      <c r="D495" s="14">
        <v>0.12562583443627301</v>
      </c>
      <c r="E495" s="14">
        <v>9.6388102969895001E-2</v>
      </c>
      <c r="F495" s="14"/>
      <c r="G495" s="14">
        <v>0.13151821212715201</v>
      </c>
      <c r="H495" s="14">
        <v>0.106448109041269</v>
      </c>
      <c r="I495" s="14">
        <v>0.11922855370078</v>
      </c>
      <c r="J495" s="14">
        <v>0.12785354410500299</v>
      </c>
      <c r="K495" s="14">
        <v>0.110297806414399</v>
      </c>
      <c r="L495" s="14">
        <v>4.8257228334199202E-2</v>
      </c>
      <c r="M495" s="14"/>
      <c r="N495" s="14">
        <v>5.9408161527865398E-2</v>
      </c>
      <c r="O495" s="14">
        <v>0.172763122303666</v>
      </c>
      <c r="P495" s="14">
        <v>7.8791873446294403E-2</v>
      </c>
      <c r="Q495" s="14">
        <v>9.2716771386622904E-2</v>
      </c>
      <c r="R495" s="14">
        <v>9.4973305838777E-2</v>
      </c>
      <c r="S495" s="14"/>
      <c r="T495" s="14">
        <v>6.8008214673586295E-2</v>
      </c>
      <c r="U495" s="14">
        <v>7.7875715819353E-2</v>
      </c>
      <c r="V495" s="14">
        <v>0.123346324741428</v>
      </c>
      <c r="W495" s="14">
        <v>0.11180608052338301</v>
      </c>
      <c r="X495" s="14"/>
      <c r="Y495" s="14">
        <v>0.110405807479319</v>
      </c>
      <c r="Z495" s="14">
        <v>0.104507985709243</v>
      </c>
      <c r="AA495" s="14">
        <v>0.134695883715924</v>
      </c>
      <c r="AB495" s="14">
        <v>0.111193183261746</v>
      </c>
      <c r="AC495" s="14"/>
      <c r="AD495" s="14">
        <v>0.115649016236235</v>
      </c>
      <c r="AE495" s="14">
        <v>0.11339481040600401</v>
      </c>
      <c r="AF495" s="14">
        <v>5.5645877689732899E-2</v>
      </c>
      <c r="AG495" s="14">
        <v>0.120739141780491</v>
      </c>
      <c r="AH495" s="14"/>
      <c r="AI495" s="14">
        <v>9.0830120083668295E-2</v>
      </c>
      <c r="AJ495" s="14">
        <v>7.2396854286941703E-2</v>
      </c>
      <c r="AK495" s="14">
        <v>0.11853789830896801</v>
      </c>
      <c r="AL495" s="14">
        <v>0.155208942262094</v>
      </c>
      <c r="AM495" s="14">
        <v>5.7744168494412697E-2</v>
      </c>
    </row>
    <row r="496" spans="2:39" x14ac:dyDescent="0.35">
      <c r="B496" t="s">
        <v>67</v>
      </c>
      <c r="C496" s="14">
        <v>0.52392823993887305</v>
      </c>
      <c r="D496" s="14">
        <v>0.48029297522140801</v>
      </c>
      <c r="E496" s="14">
        <v>0.57424652163416101</v>
      </c>
      <c r="F496" s="14"/>
      <c r="G496" s="14">
        <v>0.51197436508905803</v>
      </c>
      <c r="H496" s="14">
        <v>0.56227669858038898</v>
      </c>
      <c r="I496" s="14">
        <v>0.46790191480571902</v>
      </c>
      <c r="J496" s="14">
        <v>0.52894637644794595</v>
      </c>
      <c r="K496" s="14">
        <v>0.49199925189355698</v>
      </c>
      <c r="L496" s="14">
        <v>0.60501404363597799</v>
      </c>
      <c r="M496" s="14"/>
      <c r="N496" s="14">
        <v>0.56022748545960499</v>
      </c>
      <c r="O496" s="14">
        <v>0.40750497447235701</v>
      </c>
      <c r="P496" s="14">
        <v>0.590950562938511</v>
      </c>
      <c r="Q496" s="14">
        <v>0.54488324536799904</v>
      </c>
      <c r="R496" s="14">
        <v>0.62414474234804196</v>
      </c>
      <c r="S496" s="14"/>
      <c r="T496" s="14">
        <v>0.63479803193734696</v>
      </c>
      <c r="U496" s="14">
        <v>0.47112049488450802</v>
      </c>
      <c r="V496" s="14">
        <v>0.50075891257875105</v>
      </c>
      <c r="W496" s="14">
        <v>0.53653455719181697</v>
      </c>
      <c r="X496" s="14"/>
      <c r="Y496" s="14">
        <v>0.50853813546545901</v>
      </c>
      <c r="Z496" s="14">
        <v>0.60485282053775302</v>
      </c>
      <c r="AA496" s="14">
        <v>0.46679321746181401</v>
      </c>
      <c r="AB496" s="14">
        <v>0.51605325031627902</v>
      </c>
      <c r="AC496" s="14"/>
      <c r="AD496" s="14">
        <v>0.50329460841941898</v>
      </c>
      <c r="AE496" s="14">
        <v>0.52139494415010001</v>
      </c>
      <c r="AF496" s="14">
        <v>0.64578357831606503</v>
      </c>
      <c r="AG496" s="14">
        <v>0.66870355717860397</v>
      </c>
      <c r="AH496" s="14"/>
      <c r="AI496" s="14">
        <v>0.55246228154062504</v>
      </c>
      <c r="AJ496" s="14">
        <v>0.59415565659534697</v>
      </c>
      <c r="AK496" s="14">
        <v>0.58702163287037301</v>
      </c>
      <c r="AL496" s="14">
        <v>0.462988620508268</v>
      </c>
      <c r="AM496" s="14">
        <v>0.71350075143452596</v>
      </c>
    </row>
    <row r="497" spans="2:39" x14ac:dyDescent="0.35">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row>
    <row r="498" spans="2:39" x14ac:dyDescent="0.35">
      <c r="B498" s="6" t="s">
        <v>242</v>
      </c>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row>
    <row r="499" spans="2:39" x14ac:dyDescent="0.35">
      <c r="B499" s="24" t="s">
        <v>222</v>
      </c>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row>
    <row r="500" spans="2:39" x14ac:dyDescent="0.35">
      <c r="B500" t="s">
        <v>121</v>
      </c>
      <c r="C500" s="14">
        <v>2.9272794139174101E-2</v>
      </c>
      <c r="D500" s="14">
        <v>2.7801895186103001E-2</v>
      </c>
      <c r="E500" s="14">
        <v>3.09689705768596E-2</v>
      </c>
      <c r="F500" s="14"/>
      <c r="G500" s="14">
        <v>4.38466325202252E-2</v>
      </c>
      <c r="H500" s="14">
        <v>3.9076666918636899E-2</v>
      </c>
      <c r="I500" s="14">
        <v>5.3803120784728799E-2</v>
      </c>
      <c r="J500" s="14">
        <v>0</v>
      </c>
      <c r="K500" s="14">
        <v>0</v>
      </c>
      <c r="L500" s="14">
        <v>0</v>
      </c>
      <c r="M500" s="14"/>
      <c r="N500" s="14">
        <v>0</v>
      </c>
      <c r="O500" s="14">
        <v>4.0534266351947797E-2</v>
      </c>
      <c r="P500" s="14">
        <v>1.5532641542571999E-2</v>
      </c>
      <c r="Q500" s="14">
        <v>3.2890359510358798E-2</v>
      </c>
      <c r="R500" s="14">
        <v>3.4354035714455097E-2</v>
      </c>
      <c r="S500" s="14"/>
      <c r="T500" s="14">
        <v>0.102267772066871</v>
      </c>
      <c r="U500" s="14">
        <v>0</v>
      </c>
      <c r="V500" s="14">
        <v>2.6684397478158799E-2</v>
      </c>
      <c r="W500" s="14">
        <v>2.5213131597848298E-2</v>
      </c>
      <c r="X500" s="14"/>
      <c r="Y500" s="14">
        <v>2.6696283230864402E-2</v>
      </c>
      <c r="Z500" s="14">
        <v>3.2914058754200601E-2</v>
      </c>
      <c r="AA500" s="14">
        <v>2.44385568872139E-2</v>
      </c>
      <c r="AB500" s="14">
        <v>5.7144913649883E-2</v>
      </c>
      <c r="AC500" s="14"/>
      <c r="AD500" s="14">
        <v>3.1091273166986101E-2</v>
      </c>
      <c r="AE500" s="14">
        <v>3.1637840104786402E-2</v>
      </c>
      <c r="AF500" s="14">
        <v>0</v>
      </c>
      <c r="AG500" s="14">
        <v>2.2065947156615601E-2</v>
      </c>
      <c r="AH500" s="14"/>
      <c r="AI500" s="14">
        <v>0</v>
      </c>
      <c r="AJ500" s="14">
        <v>2.2989503852836098E-2</v>
      </c>
      <c r="AK500" s="14">
        <v>0</v>
      </c>
      <c r="AL500" s="14">
        <v>4.9195898165362399E-2</v>
      </c>
      <c r="AM500" s="14">
        <v>6.0009787522288999E-2</v>
      </c>
    </row>
    <row r="501" spans="2:39" x14ac:dyDescent="0.35">
      <c r="B501" t="s">
        <v>122</v>
      </c>
      <c r="C501" s="14">
        <v>7.3801407807743594E-2</v>
      </c>
      <c r="D501" s="14">
        <v>7.4301909073187997E-2</v>
      </c>
      <c r="E501" s="14">
        <v>7.3224251605608803E-2</v>
      </c>
      <c r="F501" s="14"/>
      <c r="G501" s="14">
        <v>7.1026131607664994E-2</v>
      </c>
      <c r="H501" s="14">
        <v>0.13528923528390599</v>
      </c>
      <c r="I501" s="14">
        <v>5.7282544569683798E-2</v>
      </c>
      <c r="J501" s="14">
        <v>6.7868391489598806E-2</v>
      </c>
      <c r="K501" s="14">
        <v>1.82377102038641E-2</v>
      </c>
      <c r="L501" s="14">
        <v>2.3206838660592199E-2</v>
      </c>
      <c r="M501" s="14"/>
      <c r="N501" s="14">
        <v>0.105790530851142</v>
      </c>
      <c r="O501" s="14">
        <v>6.3403005194996906E-2</v>
      </c>
      <c r="P501" s="14">
        <v>8.8388460747194003E-2</v>
      </c>
      <c r="Q501" s="14">
        <v>6.81232502147196E-2</v>
      </c>
      <c r="R501" s="14">
        <v>6.3606075599903097E-2</v>
      </c>
      <c r="S501" s="14"/>
      <c r="T501" s="14">
        <v>8.4419689946238802E-2</v>
      </c>
      <c r="U501" s="14">
        <v>0.125170569107311</v>
      </c>
      <c r="V501" s="14">
        <v>6.2999984965544306E-2</v>
      </c>
      <c r="W501" s="14">
        <v>7.6294377552680204E-2</v>
      </c>
      <c r="X501" s="14"/>
      <c r="Y501" s="14">
        <v>5.6356996671637197E-2</v>
      </c>
      <c r="Z501" s="14">
        <v>8.2202775099932804E-2</v>
      </c>
      <c r="AA501" s="14">
        <v>0.109952634869039</v>
      </c>
      <c r="AB501" s="14">
        <v>0.11475921114207201</v>
      </c>
      <c r="AC501" s="14"/>
      <c r="AD501" s="14">
        <v>6.7371356274806907E-2</v>
      </c>
      <c r="AE501" s="14">
        <v>7.8912658008400804E-2</v>
      </c>
      <c r="AF501" s="14">
        <v>7.0746035256231396E-2</v>
      </c>
      <c r="AG501" s="14">
        <v>0.12769216694624</v>
      </c>
      <c r="AH501" s="14"/>
      <c r="AI501" s="14">
        <v>0.10849299241758199</v>
      </c>
      <c r="AJ501" s="14">
        <v>8.0635807086777006E-2</v>
      </c>
      <c r="AK501" s="14">
        <v>5.3564753906940897E-2</v>
      </c>
      <c r="AL501" s="14">
        <v>5.8316992123118201E-2</v>
      </c>
      <c r="AM501" s="14">
        <v>0.11109952891428899</v>
      </c>
    </row>
    <row r="502" spans="2:39" x14ac:dyDescent="0.35">
      <c r="B502" t="s">
        <v>123</v>
      </c>
      <c r="C502" s="14">
        <v>0.123053972549834</v>
      </c>
      <c r="D502" s="14">
        <v>0.116410489539371</v>
      </c>
      <c r="E502" s="14">
        <v>0.130714947032808</v>
      </c>
      <c r="F502" s="14"/>
      <c r="G502" s="14">
        <v>0.119428585487312</v>
      </c>
      <c r="H502" s="14">
        <v>0.122515854571686</v>
      </c>
      <c r="I502" s="14">
        <v>0.13823204804206499</v>
      </c>
      <c r="J502" s="14">
        <v>0.10764075839133</v>
      </c>
      <c r="K502" s="14">
        <v>4.03747313257483E-2</v>
      </c>
      <c r="L502" s="14">
        <v>0.216233297193487</v>
      </c>
      <c r="M502" s="14"/>
      <c r="N502" s="14">
        <v>0.150680093729577</v>
      </c>
      <c r="O502" s="14">
        <v>7.9009438711421603E-2</v>
      </c>
      <c r="P502" s="14">
        <v>0.15563731913409401</v>
      </c>
      <c r="Q502" s="14">
        <v>0.164308426762864</v>
      </c>
      <c r="R502" s="14">
        <v>0.119984724052647</v>
      </c>
      <c r="S502" s="14"/>
      <c r="T502" s="14">
        <v>8.7916724182948602E-2</v>
      </c>
      <c r="U502" s="14">
        <v>0.25352086947097702</v>
      </c>
      <c r="V502" s="14">
        <v>0.11881978094595599</v>
      </c>
      <c r="W502" s="14">
        <v>0.115926242187817</v>
      </c>
      <c r="X502" s="14"/>
      <c r="Y502" s="14">
        <v>0.108649771920688</v>
      </c>
      <c r="Z502" s="14">
        <v>9.9485298777007597E-2</v>
      </c>
      <c r="AA502" s="14">
        <v>0.17999574346300201</v>
      </c>
      <c r="AB502" s="14">
        <v>0.15028289187147301</v>
      </c>
      <c r="AC502" s="14"/>
      <c r="AD502" s="14">
        <v>0.122857172513074</v>
      </c>
      <c r="AE502" s="14">
        <v>0.15133125060010599</v>
      </c>
      <c r="AF502" s="14">
        <v>1.2409840191812E-2</v>
      </c>
      <c r="AG502" s="14">
        <v>6.88999934758322E-2</v>
      </c>
      <c r="AH502" s="14"/>
      <c r="AI502" s="14">
        <v>0.17328658601294</v>
      </c>
      <c r="AJ502" s="14">
        <v>0.13080820694060899</v>
      </c>
      <c r="AK502" s="14">
        <v>0.124141036585652</v>
      </c>
      <c r="AL502" s="14">
        <v>8.2028814200072298E-2</v>
      </c>
      <c r="AM502" s="14">
        <v>0.19636520118057901</v>
      </c>
    </row>
    <row r="503" spans="2:39" x14ac:dyDescent="0.35">
      <c r="B503" t="s">
        <v>124</v>
      </c>
      <c r="C503" s="14">
        <v>0.23723450229132001</v>
      </c>
      <c r="D503" s="14">
        <v>0.243284400986753</v>
      </c>
      <c r="E503" s="14">
        <v>0.230258023318272</v>
      </c>
      <c r="F503" s="14"/>
      <c r="G503" s="14">
        <v>0.27953583174694002</v>
      </c>
      <c r="H503" s="14">
        <v>0.244613449252087</v>
      </c>
      <c r="I503" s="14">
        <v>0.25488232586654502</v>
      </c>
      <c r="J503" s="14">
        <v>0.187892206411295</v>
      </c>
      <c r="K503" s="14">
        <v>0.1890368428434</v>
      </c>
      <c r="L503" s="14">
        <v>0.23731743974682501</v>
      </c>
      <c r="M503" s="14"/>
      <c r="N503" s="14">
        <v>0.126242284842778</v>
      </c>
      <c r="O503" s="14">
        <v>0.25068883697857702</v>
      </c>
      <c r="P503" s="14">
        <v>0.26615559215753298</v>
      </c>
      <c r="Q503" s="14">
        <v>0.26282989518775501</v>
      </c>
      <c r="R503" s="14">
        <v>0.22597840973490599</v>
      </c>
      <c r="S503" s="14"/>
      <c r="T503" s="14">
        <v>0.21804316935531101</v>
      </c>
      <c r="U503" s="14">
        <v>0.187195927480939</v>
      </c>
      <c r="V503" s="14">
        <v>0.25584373948261502</v>
      </c>
      <c r="W503" s="14">
        <v>0.22867955007709001</v>
      </c>
      <c r="X503" s="14"/>
      <c r="Y503" s="14">
        <v>0.22951233318224801</v>
      </c>
      <c r="Z503" s="14">
        <v>0.29116971024334698</v>
      </c>
      <c r="AA503" s="14">
        <v>0.24296520575453601</v>
      </c>
      <c r="AB503" s="14">
        <v>0.21851024489806101</v>
      </c>
      <c r="AC503" s="14"/>
      <c r="AD503" s="14">
        <v>0.22549226738185299</v>
      </c>
      <c r="AE503" s="14">
        <v>0.252889209534024</v>
      </c>
      <c r="AF503" s="14">
        <v>0.21530967294078199</v>
      </c>
      <c r="AG503" s="14">
        <v>0.30256513915620598</v>
      </c>
      <c r="AH503" s="14"/>
      <c r="AI503" s="14">
        <v>0.29155592981703898</v>
      </c>
      <c r="AJ503" s="14">
        <v>0.30376895144055999</v>
      </c>
      <c r="AK503" s="14">
        <v>0.37374498801733702</v>
      </c>
      <c r="AL503" s="14">
        <v>0.23966768437580999</v>
      </c>
      <c r="AM503" s="14">
        <v>0.21908925837988799</v>
      </c>
    </row>
    <row r="504" spans="2:39" x14ac:dyDescent="0.35">
      <c r="B504" t="s">
        <v>125</v>
      </c>
      <c r="C504" s="14">
        <v>0.153480596323743</v>
      </c>
      <c r="D504" s="14">
        <v>0.13909243921741499</v>
      </c>
      <c r="E504" s="14">
        <v>0.17007239075973499</v>
      </c>
      <c r="F504" s="14"/>
      <c r="G504" s="14">
        <v>0.135208299062575</v>
      </c>
      <c r="H504" s="14">
        <v>0.181543255815349</v>
      </c>
      <c r="I504" s="14">
        <v>0.122597441388968</v>
      </c>
      <c r="J504" s="14">
        <v>0.186000126674676</v>
      </c>
      <c r="K504" s="14">
        <v>0.161744653713946</v>
      </c>
      <c r="L504" s="14">
        <v>0.11858815781009199</v>
      </c>
      <c r="M504" s="14"/>
      <c r="N504" s="14">
        <v>0.119218358986939</v>
      </c>
      <c r="O504" s="14">
        <v>0.17819361438626699</v>
      </c>
      <c r="P504" s="14">
        <v>0.154843845168495</v>
      </c>
      <c r="Q504" s="14">
        <v>0.13961141095134499</v>
      </c>
      <c r="R504" s="14">
        <v>0.13735538047545501</v>
      </c>
      <c r="S504" s="14"/>
      <c r="T504" s="14">
        <v>0.106863474326668</v>
      </c>
      <c r="U504" s="14">
        <v>0.18751246202295499</v>
      </c>
      <c r="V504" s="14">
        <v>0.14377462524758899</v>
      </c>
      <c r="W504" s="14">
        <v>0.165151870839925</v>
      </c>
      <c r="X504" s="14"/>
      <c r="Y504" s="14">
        <v>0.16303238762439001</v>
      </c>
      <c r="Z504" s="14">
        <v>0.161435052838306</v>
      </c>
      <c r="AA504" s="14">
        <v>0.119202340738289</v>
      </c>
      <c r="AB504" s="14">
        <v>0.117309035601897</v>
      </c>
      <c r="AC504" s="14"/>
      <c r="AD504" s="14">
        <v>0.16904275352206799</v>
      </c>
      <c r="AE504" s="14">
        <v>0.119576136970311</v>
      </c>
      <c r="AF504" s="14">
        <v>0.15862003177505099</v>
      </c>
      <c r="AG504" s="14">
        <v>0.137171111959112</v>
      </c>
      <c r="AH504" s="14"/>
      <c r="AI504" s="14">
        <v>0.119799455196131</v>
      </c>
      <c r="AJ504" s="14">
        <v>0.15673907653680899</v>
      </c>
      <c r="AK504" s="14">
        <v>0.145855138260791</v>
      </c>
      <c r="AL504" s="14">
        <v>0.18705913426152601</v>
      </c>
      <c r="AM504" s="14">
        <v>0.164870517023116</v>
      </c>
    </row>
    <row r="505" spans="2:39" x14ac:dyDescent="0.35">
      <c r="B505" t="s">
        <v>126</v>
      </c>
      <c r="C505" s="14">
        <v>0.22941286422096199</v>
      </c>
      <c r="D505" s="14">
        <v>0.24753944062459099</v>
      </c>
      <c r="E505" s="14">
        <v>0.20851008791022599</v>
      </c>
      <c r="F505" s="14"/>
      <c r="G505" s="14">
        <v>0.163686544816322</v>
      </c>
      <c r="H505" s="14">
        <v>0.17243439463312499</v>
      </c>
      <c r="I505" s="14">
        <v>0.207563331128821</v>
      </c>
      <c r="J505" s="14">
        <v>0.30523583872436399</v>
      </c>
      <c r="K505" s="14">
        <v>0.33860513842241902</v>
      </c>
      <c r="L505" s="14">
        <v>0.30390033317700899</v>
      </c>
      <c r="M505" s="14"/>
      <c r="N505" s="14">
        <v>0.206676428768616</v>
      </c>
      <c r="O505" s="14">
        <v>0.235399395186428</v>
      </c>
      <c r="P505" s="14">
        <v>0.21231192414768801</v>
      </c>
      <c r="Q505" s="14">
        <v>0.201350427865049</v>
      </c>
      <c r="R505" s="14">
        <v>0.248112390215463</v>
      </c>
      <c r="S505" s="14"/>
      <c r="T505" s="14">
        <v>0.21375191003483501</v>
      </c>
      <c r="U505" s="14">
        <v>0.18746101842868501</v>
      </c>
      <c r="V505" s="14">
        <v>0.221749270812441</v>
      </c>
      <c r="W505" s="14">
        <v>0.24433086004065299</v>
      </c>
      <c r="X505" s="14"/>
      <c r="Y505" s="14">
        <v>0.22573904297097699</v>
      </c>
      <c r="Z505" s="14">
        <v>0.21669170458377801</v>
      </c>
      <c r="AA505" s="14">
        <v>0.21437258640455401</v>
      </c>
      <c r="AB505" s="14">
        <v>0.229232336654379</v>
      </c>
      <c r="AC505" s="14"/>
      <c r="AD505" s="14">
        <v>0.24132493896331</v>
      </c>
      <c r="AE505" s="14">
        <v>0.214510024216505</v>
      </c>
      <c r="AF505" s="14">
        <v>0.263789374160531</v>
      </c>
      <c r="AG505" s="14">
        <v>0.134408741076528</v>
      </c>
      <c r="AH505" s="14"/>
      <c r="AI505" s="14">
        <v>0.17204673793153499</v>
      </c>
      <c r="AJ505" s="14">
        <v>0.201984335089026</v>
      </c>
      <c r="AK505" s="14">
        <v>0.25495011001865397</v>
      </c>
      <c r="AL505" s="14">
        <v>0.19772810784863501</v>
      </c>
      <c r="AM505" s="14">
        <v>0.17839682133873599</v>
      </c>
    </row>
    <row r="506" spans="2:39" x14ac:dyDescent="0.35">
      <c r="B506" t="s">
        <v>127</v>
      </c>
      <c r="C506" s="14">
        <v>3.1303790379612499E-2</v>
      </c>
      <c r="D506" s="14">
        <v>2.7366474920686001E-2</v>
      </c>
      <c r="E506" s="14">
        <v>3.5844130622035203E-2</v>
      </c>
      <c r="F506" s="14"/>
      <c r="G506" s="14">
        <v>4.3293749187477498E-2</v>
      </c>
      <c r="H506" s="14">
        <v>3.9293243953212001E-2</v>
      </c>
      <c r="I506" s="14">
        <v>3.1481330064148799E-2</v>
      </c>
      <c r="J506" s="14">
        <v>2.2012558056145701E-2</v>
      </c>
      <c r="K506" s="14">
        <v>1.3607778908881599E-2</v>
      </c>
      <c r="L506" s="14">
        <v>2.3206838660592199E-2</v>
      </c>
      <c r="M506" s="14"/>
      <c r="N506" s="14">
        <v>5.7901045241511101E-2</v>
      </c>
      <c r="O506" s="14">
        <v>3.5014949174528902E-2</v>
      </c>
      <c r="P506" s="14">
        <v>1.55936724946182E-2</v>
      </c>
      <c r="Q506" s="14">
        <v>3.2890379014593303E-2</v>
      </c>
      <c r="R506" s="14">
        <v>2.9423204385437801E-2</v>
      </c>
      <c r="S506" s="14"/>
      <c r="T506" s="14">
        <v>5.51331407484369E-2</v>
      </c>
      <c r="U506" s="14">
        <v>9.4328941305008903E-3</v>
      </c>
      <c r="V506" s="14">
        <v>3.6411138843005598E-2</v>
      </c>
      <c r="W506" s="14">
        <v>2.58705486814657E-2</v>
      </c>
      <c r="X506" s="14"/>
      <c r="Y506" s="14">
        <v>4.4038501491164297E-2</v>
      </c>
      <c r="Z506" s="14">
        <v>2.8377730241757299E-2</v>
      </c>
      <c r="AA506" s="14">
        <v>5.9166024904397504E-3</v>
      </c>
      <c r="AB506" s="14">
        <v>1.42360524593141E-2</v>
      </c>
      <c r="AC506" s="14"/>
      <c r="AD506" s="14">
        <v>2.7248612293076499E-2</v>
      </c>
      <c r="AE506" s="14">
        <v>3.09369353425475E-2</v>
      </c>
      <c r="AF506" s="14">
        <v>1.12456584356329E-2</v>
      </c>
      <c r="AG506" s="14">
        <v>9.8075423280311005E-2</v>
      </c>
      <c r="AH506" s="14"/>
      <c r="AI506" s="14">
        <v>4.1833911104535403E-2</v>
      </c>
      <c r="AJ506" s="14">
        <v>1.87230560982421E-2</v>
      </c>
      <c r="AK506" s="14">
        <v>0</v>
      </c>
      <c r="AL506" s="14">
        <v>4.2015446056462499E-2</v>
      </c>
      <c r="AM506" s="14">
        <v>9.33361896238704E-3</v>
      </c>
    </row>
    <row r="507" spans="2:39" x14ac:dyDescent="0.35">
      <c r="B507" t="s">
        <v>128</v>
      </c>
      <c r="C507" s="14">
        <v>8.6897649946153593E-2</v>
      </c>
      <c r="D507" s="14">
        <v>8.2038032980644604E-2</v>
      </c>
      <c r="E507" s="14">
        <v>9.2501548008534398E-2</v>
      </c>
      <c r="F507" s="14"/>
      <c r="G507" s="14">
        <v>9.6561128828647799E-2</v>
      </c>
      <c r="H507" s="14">
        <v>3.2556133666393497E-2</v>
      </c>
      <c r="I507" s="14">
        <v>9.9725084285489707E-2</v>
      </c>
      <c r="J507" s="14">
        <v>9.0354967186662596E-2</v>
      </c>
      <c r="K507" s="14">
        <v>0.19977960622782501</v>
      </c>
      <c r="L507" s="14">
        <v>5.2342095093159499E-2</v>
      </c>
      <c r="M507" s="14"/>
      <c r="N507" s="14">
        <v>0.19080065686365499</v>
      </c>
      <c r="O507" s="14">
        <v>9.1092027313450494E-2</v>
      </c>
      <c r="P507" s="14">
        <v>7.0702471856887605E-2</v>
      </c>
      <c r="Q507" s="14">
        <v>6.7013555369285202E-2</v>
      </c>
      <c r="R507" s="14">
        <v>8.26202862723555E-2</v>
      </c>
      <c r="S507" s="14"/>
      <c r="T507" s="14">
        <v>5.8451272119465499E-2</v>
      </c>
      <c r="U507" s="14">
        <v>4.9706259358632099E-2</v>
      </c>
      <c r="V507" s="14">
        <v>0.100141087688737</v>
      </c>
      <c r="W507" s="14">
        <v>8.2981728167491803E-2</v>
      </c>
      <c r="X507" s="14"/>
      <c r="Y507" s="14">
        <v>9.7671838453472395E-2</v>
      </c>
      <c r="Z507" s="14">
        <v>7.1220452801429301E-2</v>
      </c>
      <c r="AA507" s="14">
        <v>9.5999573492946105E-2</v>
      </c>
      <c r="AB507" s="14">
        <v>4.3740892845005798E-2</v>
      </c>
      <c r="AC507" s="14"/>
      <c r="AD507" s="14">
        <v>8.2242170862821998E-2</v>
      </c>
      <c r="AE507" s="14">
        <v>8.4568297790399594E-2</v>
      </c>
      <c r="AF507" s="14">
        <v>0.19516957159670001</v>
      </c>
      <c r="AG507" s="14">
        <v>7.5105694799676798E-2</v>
      </c>
      <c r="AH507" s="14"/>
      <c r="AI507" s="14">
        <v>5.0490608377305998E-2</v>
      </c>
      <c r="AJ507" s="14">
        <v>5.1071866738931097E-2</v>
      </c>
      <c r="AK507" s="14">
        <v>2.8499058845096799E-2</v>
      </c>
      <c r="AL507" s="14">
        <v>0.115939794120207</v>
      </c>
      <c r="AM507" s="14">
        <v>5.1501647716328203E-2</v>
      </c>
    </row>
    <row r="508" spans="2:39" x14ac:dyDescent="0.35">
      <c r="B508" t="s">
        <v>240</v>
      </c>
      <c r="C508" s="14">
        <v>3.4387839091981801E-2</v>
      </c>
      <c r="D508" s="14">
        <v>4.0009096817954899E-2</v>
      </c>
      <c r="E508" s="14">
        <v>2.79056501659199E-2</v>
      </c>
      <c r="F508" s="14"/>
      <c r="G508" s="14">
        <v>4.7413096742835698E-2</v>
      </c>
      <c r="H508" s="14">
        <v>3.2677765905604998E-2</v>
      </c>
      <c r="I508" s="14">
        <v>3.4432773869549703E-2</v>
      </c>
      <c r="J508" s="14">
        <v>3.29951530659272E-2</v>
      </c>
      <c r="K508" s="14">
        <v>3.8613538353916302E-2</v>
      </c>
      <c r="L508" s="14">
        <v>1.25251948368035E-2</v>
      </c>
      <c r="M508" s="14"/>
      <c r="N508" s="14">
        <v>4.26906007157829E-2</v>
      </c>
      <c r="O508" s="14">
        <v>2.6664466702382501E-2</v>
      </c>
      <c r="P508" s="14">
        <v>2.0834072750918298E-2</v>
      </c>
      <c r="Q508" s="14">
        <v>3.0982295124030099E-2</v>
      </c>
      <c r="R508" s="14">
        <v>5.85654935493784E-2</v>
      </c>
      <c r="S508" s="14"/>
      <c r="T508" s="14">
        <v>7.3152847219225603E-2</v>
      </c>
      <c r="U508" s="14">
        <v>0</v>
      </c>
      <c r="V508" s="14">
        <v>3.35759745359527E-2</v>
      </c>
      <c r="W508" s="14">
        <v>3.2993949126094699E-2</v>
      </c>
      <c r="X508" s="14"/>
      <c r="Y508" s="14">
        <v>4.8302844454559402E-2</v>
      </c>
      <c r="Z508" s="14">
        <v>1.15294621271168E-2</v>
      </c>
      <c r="AA508" s="14">
        <v>7.1567558999805804E-3</v>
      </c>
      <c r="AB508" s="14">
        <v>5.4784420877914797E-2</v>
      </c>
      <c r="AC508" s="14"/>
      <c r="AD508" s="14">
        <v>3.1407056767841703E-2</v>
      </c>
      <c r="AE508" s="14">
        <v>3.5637647432919903E-2</v>
      </c>
      <c r="AF508" s="14">
        <v>7.2709815643259998E-2</v>
      </c>
      <c r="AG508" s="14">
        <v>3.4015782149478403E-2</v>
      </c>
      <c r="AH508" s="14"/>
      <c r="AI508" s="14">
        <v>4.2493779142931801E-2</v>
      </c>
      <c r="AJ508" s="14">
        <v>3.3279196216209402E-2</v>
      </c>
      <c r="AK508" s="14">
        <v>1.92449143655282E-2</v>
      </c>
      <c r="AL508" s="14">
        <v>2.80481288488066E-2</v>
      </c>
      <c r="AM508" s="14">
        <v>9.33361896238704E-3</v>
      </c>
    </row>
    <row r="509" spans="2:39" x14ac:dyDescent="0.35">
      <c r="B509" t="s">
        <v>64</v>
      </c>
      <c r="C509" s="14">
        <v>1.1545832494748E-3</v>
      </c>
      <c r="D509" s="14">
        <v>2.1558206532930201E-3</v>
      </c>
      <c r="E509" s="14">
        <v>0</v>
      </c>
      <c r="F509" s="14"/>
      <c r="G509" s="14">
        <v>0</v>
      </c>
      <c r="H509" s="14">
        <v>0</v>
      </c>
      <c r="I509" s="14">
        <v>0</v>
      </c>
      <c r="J509" s="14">
        <v>0</v>
      </c>
      <c r="K509" s="14">
        <v>0</v>
      </c>
      <c r="L509" s="14">
        <v>1.26798048214399E-2</v>
      </c>
      <c r="M509" s="14"/>
      <c r="N509" s="14">
        <v>0</v>
      </c>
      <c r="O509" s="14">
        <v>0</v>
      </c>
      <c r="P509" s="14">
        <v>0</v>
      </c>
      <c r="Q509" s="14">
        <v>0</v>
      </c>
      <c r="R509" s="14">
        <v>0</v>
      </c>
      <c r="S509" s="14"/>
      <c r="T509" s="14">
        <v>0</v>
      </c>
      <c r="U509" s="14">
        <v>0</v>
      </c>
      <c r="V509" s="14">
        <v>0</v>
      </c>
      <c r="W509" s="14">
        <v>2.5577417289343002E-3</v>
      </c>
      <c r="X509" s="14"/>
      <c r="Y509" s="14">
        <v>0</v>
      </c>
      <c r="Z509" s="14">
        <v>4.9737545331243497E-3</v>
      </c>
      <c r="AA509" s="14">
        <v>0</v>
      </c>
      <c r="AB509" s="14">
        <v>0</v>
      </c>
      <c r="AC509" s="14"/>
      <c r="AD509" s="14">
        <v>1.92239825416119E-3</v>
      </c>
      <c r="AE509" s="14">
        <v>0</v>
      </c>
      <c r="AF509" s="14">
        <v>0</v>
      </c>
      <c r="AG509" s="14">
        <v>0</v>
      </c>
      <c r="AH509" s="14"/>
      <c r="AI509" s="14">
        <v>0</v>
      </c>
      <c r="AJ509" s="14">
        <v>0</v>
      </c>
      <c r="AK509" s="14">
        <v>0</v>
      </c>
      <c r="AL509" s="14">
        <v>0</v>
      </c>
      <c r="AM509" s="14">
        <v>0</v>
      </c>
    </row>
    <row r="510" spans="2:39" x14ac:dyDescent="0.35">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row>
    <row r="511" spans="2:39" x14ac:dyDescent="0.35">
      <c r="B511" s="6" t="s">
        <v>243</v>
      </c>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row>
    <row r="512" spans="2:39" x14ac:dyDescent="0.35">
      <c r="B512" s="24" t="s">
        <v>222</v>
      </c>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row>
    <row r="513" spans="2:39" x14ac:dyDescent="0.35">
      <c r="B513" t="s">
        <v>121</v>
      </c>
      <c r="C513" s="14">
        <v>1.99776401319499E-2</v>
      </c>
      <c r="D513" s="14">
        <v>1.8683028137186301E-2</v>
      </c>
      <c r="E513" s="14">
        <v>2.1470530147867199E-2</v>
      </c>
      <c r="F513" s="14"/>
      <c r="G513" s="14">
        <v>1.9538726080093501E-2</v>
      </c>
      <c r="H513" s="14">
        <v>3.6553834942440099E-2</v>
      </c>
      <c r="I513" s="14">
        <v>3.3361831089086302E-2</v>
      </c>
      <c r="J513" s="14">
        <v>0</v>
      </c>
      <c r="K513" s="14">
        <v>0</v>
      </c>
      <c r="L513" s="14">
        <v>0</v>
      </c>
      <c r="M513" s="14"/>
      <c r="N513" s="14">
        <v>8.3447424889929993E-3</v>
      </c>
      <c r="O513" s="14">
        <v>1.9896471862968401E-2</v>
      </c>
      <c r="P513" s="14">
        <v>1.97060116156796E-2</v>
      </c>
      <c r="Q513" s="14">
        <v>1.6163848764427301E-2</v>
      </c>
      <c r="R513" s="14">
        <v>3.2563876248475301E-2</v>
      </c>
      <c r="S513" s="14"/>
      <c r="T513" s="14">
        <v>4.5298380288754499E-2</v>
      </c>
      <c r="U513" s="14">
        <v>0</v>
      </c>
      <c r="V513" s="14">
        <v>2.1458184724656E-2</v>
      </c>
      <c r="W513" s="14">
        <v>1.75373809852329E-2</v>
      </c>
      <c r="X513" s="14"/>
      <c r="Y513" s="14">
        <v>1.9272047582642601E-2</v>
      </c>
      <c r="Z513" s="14">
        <v>2.5358970938382699E-2</v>
      </c>
      <c r="AA513" s="14">
        <v>1.55907660026954E-2</v>
      </c>
      <c r="AB513" s="14">
        <v>2.7528140826099601E-2</v>
      </c>
      <c r="AC513" s="14"/>
      <c r="AD513" s="14">
        <v>1.7995978453418899E-2</v>
      </c>
      <c r="AE513" s="14">
        <v>2.4117099888124102E-2</v>
      </c>
      <c r="AF513" s="14">
        <v>0</v>
      </c>
      <c r="AG513" s="14">
        <v>3.7172735574614597E-2</v>
      </c>
      <c r="AH513" s="14"/>
      <c r="AI513" s="14">
        <v>3.5971652941364202E-2</v>
      </c>
      <c r="AJ513" s="14">
        <v>2.69821294468355E-2</v>
      </c>
      <c r="AK513" s="14">
        <v>0</v>
      </c>
      <c r="AL513" s="14">
        <v>2.3953323590849201E-2</v>
      </c>
      <c r="AM513" s="14">
        <v>2.9294757215148799E-2</v>
      </c>
    </row>
    <row r="514" spans="2:39" x14ac:dyDescent="0.35">
      <c r="B514" t="s">
        <v>122</v>
      </c>
      <c r="C514" s="14">
        <v>7.8009841452162096E-2</v>
      </c>
      <c r="D514" s="14">
        <v>7.3064564685173305E-2</v>
      </c>
      <c r="E514" s="14">
        <v>8.3712518656797102E-2</v>
      </c>
      <c r="F514" s="14"/>
      <c r="G514" s="14">
        <v>0.103990201043256</v>
      </c>
      <c r="H514" s="14">
        <v>0.112970844152031</v>
      </c>
      <c r="I514" s="14">
        <v>6.5244262083514096E-2</v>
      </c>
      <c r="J514" s="14">
        <v>2.8731638427404799E-2</v>
      </c>
      <c r="K514" s="14">
        <v>4.0477564690596199E-2</v>
      </c>
      <c r="L514" s="14">
        <v>9.3945097627196605E-2</v>
      </c>
      <c r="M514" s="14"/>
      <c r="N514" s="14">
        <v>7.1362962726085097E-2</v>
      </c>
      <c r="O514" s="14">
        <v>9.2994926718121707E-2</v>
      </c>
      <c r="P514" s="14">
        <v>8.1346980398306706E-2</v>
      </c>
      <c r="Q514" s="14">
        <v>5.4623322180939599E-2</v>
      </c>
      <c r="R514" s="14">
        <v>7.1580075817183703E-2</v>
      </c>
      <c r="S514" s="14"/>
      <c r="T514" s="14">
        <v>9.08614694173491E-2</v>
      </c>
      <c r="U514" s="14">
        <v>9.1383882241720296E-2</v>
      </c>
      <c r="V514" s="14">
        <v>8.6729313131863897E-2</v>
      </c>
      <c r="W514" s="14">
        <v>6.6351215973538394E-2</v>
      </c>
      <c r="X514" s="14"/>
      <c r="Y514" s="14">
        <v>6.1121182565497603E-2</v>
      </c>
      <c r="Z514" s="14">
        <v>9.1771327520179996E-2</v>
      </c>
      <c r="AA514" s="14">
        <v>7.6194718267126801E-2</v>
      </c>
      <c r="AB514" s="14">
        <v>0.144211330984887</v>
      </c>
      <c r="AC514" s="14"/>
      <c r="AD514" s="14">
        <v>8.3579483800821003E-2</v>
      </c>
      <c r="AE514" s="14">
        <v>6.5226640348401296E-2</v>
      </c>
      <c r="AF514" s="14">
        <v>2.3029162275977701E-2</v>
      </c>
      <c r="AG514" s="14">
        <v>0.138513144541105</v>
      </c>
      <c r="AH514" s="14"/>
      <c r="AI514" s="14">
        <v>6.3854482026361098E-2</v>
      </c>
      <c r="AJ514" s="14">
        <v>9.8916248572373106E-2</v>
      </c>
      <c r="AK514" s="14">
        <v>9.9957875742343105E-2</v>
      </c>
      <c r="AL514" s="14">
        <v>7.9883756873204897E-2</v>
      </c>
      <c r="AM514" s="14">
        <v>0.12649318214879901</v>
      </c>
    </row>
    <row r="515" spans="2:39" x14ac:dyDescent="0.35">
      <c r="B515" t="s">
        <v>123</v>
      </c>
      <c r="C515" s="14">
        <v>0.13806039353483801</v>
      </c>
      <c r="D515" s="14">
        <v>0.15276732314424901</v>
      </c>
      <c r="E515" s="14">
        <v>0.12110100456926701</v>
      </c>
      <c r="F515" s="14"/>
      <c r="G515" s="14">
        <v>0.10172692086983599</v>
      </c>
      <c r="H515" s="14">
        <v>0.21189357452010099</v>
      </c>
      <c r="I515" s="14">
        <v>0.14623901572343301</v>
      </c>
      <c r="J515" s="14">
        <v>0.121752267940341</v>
      </c>
      <c r="K515" s="14">
        <v>5.47449096211527E-2</v>
      </c>
      <c r="L515" s="14">
        <v>0.10479633330011</v>
      </c>
      <c r="M515" s="14"/>
      <c r="N515" s="14">
        <v>0.10840257153685399</v>
      </c>
      <c r="O515" s="14">
        <v>0.117777516604091</v>
      </c>
      <c r="P515" s="14">
        <v>0.148972551430822</v>
      </c>
      <c r="Q515" s="14">
        <v>0.17737778910555799</v>
      </c>
      <c r="R515" s="14">
        <v>0.134585663164973</v>
      </c>
      <c r="S515" s="14"/>
      <c r="T515" s="14">
        <v>8.06926013834071E-2</v>
      </c>
      <c r="U515" s="14">
        <v>0.15774766052668299</v>
      </c>
      <c r="V515" s="14">
        <v>0.131965648862094</v>
      </c>
      <c r="W515" s="14">
        <v>0.14956148539197101</v>
      </c>
      <c r="X515" s="14"/>
      <c r="Y515" s="14">
        <v>0.106039747374991</v>
      </c>
      <c r="Z515" s="14">
        <v>0.14561168536302199</v>
      </c>
      <c r="AA515" s="14">
        <v>0.20416086305345801</v>
      </c>
      <c r="AB515" s="14">
        <v>0.215371046764602</v>
      </c>
      <c r="AC515" s="14"/>
      <c r="AD515" s="14">
        <v>0.141074722300436</v>
      </c>
      <c r="AE515" s="14">
        <v>0.14930048865682</v>
      </c>
      <c r="AF515" s="14">
        <v>4.3646215162971701E-2</v>
      </c>
      <c r="AG515" s="14">
        <v>0.13129340956652999</v>
      </c>
      <c r="AH515" s="14"/>
      <c r="AI515" s="14">
        <v>0.21250278688150001</v>
      </c>
      <c r="AJ515" s="14">
        <v>0.13719369798769601</v>
      </c>
      <c r="AK515" s="14">
        <v>0.177449815367307</v>
      </c>
      <c r="AL515" s="14">
        <v>0.13020778927674101</v>
      </c>
      <c r="AM515" s="14">
        <v>0.164251176194915</v>
      </c>
    </row>
    <row r="516" spans="2:39" x14ac:dyDescent="0.35">
      <c r="B516" t="s">
        <v>124</v>
      </c>
      <c r="C516" s="14">
        <v>0.21310227838241</v>
      </c>
      <c r="D516" s="14">
        <v>0.186069155903128</v>
      </c>
      <c r="E516" s="14">
        <v>0.24427569467364399</v>
      </c>
      <c r="F516" s="14"/>
      <c r="G516" s="14">
        <v>0.24637074643944801</v>
      </c>
      <c r="H516" s="14">
        <v>0.22988839533621799</v>
      </c>
      <c r="I516" s="14">
        <v>0.18975891551145799</v>
      </c>
      <c r="J516" s="14">
        <v>0.221802522256725</v>
      </c>
      <c r="K516" s="14">
        <v>0.15962176741383199</v>
      </c>
      <c r="L516" s="14">
        <v>0.20860235209754599</v>
      </c>
      <c r="M516" s="14"/>
      <c r="N516" s="14">
        <v>0.19704861450797601</v>
      </c>
      <c r="O516" s="14">
        <v>0.19460268436748099</v>
      </c>
      <c r="P516" s="14">
        <v>0.237268419765197</v>
      </c>
      <c r="Q516" s="14">
        <v>0.24502195153068801</v>
      </c>
      <c r="R516" s="14">
        <v>0.20513845695322</v>
      </c>
      <c r="S516" s="14"/>
      <c r="T516" s="14">
        <v>0.25745119163446201</v>
      </c>
      <c r="U516" s="14">
        <v>0.21059943813580001</v>
      </c>
      <c r="V516" s="14">
        <v>0.191301782918812</v>
      </c>
      <c r="W516" s="14">
        <v>0.22817721716678099</v>
      </c>
      <c r="X516" s="14"/>
      <c r="Y516" s="14">
        <v>0.201399336324837</v>
      </c>
      <c r="Z516" s="14">
        <v>0.25635866601160201</v>
      </c>
      <c r="AA516" s="14">
        <v>0.22945903237729501</v>
      </c>
      <c r="AB516" s="14">
        <v>0.209940134220198</v>
      </c>
      <c r="AC516" s="14"/>
      <c r="AD516" s="14">
        <v>0.226170573333102</v>
      </c>
      <c r="AE516" s="14">
        <v>0.19657459681834899</v>
      </c>
      <c r="AF516" s="14">
        <v>0.21439651094301601</v>
      </c>
      <c r="AG516" s="14">
        <v>0.179721586329292</v>
      </c>
      <c r="AH516" s="14"/>
      <c r="AI516" s="14">
        <v>0.31123452029286103</v>
      </c>
      <c r="AJ516" s="14">
        <v>0.20994779769248401</v>
      </c>
      <c r="AK516" s="14">
        <v>0.18089148637463301</v>
      </c>
      <c r="AL516" s="14">
        <v>0.19147515328641801</v>
      </c>
      <c r="AM516" s="14">
        <v>0.220530783031229</v>
      </c>
    </row>
    <row r="517" spans="2:39" x14ac:dyDescent="0.35">
      <c r="B517" t="s">
        <v>125</v>
      </c>
      <c r="C517" s="14">
        <v>0.18521695482515799</v>
      </c>
      <c r="D517" s="14">
        <v>0.168997345676657</v>
      </c>
      <c r="E517" s="14">
        <v>0.20392069977562899</v>
      </c>
      <c r="F517" s="14"/>
      <c r="G517" s="14">
        <v>0.18956891127707601</v>
      </c>
      <c r="H517" s="14">
        <v>0.18994232809307299</v>
      </c>
      <c r="I517" s="14">
        <v>0.19465482513187299</v>
      </c>
      <c r="J517" s="14">
        <v>0.16759578985865001</v>
      </c>
      <c r="K517" s="14">
        <v>0.168545795461084</v>
      </c>
      <c r="L517" s="14">
        <v>0.191010287069102</v>
      </c>
      <c r="M517" s="14"/>
      <c r="N517" s="14">
        <v>0.13086102130212399</v>
      </c>
      <c r="O517" s="14">
        <v>0.204962495938247</v>
      </c>
      <c r="P517" s="14">
        <v>0.185428156804646</v>
      </c>
      <c r="Q517" s="14">
        <v>0.201265416478277</v>
      </c>
      <c r="R517" s="14">
        <v>0.169067569511101</v>
      </c>
      <c r="S517" s="14"/>
      <c r="T517" s="14">
        <v>0.12494273237518801</v>
      </c>
      <c r="U517" s="14">
        <v>0.12546950120772499</v>
      </c>
      <c r="V517" s="14">
        <v>0.19508652621060299</v>
      </c>
      <c r="W517" s="14">
        <v>0.19185100610480399</v>
      </c>
      <c r="X517" s="14"/>
      <c r="Y517" s="14">
        <v>0.201845389621336</v>
      </c>
      <c r="Z517" s="14">
        <v>0.173804651754802</v>
      </c>
      <c r="AA517" s="14">
        <v>0.180468880614991</v>
      </c>
      <c r="AB517" s="14">
        <v>0.135919639985318</v>
      </c>
      <c r="AC517" s="14"/>
      <c r="AD517" s="14">
        <v>0.18407187049362</v>
      </c>
      <c r="AE517" s="14">
        <v>0.19499137055673799</v>
      </c>
      <c r="AF517" s="14">
        <v>0.14424292802295299</v>
      </c>
      <c r="AG517" s="14">
        <v>0.19572088280387401</v>
      </c>
      <c r="AH517" s="14"/>
      <c r="AI517" s="14">
        <v>0.118671897324857</v>
      </c>
      <c r="AJ517" s="14">
        <v>0.226264910888444</v>
      </c>
      <c r="AK517" s="14">
        <v>0.35788013291534199</v>
      </c>
      <c r="AL517" s="14">
        <v>0.209881143375903</v>
      </c>
      <c r="AM517" s="14">
        <v>0.185015295942485</v>
      </c>
    </row>
    <row r="518" spans="2:39" x14ac:dyDescent="0.35">
      <c r="B518" t="s">
        <v>126</v>
      </c>
      <c r="C518" s="14">
        <v>0.146491617785066</v>
      </c>
      <c r="D518" s="14">
        <v>0.14565346295760701</v>
      </c>
      <c r="E518" s="14">
        <v>0.147458141329392</v>
      </c>
      <c r="F518" s="14"/>
      <c r="G518" s="14">
        <v>0.122623952872821</v>
      </c>
      <c r="H518" s="14">
        <v>0.11297405239283501</v>
      </c>
      <c r="I518" s="14">
        <v>0.14782050244512801</v>
      </c>
      <c r="J518" s="14">
        <v>0.191806442061417</v>
      </c>
      <c r="K518" s="14">
        <v>0.23263092851321199</v>
      </c>
      <c r="L518" s="14">
        <v>0.101698444583658</v>
      </c>
      <c r="M518" s="14"/>
      <c r="N518" s="14">
        <v>0.20671107948304099</v>
      </c>
      <c r="O518" s="14">
        <v>0.16456138365227899</v>
      </c>
      <c r="P518" s="14">
        <v>0.11617283703805199</v>
      </c>
      <c r="Q518" s="14">
        <v>0.12546354498172499</v>
      </c>
      <c r="R518" s="14">
        <v>0.128708584161289</v>
      </c>
      <c r="S518" s="14"/>
      <c r="T518" s="14">
        <v>0.16724832824930799</v>
      </c>
      <c r="U518" s="14">
        <v>0.19887691049673201</v>
      </c>
      <c r="V518" s="14">
        <v>0.157615421734973</v>
      </c>
      <c r="W518" s="14">
        <v>0.126677502142511</v>
      </c>
      <c r="X518" s="14"/>
      <c r="Y518" s="14">
        <v>0.15680278896427599</v>
      </c>
      <c r="Z518" s="14">
        <v>0.108218064613361</v>
      </c>
      <c r="AA518" s="14">
        <v>0.155289095439609</v>
      </c>
      <c r="AB518" s="14">
        <v>0.122302213184338</v>
      </c>
      <c r="AC518" s="14"/>
      <c r="AD518" s="14">
        <v>0.16490702175854299</v>
      </c>
      <c r="AE518" s="14">
        <v>0.106894770143315</v>
      </c>
      <c r="AF518" s="14">
        <v>0.19538040523207101</v>
      </c>
      <c r="AG518" s="14">
        <v>0.118262321729731</v>
      </c>
      <c r="AH518" s="14"/>
      <c r="AI518" s="14">
        <v>0.11899253974207601</v>
      </c>
      <c r="AJ518" s="14">
        <v>0.10613038266894401</v>
      </c>
      <c r="AK518" s="14">
        <v>7.2797510901587204E-2</v>
      </c>
      <c r="AL518" s="14">
        <v>0.169736610628758</v>
      </c>
      <c r="AM518" s="14">
        <v>0.133975048522257</v>
      </c>
    </row>
    <row r="519" spans="2:39" x14ac:dyDescent="0.35">
      <c r="B519" t="s">
        <v>127</v>
      </c>
      <c r="C519" s="14">
        <v>1.93733545567225E-2</v>
      </c>
      <c r="D519" s="14">
        <v>1.49179085619221E-2</v>
      </c>
      <c r="E519" s="14">
        <v>2.4511180306059099E-2</v>
      </c>
      <c r="F519" s="14"/>
      <c r="G519" s="14">
        <v>3.4433954267459002E-2</v>
      </c>
      <c r="H519" s="14">
        <v>2.0873667469212698E-2</v>
      </c>
      <c r="I519" s="14">
        <v>1.18544966298936E-2</v>
      </c>
      <c r="J519" s="14">
        <v>1.9297302837052999E-2</v>
      </c>
      <c r="K519" s="14">
        <v>2.4542889361731001E-2</v>
      </c>
      <c r="L519" s="14">
        <v>0</v>
      </c>
      <c r="M519" s="14"/>
      <c r="N519" s="14">
        <v>2.4558366456192301E-2</v>
      </c>
      <c r="O519" s="14">
        <v>7.8017603176576498E-3</v>
      </c>
      <c r="P519" s="14">
        <v>1.9970458350552198E-2</v>
      </c>
      <c r="Q519" s="14">
        <v>1.6058961590609901E-2</v>
      </c>
      <c r="R519" s="14">
        <v>3.5667299018658803E-2</v>
      </c>
      <c r="S519" s="14"/>
      <c r="T519" s="14">
        <v>2.6816575550154601E-2</v>
      </c>
      <c r="U519" s="14">
        <v>1.7504790255619199E-2</v>
      </c>
      <c r="V519" s="14">
        <v>1.9695211250353499E-2</v>
      </c>
      <c r="W519" s="14">
        <v>1.82813841493157E-2</v>
      </c>
      <c r="X519" s="14"/>
      <c r="Y519" s="14">
        <v>1.9685290650886401E-2</v>
      </c>
      <c r="Z519" s="14">
        <v>1.01729323915797E-2</v>
      </c>
      <c r="AA519" s="14">
        <v>1.21159004525311E-2</v>
      </c>
      <c r="AB519" s="14">
        <v>3.11885051237085E-2</v>
      </c>
      <c r="AC519" s="14"/>
      <c r="AD519" s="14">
        <v>1.3652143411634499E-2</v>
      </c>
      <c r="AE519" s="14">
        <v>1.61252491905499E-2</v>
      </c>
      <c r="AF519" s="14">
        <v>4.2178918982499002E-2</v>
      </c>
      <c r="AG519" s="14">
        <v>6.2871845655927905E-2</v>
      </c>
      <c r="AH519" s="14"/>
      <c r="AI519" s="14">
        <v>2.16630276250885E-2</v>
      </c>
      <c r="AJ519" s="14">
        <v>1.79395472250845E-2</v>
      </c>
      <c r="AK519" s="14">
        <v>1.13675413891759E-2</v>
      </c>
      <c r="AL519" s="14">
        <v>0</v>
      </c>
      <c r="AM519" s="14">
        <v>1.6406686062256499E-2</v>
      </c>
    </row>
    <row r="520" spans="2:39" x14ac:dyDescent="0.35">
      <c r="B520" t="s">
        <v>128</v>
      </c>
      <c r="C520" s="14">
        <v>0.103558647868605</v>
      </c>
      <c r="D520" s="14">
        <v>0.115344517247309</v>
      </c>
      <c r="E520" s="14">
        <v>8.99676979967204E-2</v>
      </c>
      <c r="F520" s="14"/>
      <c r="G520" s="14">
        <v>9.2976289669968307E-2</v>
      </c>
      <c r="H520" s="14">
        <v>4.1170322503277297E-2</v>
      </c>
      <c r="I520" s="14">
        <v>0.133823572838976</v>
      </c>
      <c r="J520" s="14">
        <v>9.2882462025253104E-2</v>
      </c>
      <c r="K520" s="14">
        <v>0.198422442570104</v>
      </c>
      <c r="L520" s="14">
        <v>0.13151236153334001</v>
      </c>
      <c r="M520" s="14"/>
      <c r="N520" s="14">
        <v>0.16494721533222501</v>
      </c>
      <c r="O520" s="14">
        <v>0.11401218825204699</v>
      </c>
      <c r="P520" s="14">
        <v>0.10659159307933599</v>
      </c>
      <c r="Q520" s="14">
        <v>7.5741709624752004E-2</v>
      </c>
      <c r="R520" s="14">
        <v>9.5656334912546395E-2</v>
      </c>
      <c r="S520" s="14"/>
      <c r="T520" s="14">
        <v>0.16501449409042099</v>
      </c>
      <c r="U520" s="14">
        <v>0.12897479929348801</v>
      </c>
      <c r="V520" s="14">
        <v>0.10491152709181201</v>
      </c>
      <c r="W520" s="14">
        <v>9.0656092707744801E-2</v>
      </c>
      <c r="X520" s="14"/>
      <c r="Y520" s="14">
        <v>0.12226304713026501</v>
      </c>
      <c r="Z520" s="14">
        <v>0.101038667054749</v>
      </c>
      <c r="AA520" s="14">
        <v>5.4095944186148298E-2</v>
      </c>
      <c r="AB520" s="14">
        <v>8.2423727143754705E-2</v>
      </c>
      <c r="AC520" s="14"/>
      <c r="AD520" s="14">
        <v>7.8585340796971603E-2</v>
      </c>
      <c r="AE520" s="14">
        <v>0.13611023639082701</v>
      </c>
      <c r="AF520" s="14">
        <v>0.23809477482504501</v>
      </c>
      <c r="AG520" s="14">
        <v>4.2662511410383498E-2</v>
      </c>
      <c r="AH520" s="14"/>
      <c r="AI520" s="14">
        <v>3.3489491114288297E-2</v>
      </c>
      <c r="AJ520" s="14">
        <v>7.8293777314433502E-2</v>
      </c>
      <c r="AK520" s="14">
        <v>7.7828011703500705E-2</v>
      </c>
      <c r="AL520" s="14">
        <v>9.1104887302661003E-2</v>
      </c>
      <c r="AM520" s="14">
        <v>7.5500711460441003E-2</v>
      </c>
    </row>
    <row r="521" spans="2:39" x14ac:dyDescent="0.35">
      <c r="B521" t="s">
        <v>240</v>
      </c>
      <c r="C521" s="14">
        <v>9.0441328226304005E-2</v>
      </c>
      <c r="D521" s="14">
        <v>0.114719201684194</v>
      </c>
      <c r="E521" s="14">
        <v>6.2445144783243499E-2</v>
      </c>
      <c r="F521" s="14"/>
      <c r="G521" s="14">
        <v>8.5631811958645401E-2</v>
      </c>
      <c r="H521" s="14">
        <v>3.9868276774395799E-2</v>
      </c>
      <c r="I521" s="14">
        <v>7.7242578546636895E-2</v>
      </c>
      <c r="J521" s="14">
        <v>0.13667078947799</v>
      </c>
      <c r="K521" s="14">
        <v>0.121013702368289</v>
      </c>
      <c r="L521" s="14">
        <v>0.155755318967608</v>
      </c>
      <c r="M521" s="14"/>
      <c r="N521" s="14">
        <v>8.0986538652353196E-2</v>
      </c>
      <c r="O521" s="14">
        <v>7.6320704313550897E-2</v>
      </c>
      <c r="P521" s="14">
        <v>7.9854781621275198E-2</v>
      </c>
      <c r="Q521" s="14">
        <v>8.2745713513450295E-2</v>
      </c>
      <c r="R521" s="14">
        <v>0.12703214021255299</v>
      </c>
      <c r="S521" s="14"/>
      <c r="T521" s="14">
        <v>4.1674227010956799E-2</v>
      </c>
      <c r="U521" s="14">
        <v>6.0010123711731103E-2</v>
      </c>
      <c r="V521" s="14">
        <v>8.8325971510406207E-2</v>
      </c>
      <c r="W521" s="14">
        <v>0.102066094151885</v>
      </c>
      <c r="X521" s="14"/>
      <c r="Y521" s="14">
        <v>0.109540857644506</v>
      </c>
      <c r="Z521" s="14">
        <v>7.50352982944444E-2</v>
      </c>
      <c r="AA521" s="14">
        <v>7.2624799606145402E-2</v>
      </c>
      <c r="AB521" s="14">
        <v>3.1115261767094299E-2</v>
      </c>
      <c r="AC521" s="14"/>
      <c r="AD521" s="14">
        <v>8.0359154517119794E-2</v>
      </c>
      <c r="AE521" s="14">
        <v>0.110659548006876</v>
      </c>
      <c r="AF521" s="14">
        <v>9.9031084555466595E-2</v>
      </c>
      <c r="AG521" s="14">
        <v>9.3781562388542294E-2</v>
      </c>
      <c r="AH521" s="14"/>
      <c r="AI521" s="14">
        <v>8.3619602051602904E-2</v>
      </c>
      <c r="AJ521" s="14">
        <v>9.3721272256616805E-2</v>
      </c>
      <c r="AK521" s="14">
        <v>2.18276256061108E-2</v>
      </c>
      <c r="AL521" s="14">
        <v>0.10375733566546499</v>
      </c>
      <c r="AM521" s="14">
        <v>4.8532359422468002E-2</v>
      </c>
    </row>
    <row r="522" spans="2:39" x14ac:dyDescent="0.35">
      <c r="B522" t="s">
        <v>64</v>
      </c>
      <c r="C522" s="14">
        <v>5.7679432367846702E-3</v>
      </c>
      <c r="D522" s="14">
        <v>9.7834920025736596E-3</v>
      </c>
      <c r="E522" s="14">
        <v>1.1373877613812401E-3</v>
      </c>
      <c r="F522" s="14"/>
      <c r="G522" s="14">
        <v>3.1384855213972699E-3</v>
      </c>
      <c r="H522" s="14">
        <v>3.86470381641516E-3</v>
      </c>
      <c r="I522" s="14">
        <v>0</v>
      </c>
      <c r="J522" s="14">
        <v>1.94607851151672E-2</v>
      </c>
      <c r="K522" s="14">
        <v>0</v>
      </c>
      <c r="L522" s="14">
        <v>1.26798048214399E-2</v>
      </c>
      <c r="M522" s="14"/>
      <c r="N522" s="14">
        <v>6.77688751415601E-3</v>
      </c>
      <c r="O522" s="14">
        <v>7.0698679735570098E-3</v>
      </c>
      <c r="P522" s="14">
        <v>4.6882098961324196E-3</v>
      </c>
      <c r="Q522" s="14">
        <v>5.5377422295723603E-3</v>
      </c>
      <c r="R522" s="14">
        <v>0</v>
      </c>
      <c r="S522" s="14"/>
      <c r="T522" s="14">
        <v>0</v>
      </c>
      <c r="U522" s="14">
        <v>9.4328941305008903E-3</v>
      </c>
      <c r="V522" s="14">
        <v>2.91041256442657E-3</v>
      </c>
      <c r="W522" s="14">
        <v>8.8406212262161499E-3</v>
      </c>
      <c r="X522" s="14"/>
      <c r="Y522" s="14">
        <v>2.0303121407619202E-3</v>
      </c>
      <c r="Z522" s="14">
        <v>1.26297360578775E-2</v>
      </c>
      <c r="AA522" s="14">
        <v>0</v>
      </c>
      <c r="AB522" s="14">
        <v>0</v>
      </c>
      <c r="AC522" s="14"/>
      <c r="AD522" s="14">
        <v>9.6037111343331791E-3</v>
      </c>
      <c r="AE522" s="14">
        <v>0</v>
      </c>
      <c r="AF522" s="14">
        <v>0</v>
      </c>
      <c r="AG522" s="14">
        <v>0</v>
      </c>
      <c r="AH522" s="14"/>
      <c r="AI522" s="14">
        <v>0</v>
      </c>
      <c r="AJ522" s="14">
        <v>4.6102359470891899E-3</v>
      </c>
      <c r="AK522" s="14">
        <v>0</v>
      </c>
      <c r="AL522" s="14">
        <v>0</v>
      </c>
      <c r="AM522" s="14">
        <v>0</v>
      </c>
    </row>
    <row r="523" spans="2:39" x14ac:dyDescent="0.35">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row>
    <row r="524" spans="2:39" x14ac:dyDescent="0.35">
      <c r="B524" s="6" t="s">
        <v>244</v>
      </c>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row>
    <row r="525" spans="2:39" x14ac:dyDescent="0.35">
      <c r="B525" s="24" t="s">
        <v>222</v>
      </c>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row>
    <row r="526" spans="2:39" x14ac:dyDescent="0.35">
      <c r="B526" t="s">
        <v>121</v>
      </c>
      <c r="C526" s="14">
        <v>0.113120092795854</v>
      </c>
      <c r="D526" s="14">
        <v>0.110579559617854</v>
      </c>
      <c r="E526" s="14">
        <v>0.116049724710191</v>
      </c>
      <c r="F526" s="14"/>
      <c r="G526" s="14">
        <v>0.15169379473983499</v>
      </c>
      <c r="H526" s="14">
        <v>0.18138789135734301</v>
      </c>
      <c r="I526" s="14">
        <v>0.114301067984349</v>
      </c>
      <c r="J526" s="14">
        <v>4.8630882487057797E-2</v>
      </c>
      <c r="K526" s="14">
        <v>3.9228965650981197E-2</v>
      </c>
      <c r="L526" s="14">
        <v>4.7679283204360497E-2</v>
      </c>
      <c r="M526" s="14"/>
      <c r="N526" s="14">
        <v>0.121462797618973</v>
      </c>
      <c r="O526" s="14">
        <v>9.4482220555539398E-2</v>
      </c>
      <c r="P526" s="14">
        <v>0.14332568244777899</v>
      </c>
      <c r="Q526" s="14">
        <v>0.105413625593948</v>
      </c>
      <c r="R526" s="14">
        <v>0.13312911695930901</v>
      </c>
      <c r="S526" s="14"/>
      <c r="T526" s="14">
        <v>0.12521955734943899</v>
      </c>
      <c r="U526" s="14">
        <v>0.184656134080842</v>
      </c>
      <c r="V526" s="14">
        <v>0.106786787662922</v>
      </c>
      <c r="W526" s="14">
        <v>0.108698566159161</v>
      </c>
      <c r="X526" s="14"/>
      <c r="Y526" s="14">
        <v>8.3344942421794202E-2</v>
      </c>
      <c r="Z526" s="14">
        <v>0.14167671387101599</v>
      </c>
      <c r="AA526" s="14">
        <v>0.146516606526571</v>
      </c>
      <c r="AB526" s="14">
        <v>0.16161479689234001</v>
      </c>
      <c r="AC526" s="14"/>
      <c r="AD526" s="14">
        <v>0.10625226556344899</v>
      </c>
      <c r="AE526" s="14">
        <v>0.12611582121932199</v>
      </c>
      <c r="AF526" s="14">
        <v>9.4813779842958107E-2</v>
      </c>
      <c r="AG526" s="14">
        <v>0.14432817505951301</v>
      </c>
      <c r="AH526" s="14"/>
      <c r="AI526" s="14">
        <v>0.121113034092751</v>
      </c>
      <c r="AJ526" s="14">
        <v>0.140949013382031</v>
      </c>
      <c r="AK526" s="14">
        <v>0.10152713142186399</v>
      </c>
      <c r="AL526" s="14">
        <v>0.109250898398899</v>
      </c>
      <c r="AM526" s="14">
        <v>0.13482486478983799</v>
      </c>
    </row>
    <row r="527" spans="2:39" x14ac:dyDescent="0.35">
      <c r="B527" t="s">
        <v>122</v>
      </c>
      <c r="C527" s="14">
        <v>0.219680602604478</v>
      </c>
      <c r="D527" s="14">
        <v>0.200416415322105</v>
      </c>
      <c r="E527" s="14">
        <v>0.24189522210046599</v>
      </c>
      <c r="F527" s="14"/>
      <c r="G527" s="14">
        <v>0.24492000108763301</v>
      </c>
      <c r="H527" s="14">
        <v>0.26605976302224399</v>
      </c>
      <c r="I527" s="14">
        <v>0.20577755862541899</v>
      </c>
      <c r="J527" s="14">
        <v>0.19619454148725299</v>
      </c>
      <c r="K527" s="14">
        <v>0.11944367204741101</v>
      </c>
      <c r="L527" s="14">
        <v>0.23503297534433501</v>
      </c>
      <c r="M527" s="14"/>
      <c r="N527" s="14">
        <v>0.138771099574826</v>
      </c>
      <c r="O527" s="14">
        <v>0.28060347873094699</v>
      </c>
      <c r="P527" s="14">
        <v>0.21049528628330699</v>
      </c>
      <c r="Q527" s="14">
        <v>0.24941439269325999</v>
      </c>
      <c r="R527" s="14">
        <v>0.15339498944021299</v>
      </c>
      <c r="S527" s="14"/>
      <c r="T527" s="14">
        <v>0.243147199097905</v>
      </c>
      <c r="U527" s="14">
        <v>0.19177949908099501</v>
      </c>
      <c r="V527" s="14">
        <v>0.199229220815789</v>
      </c>
      <c r="W527" s="14">
        <v>0.239543881606016</v>
      </c>
      <c r="X527" s="14"/>
      <c r="Y527" s="14">
        <v>0.19163691616370099</v>
      </c>
      <c r="Z527" s="14">
        <v>0.25707554365871799</v>
      </c>
      <c r="AA527" s="14">
        <v>0.24021477431612501</v>
      </c>
      <c r="AB527" s="14">
        <v>0.27506906606943798</v>
      </c>
      <c r="AC527" s="14"/>
      <c r="AD527" s="14">
        <v>0.236422978276081</v>
      </c>
      <c r="AE527" s="14">
        <v>0.201463753116227</v>
      </c>
      <c r="AF527" s="14">
        <v>0.203389109738282</v>
      </c>
      <c r="AG527" s="14">
        <v>0.151225603497885</v>
      </c>
      <c r="AH527" s="14"/>
      <c r="AI527" s="14">
        <v>0.297913174668756</v>
      </c>
      <c r="AJ527" s="14">
        <v>0.20504782218041501</v>
      </c>
      <c r="AK527" s="14">
        <v>0.27900822037579698</v>
      </c>
      <c r="AL527" s="14">
        <v>0.29552706845985699</v>
      </c>
      <c r="AM527" s="14">
        <v>0.27970901494050598</v>
      </c>
    </row>
    <row r="528" spans="2:39" x14ac:dyDescent="0.35">
      <c r="B528" t="s">
        <v>123</v>
      </c>
      <c r="C528" s="14">
        <v>0.127099478667173</v>
      </c>
      <c r="D528" s="14">
        <v>0.128497393659224</v>
      </c>
      <c r="E528" s="14">
        <v>0.125487464146086</v>
      </c>
      <c r="F528" s="14"/>
      <c r="G528" s="14">
        <v>0.14105189857184999</v>
      </c>
      <c r="H528" s="14">
        <v>0.13261707757331401</v>
      </c>
      <c r="I528" s="14">
        <v>0.14492091464132401</v>
      </c>
      <c r="J528" s="14">
        <v>0.12639098709393301</v>
      </c>
      <c r="K528" s="14">
        <v>7.48573780638392E-2</v>
      </c>
      <c r="L528" s="14">
        <v>0.103662548583346</v>
      </c>
      <c r="M528" s="14"/>
      <c r="N528" s="14">
        <v>0.11735957596813799</v>
      </c>
      <c r="O528" s="14">
        <v>0.11790829618512599</v>
      </c>
      <c r="P528" s="14">
        <v>0.16139390525802499</v>
      </c>
      <c r="Q528" s="14">
        <v>0.101405843488555</v>
      </c>
      <c r="R528" s="14">
        <v>0.151077580806187</v>
      </c>
      <c r="S528" s="14"/>
      <c r="T528" s="14">
        <v>0.121121833972027</v>
      </c>
      <c r="U528" s="14">
        <v>0.10007155197534599</v>
      </c>
      <c r="V528" s="14">
        <v>0.136540593650295</v>
      </c>
      <c r="W528" s="14">
        <v>0.122445698745532</v>
      </c>
      <c r="X528" s="14"/>
      <c r="Y528" s="14">
        <v>0.11063317892808699</v>
      </c>
      <c r="Z528" s="14">
        <v>0.13430227908866399</v>
      </c>
      <c r="AA528" s="14">
        <v>0.186411807405306</v>
      </c>
      <c r="AB528" s="14">
        <v>0.13534635348586199</v>
      </c>
      <c r="AC528" s="14"/>
      <c r="AD528" s="14">
        <v>0.137347779205723</v>
      </c>
      <c r="AE528" s="14">
        <v>0.105146583875977</v>
      </c>
      <c r="AF528" s="14">
        <v>7.9927773740407895E-2</v>
      </c>
      <c r="AG528" s="14">
        <v>0.18504447888599199</v>
      </c>
      <c r="AH528" s="14"/>
      <c r="AI528" s="14">
        <v>0.14436018304591999</v>
      </c>
      <c r="AJ528" s="14">
        <v>0.14682059024194899</v>
      </c>
      <c r="AK528" s="14">
        <v>8.4655818264588206E-2</v>
      </c>
      <c r="AL528" s="14">
        <v>0.135273503258733</v>
      </c>
      <c r="AM528" s="14">
        <v>0.16151544276718899</v>
      </c>
    </row>
    <row r="529" spans="2:39" x14ac:dyDescent="0.35">
      <c r="B529" t="s">
        <v>124</v>
      </c>
      <c r="C529" s="14">
        <v>0.16949264594788499</v>
      </c>
      <c r="D529" s="14">
        <v>0.20676479474326601</v>
      </c>
      <c r="E529" s="14">
        <v>0.126512031653044</v>
      </c>
      <c r="F529" s="14"/>
      <c r="G529" s="14">
        <v>0.14712586676415099</v>
      </c>
      <c r="H529" s="14">
        <v>0.178632326878464</v>
      </c>
      <c r="I529" s="14">
        <v>0.194495378751493</v>
      </c>
      <c r="J529" s="14">
        <v>0.11261400259813301</v>
      </c>
      <c r="K529" s="14">
        <v>0.230546685625205</v>
      </c>
      <c r="L529" s="14">
        <v>0.153626254113542</v>
      </c>
      <c r="M529" s="14"/>
      <c r="N529" s="14">
        <v>0.19648163180994299</v>
      </c>
      <c r="O529" s="14">
        <v>0.207797489064378</v>
      </c>
      <c r="P529" s="14">
        <v>0.16388266118006201</v>
      </c>
      <c r="Q529" s="14">
        <v>0.17222779528423501</v>
      </c>
      <c r="R529" s="14">
        <v>0.13386014232910601</v>
      </c>
      <c r="S529" s="14"/>
      <c r="T529" s="14">
        <v>8.1278222025064795E-2</v>
      </c>
      <c r="U529" s="14">
        <v>0.13956697403271601</v>
      </c>
      <c r="V529" s="14">
        <v>0.15013496739617399</v>
      </c>
      <c r="W529" s="14">
        <v>0.20409377992472699</v>
      </c>
      <c r="X529" s="14"/>
      <c r="Y529" s="14">
        <v>0.19696022123099799</v>
      </c>
      <c r="Z529" s="14">
        <v>0.15857804390342201</v>
      </c>
      <c r="AA529" s="14">
        <v>0.14453650194825499</v>
      </c>
      <c r="AB529" s="14">
        <v>0.1365507557341</v>
      </c>
      <c r="AC529" s="14"/>
      <c r="AD529" s="14">
        <v>0.16266417034805</v>
      </c>
      <c r="AE529" s="14">
        <v>0.202044822511525</v>
      </c>
      <c r="AF529" s="14">
        <v>5.7352596573398799E-2</v>
      </c>
      <c r="AG529" s="14">
        <v>0.126003437464664</v>
      </c>
      <c r="AH529" s="14"/>
      <c r="AI529" s="14">
        <v>0.13645626339938999</v>
      </c>
      <c r="AJ529" s="14">
        <v>0.21078175819988601</v>
      </c>
      <c r="AK529" s="14">
        <v>0.20272733943049601</v>
      </c>
      <c r="AL529" s="14">
        <v>0.15837547223333701</v>
      </c>
      <c r="AM529" s="14">
        <v>0.14844620752229201</v>
      </c>
    </row>
    <row r="530" spans="2:39" x14ac:dyDescent="0.35">
      <c r="B530" t="s">
        <v>125</v>
      </c>
      <c r="C530" s="14">
        <v>7.1361900404982206E-2</v>
      </c>
      <c r="D530" s="14">
        <v>6.4654762555090894E-2</v>
      </c>
      <c r="E530" s="14">
        <v>7.9096278868942299E-2</v>
      </c>
      <c r="F530" s="14"/>
      <c r="G530" s="14">
        <v>8.8389171827192095E-2</v>
      </c>
      <c r="H530" s="14">
        <v>7.4243996620112607E-2</v>
      </c>
      <c r="I530" s="14">
        <v>9.8666501640644305E-2</v>
      </c>
      <c r="J530" s="14">
        <v>4.9709734541097901E-2</v>
      </c>
      <c r="K530" s="14">
        <v>4.0599883637264099E-2</v>
      </c>
      <c r="L530" s="14">
        <v>3.8301439730558599E-2</v>
      </c>
      <c r="M530" s="14"/>
      <c r="N530" s="14">
        <v>7.6595812094410895E-2</v>
      </c>
      <c r="O530" s="14">
        <v>3.3430909597393497E-2</v>
      </c>
      <c r="P530" s="14">
        <v>6.0980017866180701E-2</v>
      </c>
      <c r="Q530" s="14">
        <v>0.110172253257558</v>
      </c>
      <c r="R530" s="14">
        <v>9.5837217616192794E-2</v>
      </c>
      <c r="S530" s="14"/>
      <c r="T530" s="14">
        <v>4.9070562600725801E-2</v>
      </c>
      <c r="U530" s="14">
        <v>0.12812329820056301</v>
      </c>
      <c r="V530" s="14">
        <v>7.8699266014304298E-2</v>
      </c>
      <c r="W530" s="14">
        <v>6.0530174480755997E-2</v>
      </c>
      <c r="X530" s="14"/>
      <c r="Y530" s="14">
        <v>5.9643346659301197E-2</v>
      </c>
      <c r="Z530" s="14">
        <v>7.5171626366864697E-2</v>
      </c>
      <c r="AA530" s="14">
        <v>7.0725997409124206E-2</v>
      </c>
      <c r="AB530" s="14">
        <v>0.143900326538137</v>
      </c>
      <c r="AC530" s="14"/>
      <c r="AD530" s="14">
        <v>7.3226964084315199E-2</v>
      </c>
      <c r="AE530" s="14">
        <v>7.2731832147016104E-2</v>
      </c>
      <c r="AF530" s="14">
        <v>5.5559804176444301E-2</v>
      </c>
      <c r="AG530" s="14">
        <v>6.2870481092708805E-2</v>
      </c>
      <c r="AH530" s="14"/>
      <c r="AI530" s="14">
        <v>8.0137546584897107E-2</v>
      </c>
      <c r="AJ530" s="14">
        <v>5.0774343603312302E-2</v>
      </c>
      <c r="AK530" s="14">
        <v>0.17626524705372901</v>
      </c>
      <c r="AL530" s="14">
        <v>4.8478951569616999E-2</v>
      </c>
      <c r="AM530" s="14">
        <v>8.5125235883773298E-2</v>
      </c>
    </row>
    <row r="531" spans="2:39" x14ac:dyDescent="0.35">
      <c r="B531" t="s">
        <v>126</v>
      </c>
      <c r="C531" s="14">
        <v>0.10574312934465301</v>
      </c>
      <c r="D531" s="14">
        <v>9.70663656283203E-2</v>
      </c>
      <c r="E531" s="14">
        <v>0.115748794343108</v>
      </c>
      <c r="F531" s="14"/>
      <c r="G531" s="14">
        <v>9.33801667103204E-2</v>
      </c>
      <c r="H531" s="14">
        <v>7.1600411162182104E-2</v>
      </c>
      <c r="I531" s="14">
        <v>0.109806542683359</v>
      </c>
      <c r="J531" s="14">
        <v>0.15798119059003299</v>
      </c>
      <c r="K531" s="14">
        <v>0.151164133865517</v>
      </c>
      <c r="L531" s="14">
        <v>6.9441616052802801E-2</v>
      </c>
      <c r="M531" s="14"/>
      <c r="N531" s="14">
        <v>0.105306544762048</v>
      </c>
      <c r="O531" s="14">
        <v>9.5809859599010797E-2</v>
      </c>
      <c r="P531" s="14">
        <v>9.8596937813358307E-2</v>
      </c>
      <c r="Q531" s="14">
        <v>7.7451881892234301E-2</v>
      </c>
      <c r="R531" s="14">
        <v>0.12902707412355999</v>
      </c>
      <c r="S531" s="14"/>
      <c r="T531" s="14">
        <v>0.18052646312387299</v>
      </c>
      <c r="U531" s="14">
        <v>6.19075019490085E-2</v>
      </c>
      <c r="V531" s="14">
        <v>9.8600710559998E-2</v>
      </c>
      <c r="W531" s="14">
        <v>0.107651093014453</v>
      </c>
      <c r="X531" s="14"/>
      <c r="Y531" s="14">
        <v>0.104652283210797</v>
      </c>
      <c r="Z531" s="14">
        <v>9.5646285116481197E-2</v>
      </c>
      <c r="AA531" s="14">
        <v>0.117251470993115</v>
      </c>
      <c r="AB531" s="14">
        <v>8.1552600512362905E-2</v>
      </c>
      <c r="AC531" s="14"/>
      <c r="AD531" s="14">
        <v>0.105095610201328</v>
      </c>
      <c r="AE531" s="14">
        <v>8.6628646971664794E-2</v>
      </c>
      <c r="AF531" s="14">
        <v>0.16062792432426501</v>
      </c>
      <c r="AG531" s="14">
        <v>0.14579212038821401</v>
      </c>
      <c r="AH531" s="14"/>
      <c r="AI531" s="14">
        <v>4.8157417018221398E-2</v>
      </c>
      <c r="AJ531" s="14">
        <v>0.10327145523546299</v>
      </c>
      <c r="AK531" s="14">
        <v>8.6178923049231998E-2</v>
      </c>
      <c r="AL531" s="14">
        <v>0.101526295356987</v>
      </c>
      <c r="AM531" s="14">
        <v>8.0819814995225503E-2</v>
      </c>
    </row>
    <row r="532" spans="2:39" x14ac:dyDescent="0.35">
      <c r="B532" t="s">
        <v>127</v>
      </c>
      <c r="C532" s="14">
        <v>6.2938125056782399E-3</v>
      </c>
      <c r="D532" s="14">
        <v>3.3548678515043099E-3</v>
      </c>
      <c r="E532" s="14">
        <v>9.6828751354826707E-3</v>
      </c>
      <c r="F532" s="14"/>
      <c r="G532" s="14">
        <v>1.2707799473622799E-2</v>
      </c>
      <c r="H532" s="14">
        <v>4.2647886759953103E-3</v>
      </c>
      <c r="I532" s="14">
        <v>2.9117223065501098E-3</v>
      </c>
      <c r="J532" s="14">
        <v>0</v>
      </c>
      <c r="K532" s="14">
        <v>2.31512097085248E-2</v>
      </c>
      <c r="L532" s="14">
        <v>0</v>
      </c>
      <c r="M532" s="14"/>
      <c r="N532" s="14">
        <v>1.5121630003149001E-2</v>
      </c>
      <c r="O532" s="14">
        <v>6.1232492933837399E-3</v>
      </c>
      <c r="P532" s="14">
        <v>1.0676839534613699E-2</v>
      </c>
      <c r="Q532" s="14">
        <v>0</v>
      </c>
      <c r="R532" s="14">
        <v>0</v>
      </c>
      <c r="S532" s="14"/>
      <c r="T532" s="14">
        <v>0</v>
      </c>
      <c r="U532" s="14">
        <v>0</v>
      </c>
      <c r="V532" s="14">
        <v>1.1681985225935099E-2</v>
      </c>
      <c r="W532" s="14">
        <v>2.8368654218944101E-3</v>
      </c>
      <c r="X532" s="14"/>
      <c r="Y532" s="14">
        <v>6.2553564027340702E-3</v>
      </c>
      <c r="Z532" s="14">
        <v>4.9380674097419001E-3</v>
      </c>
      <c r="AA532" s="14">
        <v>0</v>
      </c>
      <c r="AB532" s="14">
        <v>0</v>
      </c>
      <c r="AC532" s="14"/>
      <c r="AD532" s="14">
        <v>3.7028498187239699E-3</v>
      </c>
      <c r="AE532" s="14">
        <v>1.18970695123799E-2</v>
      </c>
      <c r="AF532" s="14">
        <v>0</v>
      </c>
      <c r="AG532" s="14">
        <v>9.8680065736523898E-3</v>
      </c>
      <c r="AH532" s="14"/>
      <c r="AI532" s="14">
        <v>0</v>
      </c>
      <c r="AJ532" s="14">
        <v>1.04992631546608E-2</v>
      </c>
      <c r="AK532" s="14">
        <v>0</v>
      </c>
      <c r="AL532" s="14">
        <v>1.0649081651795501E-2</v>
      </c>
      <c r="AM532" s="14">
        <v>0</v>
      </c>
    </row>
    <row r="533" spans="2:39" x14ac:dyDescent="0.35">
      <c r="B533" t="s">
        <v>128</v>
      </c>
      <c r="C533" s="14">
        <v>8.2836449860202804E-2</v>
      </c>
      <c r="D533" s="14">
        <v>7.1576679990706202E-2</v>
      </c>
      <c r="E533" s="14">
        <v>9.5820724753135397E-2</v>
      </c>
      <c r="F533" s="14"/>
      <c r="G533" s="14">
        <v>4.7149888830452999E-2</v>
      </c>
      <c r="H533" s="14">
        <v>4.8477548307843801E-2</v>
      </c>
      <c r="I533" s="14">
        <v>6.3379586517124803E-2</v>
      </c>
      <c r="J533" s="14">
        <v>0.128291183956598</v>
      </c>
      <c r="K533" s="14">
        <v>0.185659657590661</v>
      </c>
      <c r="L533" s="14">
        <v>9.3765706927909503E-2</v>
      </c>
      <c r="M533" s="14"/>
      <c r="N533" s="14">
        <v>9.8312936887793398E-2</v>
      </c>
      <c r="O533" s="14">
        <v>6.5287312452462207E-2</v>
      </c>
      <c r="P533" s="14">
        <v>9.6133346399911501E-2</v>
      </c>
      <c r="Q533" s="14">
        <v>7.7090690498781395E-2</v>
      </c>
      <c r="R533" s="14">
        <v>7.4798978202630706E-2</v>
      </c>
      <c r="S533" s="14"/>
      <c r="T533" s="14">
        <v>5.4707740841842697E-2</v>
      </c>
      <c r="U533" s="14">
        <v>8.8682125800431805E-2</v>
      </c>
      <c r="V533" s="14">
        <v>0.103240339655655</v>
      </c>
      <c r="W533" s="14">
        <v>6.6725609905404507E-2</v>
      </c>
      <c r="X533" s="14"/>
      <c r="Y533" s="14">
        <v>0.102959825363634</v>
      </c>
      <c r="Z533" s="14">
        <v>6.2446235955786203E-2</v>
      </c>
      <c r="AA533" s="14">
        <v>6.1245467481306097E-2</v>
      </c>
      <c r="AB533" s="14">
        <v>2.71545149912065E-2</v>
      </c>
      <c r="AC533" s="14"/>
      <c r="AD533" s="14">
        <v>7.6977620593549498E-2</v>
      </c>
      <c r="AE533" s="14">
        <v>7.9821847325639406E-2</v>
      </c>
      <c r="AF533" s="14">
        <v>0.244428048796868</v>
      </c>
      <c r="AG533" s="14">
        <v>4.5531797621108899E-2</v>
      </c>
      <c r="AH533" s="14"/>
      <c r="AI533" s="14">
        <v>8.8771201646905495E-2</v>
      </c>
      <c r="AJ533" s="14">
        <v>6.5341988316506103E-2</v>
      </c>
      <c r="AK533" s="14">
        <v>3.9024864649590103E-2</v>
      </c>
      <c r="AL533" s="14">
        <v>3.8950820971486499E-2</v>
      </c>
      <c r="AM533" s="14">
        <v>5.6546627397664001E-2</v>
      </c>
    </row>
    <row r="534" spans="2:39" x14ac:dyDescent="0.35">
      <c r="B534" t="s">
        <v>240</v>
      </c>
      <c r="C534" s="14">
        <v>9.9469449226507495E-2</v>
      </c>
      <c r="D534" s="14">
        <v>0.11146109466800801</v>
      </c>
      <c r="E534" s="14">
        <v>8.5641207385363904E-2</v>
      </c>
      <c r="F534" s="14"/>
      <c r="G534" s="14">
        <v>7.3581411994943197E-2</v>
      </c>
      <c r="H534" s="14">
        <v>3.7906913925762301E-2</v>
      </c>
      <c r="I534" s="14">
        <v>6.5740726849738501E-2</v>
      </c>
      <c r="J534" s="14">
        <v>0.16433223306539199</v>
      </c>
      <c r="K534" s="14">
        <v>0.13534841381059601</v>
      </c>
      <c r="L534" s="14">
        <v>0.24581037122170499</v>
      </c>
      <c r="M534" s="14"/>
      <c r="N534" s="14">
        <v>0.121953396800418</v>
      </c>
      <c r="O534" s="14">
        <v>9.1487316548202705E-2</v>
      </c>
      <c r="P534" s="14">
        <v>5.4515323216762501E-2</v>
      </c>
      <c r="Q534" s="14">
        <v>0.101435567703286</v>
      </c>
      <c r="R534" s="14">
        <v>0.12887490052280101</v>
      </c>
      <c r="S534" s="14"/>
      <c r="T534" s="14">
        <v>0.12563101748587999</v>
      </c>
      <c r="U534" s="14">
        <v>0.105212914880097</v>
      </c>
      <c r="V534" s="14">
        <v>0.11508612901892799</v>
      </c>
      <c r="W534" s="14">
        <v>7.9306003373193601E-2</v>
      </c>
      <c r="X534" s="14"/>
      <c r="Y534" s="14">
        <v>0.13998804264159501</v>
      </c>
      <c r="Z534" s="14">
        <v>6.5191450096180603E-2</v>
      </c>
      <c r="AA534" s="14">
        <v>3.3097373920197903E-2</v>
      </c>
      <c r="AB534" s="14">
        <v>3.8811585776555198E-2</v>
      </c>
      <c r="AC534" s="14"/>
      <c r="AD534" s="14">
        <v>9.2170448429362603E-2</v>
      </c>
      <c r="AE534" s="14">
        <v>0.110067557920887</v>
      </c>
      <c r="AF534" s="14">
        <v>0.103900962807375</v>
      </c>
      <c r="AG534" s="14">
        <v>0.129335899416261</v>
      </c>
      <c r="AH534" s="14"/>
      <c r="AI534" s="14">
        <v>8.3091179543158297E-2</v>
      </c>
      <c r="AJ534" s="14">
        <v>6.6513765685775397E-2</v>
      </c>
      <c r="AK534" s="14">
        <v>1.13675413891759E-2</v>
      </c>
      <c r="AL534" s="14">
        <v>0.101967908099288</v>
      </c>
      <c r="AM534" s="14">
        <v>5.3012791703512398E-2</v>
      </c>
    </row>
    <row r="535" spans="2:39" x14ac:dyDescent="0.35">
      <c r="B535" t="s">
        <v>64</v>
      </c>
      <c r="C535" s="14">
        <v>4.90243864258697E-3</v>
      </c>
      <c r="D535" s="14">
        <v>5.6280659639224998E-3</v>
      </c>
      <c r="E535" s="14">
        <v>4.0656769041817501E-3</v>
      </c>
      <c r="F535" s="14"/>
      <c r="G535" s="14">
        <v>0</v>
      </c>
      <c r="H535" s="14">
        <v>4.8092824767384697E-3</v>
      </c>
      <c r="I535" s="14">
        <v>0</v>
      </c>
      <c r="J535" s="14">
        <v>1.5855244180502499E-2</v>
      </c>
      <c r="K535" s="14">
        <v>0</v>
      </c>
      <c r="L535" s="14">
        <v>1.26798048214399E-2</v>
      </c>
      <c r="M535" s="14"/>
      <c r="N535" s="14">
        <v>8.63457448030093E-3</v>
      </c>
      <c r="O535" s="14">
        <v>7.0698679735570098E-3</v>
      </c>
      <c r="P535" s="14">
        <v>0</v>
      </c>
      <c r="Q535" s="14">
        <v>5.3879495881424197E-3</v>
      </c>
      <c r="R535" s="14">
        <v>0</v>
      </c>
      <c r="S535" s="14"/>
      <c r="T535" s="14">
        <v>1.9297403503241099E-2</v>
      </c>
      <c r="U535" s="14">
        <v>0</v>
      </c>
      <c r="V535" s="14">
        <v>0</v>
      </c>
      <c r="W535" s="14">
        <v>8.1683273688620602E-3</v>
      </c>
      <c r="X535" s="14"/>
      <c r="Y535" s="14">
        <v>3.9258869773591398E-3</v>
      </c>
      <c r="Z535" s="14">
        <v>4.9737545331243497E-3</v>
      </c>
      <c r="AA535" s="14">
        <v>0</v>
      </c>
      <c r="AB535" s="14">
        <v>0</v>
      </c>
      <c r="AC535" s="14"/>
      <c r="AD535" s="14">
        <v>6.1393134794184897E-3</v>
      </c>
      <c r="AE535" s="14">
        <v>4.08206539936157E-3</v>
      </c>
      <c r="AF535" s="14">
        <v>0</v>
      </c>
      <c r="AG535" s="14">
        <v>0</v>
      </c>
      <c r="AH535" s="14"/>
      <c r="AI535" s="14">
        <v>0</v>
      </c>
      <c r="AJ535" s="14">
        <v>0</v>
      </c>
      <c r="AK535" s="14">
        <v>1.92449143655282E-2</v>
      </c>
      <c r="AL535" s="14">
        <v>0</v>
      </c>
      <c r="AM535" s="14">
        <v>0</v>
      </c>
    </row>
    <row r="536" spans="2:39" x14ac:dyDescent="0.35">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row>
    <row r="537" spans="2:39" x14ac:dyDescent="0.35">
      <c r="B537" s="6" t="s">
        <v>245</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row>
    <row r="538" spans="2:39" x14ac:dyDescent="0.35">
      <c r="B538" s="24" t="s">
        <v>222</v>
      </c>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row>
    <row r="539" spans="2:39" x14ac:dyDescent="0.35">
      <c r="B539" t="s">
        <v>121</v>
      </c>
      <c r="C539" s="14">
        <v>1.0311124082207201E-2</v>
      </c>
      <c r="D539" s="14">
        <v>1.6245447708733301E-2</v>
      </c>
      <c r="E539" s="14">
        <v>3.4679212313939601E-3</v>
      </c>
      <c r="F539" s="14"/>
      <c r="G539" s="14">
        <v>9.5693139522255704E-3</v>
      </c>
      <c r="H539" s="14">
        <v>1.8306907441787101E-2</v>
      </c>
      <c r="I539" s="14">
        <v>0</v>
      </c>
      <c r="J539" s="14">
        <v>2.55093014107949E-2</v>
      </c>
      <c r="K539" s="14">
        <v>0</v>
      </c>
      <c r="L539" s="14">
        <v>0</v>
      </c>
      <c r="M539" s="14"/>
      <c r="N539" s="14">
        <v>0</v>
      </c>
      <c r="O539" s="14">
        <v>1.9426456897276199E-2</v>
      </c>
      <c r="P539" s="14">
        <v>1.53229665317807E-2</v>
      </c>
      <c r="Q539" s="14">
        <v>4.8824996776861201E-3</v>
      </c>
      <c r="R539" s="14">
        <v>5.5242950803268904E-3</v>
      </c>
      <c r="S539" s="14"/>
      <c r="T539" s="14">
        <v>0</v>
      </c>
      <c r="U539" s="14">
        <v>2.8761109394151999E-2</v>
      </c>
      <c r="V539" s="14">
        <v>4.8564268488076297E-3</v>
      </c>
      <c r="W539" s="14">
        <v>1.46572847291403E-2</v>
      </c>
      <c r="X539" s="14"/>
      <c r="Y539" s="14">
        <v>7.6685220530324002E-3</v>
      </c>
      <c r="Z539" s="14">
        <v>2.37586076596999E-2</v>
      </c>
      <c r="AA539" s="14">
        <v>0</v>
      </c>
      <c r="AB539" s="14">
        <v>1.2558442828777799E-2</v>
      </c>
      <c r="AC539" s="14"/>
      <c r="AD539" s="14">
        <v>6.8267444090985997E-3</v>
      </c>
      <c r="AE539" s="14">
        <v>1.5453554305335401E-2</v>
      </c>
      <c r="AF539" s="14">
        <v>3.7837885847415702E-2</v>
      </c>
      <c r="AG539" s="14">
        <v>0</v>
      </c>
      <c r="AH539" s="14"/>
      <c r="AI539" s="14">
        <v>0</v>
      </c>
      <c r="AJ539" s="14">
        <v>1.5068116122347101E-2</v>
      </c>
      <c r="AK539" s="14">
        <v>0</v>
      </c>
      <c r="AL539" s="14">
        <v>1.08405422523853E-2</v>
      </c>
      <c r="AM539" s="14">
        <v>0</v>
      </c>
    </row>
    <row r="540" spans="2:39" x14ac:dyDescent="0.35">
      <c r="B540" t="s">
        <v>122</v>
      </c>
      <c r="C540" s="14">
        <v>2.1367835262901199E-2</v>
      </c>
      <c r="D540" s="14">
        <v>2.3144541980767101E-2</v>
      </c>
      <c r="E540" s="14">
        <v>1.9319014665653701E-2</v>
      </c>
      <c r="F540" s="14"/>
      <c r="G540" s="14">
        <v>1.6328225066411801E-2</v>
      </c>
      <c r="H540" s="14">
        <v>4.6655169911691101E-2</v>
      </c>
      <c r="I540" s="14">
        <v>1.7295794260338601E-2</v>
      </c>
      <c r="J540" s="14">
        <v>1.85755381825729E-2</v>
      </c>
      <c r="K540" s="14">
        <v>0</v>
      </c>
      <c r="L540" s="14">
        <v>0</v>
      </c>
      <c r="M540" s="14"/>
      <c r="N540" s="14">
        <v>0</v>
      </c>
      <c r="O540" s="14">
        <v>2.64151794740838E-2</v>
      </c>
      <c r="P540" s="14">
        <v>2.02818823907506E-2</v>
      </c>
      <c r="Q540" s="14">
        <v>3.1404516639630398E-2</v>
      </c>
      <c r="R540" s="14">
        <v>1.22916202826804E-2</v>
      </c>
      <c r="S540" s="14"/>
      <c r="T540" s="14">
        <v>1.5566731252919901E-2</v>
      </c>
      <c r="U540" s="14">
        <v>1.7437904349605099E-2</v>
      </c>
      <c r="V540" s="14">
        <v>2.4869569678514301E-2</v>
      </c>
      <c r="W540" s="14">
        <v>1.9358276166932201E-2</v>
      </c>
      <c r="X540" s="14"/>
      <c r="Y540" s="14">
        <v>1.8127444936888198E-2</v>
      </c>
      <c r="Z540" s="14">
        <v>1.18068151578527E-2</v>
      </c>
      <c r="AA540" s="14">
        <v>4.3174545865660802E-2</v>
      </c>
      <c r="AB540" s="14">
        <v>3.7182084083705602E-2</v>
      </c>
      <c r="AC540" s="14"/>
      <c r="AD540" s="14">
        <v>2.6591739944043499E-2</v>
      </c>
      <c r="AE540" s="14">
        <v>1.18825959322242E-2</v>
      </c>
      <c r="AF540" s="14">
        <v>4.3687402639118002E-2</v>
      </c>
      <c r="AG540" s="14">
        <v>0</v>
      </c>
      <c r="AH540" s="14"/>
      <c r="AI540" s="14">
        <v>2.2856254220550001E-2</v>
      </c>
      <c r="AJ540" s="14">
        <v>2.3732278829270301E-2</v>
      </c>
      <c r="AK540" s="14">
        <v>4.2523671837010397E-2</v>
      </c>
      <c r="AL540" s="14">
        <v>3.5098695166920199E-2</v>
      </c>
      <c r="AM540" s="14">
        <v>1.09846106302759E-2</v>
      </c>
    </row>
    <row r="541" spans="2:39" x14ac:dyDescent="0.35">
      <c r="B541" t="s">
        <v>123</v>
      </c>
      <c r="C541" s="14">
        <v>2.7378176938963099E-2</v>
      </c>
      <c r="D541" s="14">
        <v>2.9852588495101699E-2</v>
      </c>
      <c r="E541" s="14">
        <v>2.4524793591387799E-2</v>
      </c>
      <c r="F541" s="14"/>
      <c r="G541" s="14">
        <v>4.3083244050256E-2</v>
      </c>
      <c r="H541" s="14">
        <v>1.7723215926729201E-2</v>
      </c>
      <c r="I541" s="14">
        <v>3.0429769297784001E-2</v>
      </c>
      <c r="J541" s="14">
        <v>2.2236894491296899E-2</v>
      </c>
      <c r="K541" s="14">
        <v>5.0547442392074898E-2</v>
      </c>
      <c r="L541" s="14">
        <v>0</v>
      </c>
      <c r="M541" s="14"/>
      <c r="N541" s="14">
        <v>3.4252426932134802E-2</v>
      </c>
      <c r="O541" s="14">
        <v>1.36631322326329E-2</v>
      </c>
      <c r="P541" s="14">
        <v>3.6108147630412299E-2</v>
      </c>
      <c r="Q541" s="14">
        <v>1.9811958875115099E-2</v>
      </c>
      <c r="R541" s="14">
        <v>5.5489583708661597E-2</v>
      </c>
      <c r="S541" s="14"/>
      <c r="T541" s="14">
        <v>0</v>
      </c>
      <c r="U541" s="14">
        <v>4.6265899649771201E-2</v>
      </c>
      <c r="V541" s="14">
        <v>2.4964113473445699E-2</v>
      </c>
      <c r="W541" s="14">
        <v>3.1178354519009702E-2</v>
      </c>
      <c r="X541" s="14"/>
      <c r="Y541" s="14">
        <v>2.1437863844647E-2</v>
      </c>
      <c r="Z541" s="14">
        <v>1.9371041132481202E-2</v>
      </c>
      <c r="AA541" s="14">
        <v>3.0404846637090699E-2</v>
      </c>
      <c r="AB541" s="14">
        <v>7.6256309492744201E-2</v>
      </c>
      <c r="AC541" s="14"/>
      <c r="AD541" s="14">
        <v>2.6018952119778099E-2</v>
      </c>
      <c r="AE541" s="14">
        <v>3.2959537277274298E-2</v>
      </c>
      <c r="AF541" s="14">
        <v>0</v>
      </c>
      <c r="AG541" s="14">
        <v>3.6232314851049399E-2</v>
      </c>
      <c r="AH541" s="14"/>
      <c r="AI541" s="14">
        <v>2.8536267298064601E-2</v>
      </c>
      <c r="AJ541" s="14">
        <v>3.7414890406813402E-2</v>
      </c>
      <c r="AK541" s="14">
        <v>1.55243895824284E-2</v>
      </c>
      <c r="AL541" s="14">
        <v>1.31127813384639E-2</v>
      </c>
      <c r="AM541" s="14">
        <v>6.6613097192240095E-2</v>
      </c>
    </row>
    <row r="542" spans="2:39" x14ac:dyDescent="0.35">
      <c r="B542" t="s">
        <v>124</v>
      </c>
      <c r="C542" s="14">
        <v>8.4342207718648698E-2</v>
      </c>
      <c r="D542" s="14">
        <v>8.0912871729699506E-2</v>
      </c>
      <c r="E542" s="14">
        <v>8.8296768220046798E-2</v>
      </c>
      <c r="F542" s="14"/>
      <c r="G542" s="14">
        <v>8.9209920097403306E-2</v>
      </c>
      <c r="H542" s="14">
        <v>0.133047418089242</v>
      </c>
      <c r="I542" s="14">
        <v>5.70637925302971E-2</v>
      </c>
      <c r="J542" s="14">
        <v>4.9836071324063098E-2</v>
      </c>
      <c r="K542" s="14">
        <v>6.8595574985009095E-2</v>
      </c>
      <c r="L542" s="14">
        <v>8.5773494709919199E-2</v>
      </c>
      <c r="M542" s="14"/>
      <c r="N542" s="14">
        <v>0.112109655711054</v>
      </c>
      <c r="O542" s="14">
        <v>8.6055980203922897E-2</v>
      </c>
      <c r="P542" s="14">
        <v>6.0351549906922597E-2</v>
      </c>
      <c r="Q542" s="14">
        <v>7.6955984818561293E-2</v>
      </c>
      <c r="R542" s="14">
        <v>0.120021348837781</v>
      </c>
      <c r="S542" s="14"/>
      <c r="T542" s="14">
        <v>4.1605419118060198E-2</v>
      </c>
      <c r="U542" s="14">
        <v>1.7901487800022198E-2</v>
      </c>
      <c r="V542" s="14">
        <v>9.13334468338073E-2</v>
      </c>
      <c r="W542" s="14">
        <v>9.1989493570994701E-2</v>
      </c>
      <c r="X542" s="14"/>
      <c r="Y542" s="14">
        <v>5.7073623335618898E-2</v>
      </c>
      <c r="Z542" s="14">
        <v>0.113413491614874</v>
      </c>
      <c r="AA542" s="14">
        <v>0.129165803538836</v>
      </c>
      <c r="AB542" s="14">
        <v>0.12168625250538501</v>
      </c>
      <c r="AC542" s="14"/>
      <c r="AD542" s="14">
        <v>8.5257491583739201E-2</v>
      </c>
      <c r="AE542" s="14">
        <v>8.7061696986349496E-2</v>
      </c>
      <c r="AF542" s="14">
        <v>0</v>
      </c>
      <c r="AG542" s="14">
        <v>0.13486515564940099</v>
      </c>
      <c r="AH542" s="14"/>
      <c r="AI542" s="14">
        <v>0.12532428295140699</v>
      </c>
      <c r="AJ542" s="14">
        <v>8.1018636478129097E-2</v>
      </c>
      <c r="AK542" s="14">
        <v>5.65969295540674E-2</v>
      </c>
      <c r="AL542" s="14">
        <v>6.4199538926053706E-2</v>
      </c>
      <c r="AM542" s="14">
        <v>0.217038996537113</v>
      </c>
    </row>
    <row r="543" spans="2:39" x14ac:dyDescent="0.35">
      <c r="B543" t="s">
        <v>125</v>
      </c>
      <c r="C543" s="14">
        <v>8.7407073515928205E-2</v>
      </c>
      <c r="D543" s="14">
        <v>9.4664769837751794E-2</v>
      </c>
      <c r="E543" s="14">
        <v>7.9037815065338302E-2</v>
      </c>
      <c r="F543" s="14"/>
      <c r="G543" s="14">
        <v>0.109842741174988</v>
      </c>
      <c r="H543" s="14">
        <v>9.8905553227855394E-2</v>
      </c>
      <c r="I543" s="14">
        <v>8.7271622830499704E-2</v>
      </c>
      <c r="J543" s="14">
        <v>5.3664399467887397E-2</v>
      </c>
      <c r="K543" s="14">
        <v>7.9212676513885694E-2</v>
      </c>
      <c r="L543" s="14">
        <v>8.2987981556554E-2</v>
      </c>
      <c r="M543" s="14"/>
      <c r="N543" s="14">
        <v>5.5777175510018401E-2</v>
      </c>
      <c r="O543" s="14">
        <v>9.9566201426325093E-2</v>
      </c>
      <c r="P543" s="14">
        <v>8.7043928275532603E-2</v>
      </c>
      <c r="Q543" s="14">
        <v>0.10340721522468201</v>
      </c>
      <c r="R543" s="14">
        <v>8.0825511523040905E-2</v>
      </c>
      <c r="S543" s="14"/>
      <c r="T543" s="14">
        <v>8.4678101873036496E-2</v>
      </c>
      <c r="U543" s="14">
        <v>4.7155983690562502E-2</v>
      </c>
      <c r="V543" s="14">
        <v>8.4256064423502794E-2</v>
      </c>
      <c r="W543" s="14">
        <v>9.5869455558208194E-2</v>
      </c>
      <c r="X543" s="14"/>
      <c r="Y543" s="14">
        <v>7.2273923921873706E-2</v>
      </c>
      <c r="Z543" s="14">
        <v>7.9880242106717902E-2</v>
      </c>
      <c r="AA543" s="14">
        <v>0.12729624237391701</v>
      </c>
      <c r="AB543" s="14">
        <v>0.12363396426588701</v>
      </c>
      <c r="AC543" s="14"/>
      <c r="AD543" s="14">
        <v>9.0322817071314995E-2</v>
      </c>
      <c r="AE543" s="14">
        <v>8.5504893819313005E-2</v>
      </c>
      <c r="AF543" s="14">
        <v>5.8259749393026097E-2</v>
      </c>
      <c r="AG543" s="14">
        <v>9.7619206782861997E-2</v>
      </c>
      <c r="AH543" s="14"/>
      <c r="AI543" s="14">
        <v>0.125624875051701</v>
      </c>
      <c r="AJ543" s="14">
        <v>9.3936756752704006E-2</v>
      </c>
      <c r="AK543" s="14">
        <v>0.14673231128869599</v>
      </c>
      <c r="AL543" s="14">
        <v>0.12182220279391</v>
      </c>
      <c r="AM543" s="14">
        <v>8.6646611841896495E-2</v>
      </c>
    </row>
    <row r="544" spans="2:39" x14ac:dyDescent="0.35">
      <c r="B544" t="s">
        <v>126</v>
      </c>
      <c r="C544" s="14">
        <v>0.45046657035773602</v>
      </c>
      <c r="D544" s="14">
        <v>0.47007959416284101</v>
      </c>
      <c r="E544" s="14">
        <v>0.427849687817624</v>
      </c>
      <c r="F544" s="14"/>
      <c r="G544" s="14">
        <v>0.315282292721976</v>
      </c>
      <c r="H544" s="14">
        <v>0.41337859502208701</v>
      </c>
      <c r="I544" s="14">
        <v>0.52751121016001601</v>
      </c>
      <c r="J544" s="14">
        <v>0.50381322242055004</v>
      </c>
      <c r="K544" s="14">
        <v>0.47822758302629698</v>
      </c>
      <c r="L544" s="14">
        <v>0.48870324091234901</v>
      </c>
      <c r="M544" s="14"/>
      <c r="N544" s="14">
        <v>0.344904480162392</v>
      </c>
      <c r="O544" s="14">
        <v>0.46641705853535997</v>
      </c>
      <c r="P544" s="14">
        <v>0.49975595214397001</v>
      </c>
      <c r="Q544" s="14">
        <v>0.42592810480397197</v>
      </c>
      <c r="R544" s="14">
        <v>0.45543257240161999</v>
      </c>
      <c r="S544" s="14"/>
      <c r="T544" s="14">
        <v>0.38097622560350503</v>
      </c>
      <c r="U544" s="14">
        <v>0.26301906451287499</v>
      </c>
      <c r="V544" s="14">
        <v>0.43251845472115302</v>
      </c>
      <c r="W544" s="14">
        <v>0.499894755199568</v>
      </c>
      <c r="X544" s="14"/>
      <c r="Y544" s="14">
        <v>0.42848193142027602</v>
      </c>
      <c r="Z544" s="14">
        <v>0.52876283400601998</v>
      </c>
      <c r="AA544" s="14">
        <v>0.43368794434061902</v>
      </c>
      <c r="AB544" s="14">
        <v>0.502083060346733</v>
      </c>
      <c r="AC544" s="14"/>
      <c r="AD544" s="14">
        <v>0.461766365410408</v>
      </c>
      <c r="AE544" s="14">
        <v>0.47645099080221098</v>
      </c>
      <c r="AF544" s="14">
        <v>0.30051807985544499</v>
      </c>
      <c r="AG544" s="14">
        <v>0.25868656644544902</v>
      </c>
      <c r="AH544" s="14"/>
      <c r="AI544" s="14">
        <v>0.42800225115711299</v>
      </c>
      <c r="AJ544" s="14">
        <v>0.49000273039501102</v>
      </c>
      <c r="AK544" s="14">
        <v>0.45135464826414301</v>
      </c>
      <c r="AL544" s="14">
        <v>0.47471013875972501</v>
      </c>
      <c r="AM544" s="14">
        <v>0.44353566341279599</v>
      </c>
    </row>
    <row r="545" spans="2:39" x14ac:dyDescent="0.35">
      <c r="B545" t="s">
        <v>127</v>
      </c>
      <c r="C545" s="14">
        <v>9.9439960723440898E-2</v>
      </c>
      <c r="D545" s="14">
        <v>8.2926964258776506E-2</v>
      </c>
      <c r="E545" s="14">
        <v>0.11848202711451999</v>
      </c>
      <c r="F545" s="14"/>
      <c r="G545" s="14">
        <v>8.8152957054306896E-2</v>
      </c>
      <c r="H545" s="14">
        <v>9.9578325930469003E-2</v>
      </c>
      <c r="I545" s="14">
        <v>0.113005366149073</v>
      </c>
      <c r="J545" s="14">
        <v>9.0039368550363805E-2</v>
      </c>
      <c r="K545" s="14">
        <v>0.11201405211028399</v>
      </c>
      <c r="L545" s="14">
        <v>8.8654222044371997E-2</v>
      </c>
      <c r="M545" s="14"/>
      <c r="N545" s="14">
        <v>0.12917398422009499</v>
      </c>
      <c r="O545" s="14">
        <v>0.108362067219087</v>
      </c>
      <c r="P545" s="14">
        <v>0.10704514726848199</v>
      </c>
      <c r="Q545" s="14">
        <v>6.0272027690695E-2</v>
      </c>
      <c r="R545" s="14">
        <v>8.5636925640137904E-2</v>
      </c>
      <c r="S545" s="14"/>
      <c r="T545" s="14">
        <v>3.2744973706515197E-2</v>
      </c>
      <c r="U545" s="14">
        <v>0.113809946142352</v>
      </c>
      <c r="V545" s="14">
        <v>0.110423212824193</v>
      </c>
      <c r="W545" s="14">
        <v>9.6625259490192406E-2</v>
      </c>
      <c r="X545" s="14"/>
      <c r="Y545" s="14">
        <v>0.11161635045566599</v>
      </c>
      <c r="Z545" s="14">
        <v>9.8631521707113798E-2</v>
      </c>
      <c r="AA545" s="14">
        <v>8.6037069895384496E-2</v>
      </c>
      <c r="AB545" s="14">
        <v>1.0876932421501E-2</v>
      </c>
      <c r="AC545" s="14"/>
      <c r="AD545" s="14">
        <v>0.107700231676677</v>
      </c>
      <c r="AE545" s="14">
        <v>7.3726060293952095E-2</v>
      </c>
      <c r="AF545" s="14">
        <v>7.5371382536688805E-2</v>
      </c>
      <c r="AG545" s="14">
        <v>0.179332436999354</v>
      </c>
      <c r="AH545" s="14"/>
      <c r="AI545" s="14">
        <v>3.9737037151888102E-2</v>
      </c>
      <c r="AJ545" s="14">
        <v>0.10717642438297401</v>
      </c>
      <c r="AK545" s="14">
        <v>5.8006417496301997E-2</v>
      </c>
      <c r="AL545" s="14">
        <v>9.5898615426430703E-2</v>
      </c>
      <c r="AM545" s="14">
        <v>5.4676882662399402E-2</v>
      </c>
    </row>
    <row r="546" spans="2:39" x14ac:dyDescent="0.35">
      <c r="B546" t="s">
        <v>128</v>
      </c>
      <c r="C546" s="14">
        <v>0.157303501457211</v>
      </c>
      <c r="D546" s="14">
        <v>0.13359812985622599</v>
      </c>
      <c r="E546" s="14">
        <v>0.184639500760371</v>
      </c>
      <c r="F546" s="14"/>
      <c r="G546" s="14">
        <v>0.20610506586649199</v>
      </c>
      <c r="H546" s="14">
        <v>0.13778726485995901</v>
      </c>
      <c r="I546" s="14">
        <v>0.14901846510765501</v>
      </c>
      <c r="J546" s="14">
        <v>0.165532019785677</v>
      </c>
      <c r="K546" s="14">
        <v>0.13705660583777199</v>
      </c>
      <c r="L546" s="14">
        <v>0.150453932379884</v>
      </c>
      <c r="M546" s="14"/>
      <c r="N546" s="14">
        <v>0.178152431909576</v>
      </c>
      <c r="O546" s="14">
        <v>0.13134088517682299</v>
      </c>
      <c r="P546" s="14">
        <v>0.15007148130378101</v>
      </c>
      <c r="Q546" s="14">
        <v>0.20570881903406901</v>
      </c>
      <c r="R546" s="14">
        <v>0.12805031484363999</v>
      </c>
      <c r="S546" s="14"/>
      <c r="T546" s="14">
        <v>0.34271511302957902</v>
      </c>
      <c r="U546" s="14">
        <v>0.29060980702049399</v>
      </c>
      <c r="V546" s="14">
        <v>0.159914087240347</v>
      </c>
      <c r="W546" s="14">
        <v>0.112585776729292</v>
      </c>
      <c r="X546" s="14"/>
      <c r="Y546" s="14">
        <v>0.20433383342735401</v>
      </c>
      <c r="Z546" s="14">
        <v>8.9170383871648606E-2</v>
      </c>
      <c r="AA546" s="14">
        <v>0.13201745852844299</v>
      </c>
      <c r="AB546" s="14">
        <v>9.5463889419942105E-2</v>
      </c>
      <c r="AC546" s="14"/>
      <c r="AD546" s="14">
        <v>0.14513558002025001</v>
      </c>
      <c r="AE546" s="14">
        <v>0.147679368351923</v>
      </c>
      <c r="AF546" s="14">
        <v>0.38839133246768498</v>
      </c>
      <c r="AG546" s="14">
        <v>0.162171713571821</v>
      </c>
      <c r="AH546" s="14"/>
      <c r="AI546" s="14">
        <v>0.16230577130327101</v>
      </c>
      <c r="AJ546" s="14">
        <v>0.128030703336243</v>
      </c>
      <c r="AK546" s="14">
        <v>0.210016717611825</v>
      </c>
      <c r="AL546" s="14">
        <v>9.9529970334460302E-2</v>
      </c>
      <c r="AM546" s="14">
        <v>6.4523678978607807E-2</v>
      </c>
    </row>
    <row r="547" spans="2:39" x14ac:dyDescent="0.35">
      <c r="B547" t="s">
        <v>240</v>
      </c>
      <c r="C547" s="14">
        <v>5.9234743174680901E-2</v>
      </c>
      <c r="D547" s="14">
        <v>6.5415212363367101E-2</v>
      </c>
      <c r="E547" s="14">
        <v>5.2107696010901802E-2</v>
      </c>
      <c r="F547" s="14"/>
      <c r="G547" s="14">
        <v>0.11614926897314599</v>
      </c>
      <c r="H547" s="14">
        <v>3.2489382443375403E-2</v>
      </c>
      <c r="I547" s="14">
        <v>1.8403979664336399E-2</v>
      </c>
      <c r="J547" s="14">
        <v>7.0793184366793702E-2</v>
      </c>
      <c r="K547" s="14">
        <v>7.4346065134677994E-2</v>
      </c>
      <c r="L547" s="14">
        <v>9.0747323575482194E-2</v>
      </c>
      <c r="M547" s="14"/>
      <c r="N547" s="14">
        <v>0.125177340866994</v>
      </c>
      <c r="O547" s="14">
        <v>4.8753038834488699E-2</v>
      </c>
      <c r="P547" s="14">
        <v>2.4018944548368001E-2</v>
      </c>
      <c r="Q547" s="14">
        <v>7.1628873235589405E-2</v>
      </c>
      <c r="R547" s="14">
        <v>5.6727827682111799E-2</v>
      </c>
      <c r="S547" s="14"/>
      <c r="T547" s="14">
        <v>0.101713435416384</v>
      </c>
      <c r="U547" s="14">
        <v>0.16560590330966601</v>
      </c>
      <c r="V547" s="14">
        <v>6.5633697963552798E-2</v>
      </c>
      <c r="W547" s="14">
        <v>3.4092351319568198E-2</v>
      </c>
      <c r="X547" s="14"/>
      <c r="Y547" s="14">
        <v>7.8986506604643306E-2</v>
      </c>
      <c r="Z547" s="14">
        <v>2.7955728339774499E-2</v>
      </c>
      <c r="AA547" s="14">
        <v>1.8216088820049499E-2</v>
      </c>
      <c r="AB547" s="14">
        <v>2.0259064635325098E-2</v>
      </c>
      <c r="AC547" s="14"/>
      <c r="AD547" s="14">
        <v>4.6682804573861598E-2</v>
      </c>
      <c r="AE547" s="14">
        <v>6.9281302231416597E-2</v>
      </c>
      <c r="AF547" s="14">
        <v>9.5934167260621303E-2</v>
      </c>
      <c r="AG547" s="14">
        <v>0.121224599126411</v>
      </c>
      <c r="AH547" s="14"/>
      <c r="AI547" s="14">
        <v>6.7613260866004901E-2</v>
      </c>
      <c r="AJ547" s="14">
        <v>2.3619463296508599E-2</v>
      </c>
      <c r="AK547" s="14">
        <v>1.92449143655282E-2</v>
      </c>
      <c r="AL547" s="14">
        <v>8.4787515001651603E-2</v>
      </c>
      <c r="AM547" s="14">
        <v>5.5980458744671502E-2</v>
      </c>
    </row>
    <row r="548" spans="2:39" x14ac:dyDescent="0.35">
      <c r="B548" t="s">
        <v>64</v>
      </c>
      <c r="C548" s="14">
        <v>2.74880676828233E-3</v>
      </c>
      <c r="D548" s="14">
        <v>3.1598796067362901E-3</v>
      </c>
      <c r="E548" s="14">
        <v>2.2747755227624802E-3</v>
      </c>
      <c r="F548" s="14"/>
      <c r="G548" s="14">
        <v>6.2769710427945302E-3</v>
      </c>
      <c r="H548" s="14">
        <v>2.1281671468044599E-3</v>
      </c>
      <c r="I548" s="14">
        <v>0</v>
      </c>
      <c r="J548" s="14">
        <v>0</v>
      </c>
      <c r="K548" s="14">
        <v>0</v>
      </c>
      <c r="L548" s="14">
        <v>1.26798048214399E-2</v>
      </c>
      <c r="M548" s="14"/>
      <c r="N548" s="14">
        <v>2.0452504687736101E-2</v>
      </c>
      <c r="O548" s="14">
        <v>0</v>
      </c>
      <c r="P548" s="14">
        <v>0</v>
      </c>
      <c r="Q548" s="14">
        <v>0</v>
      </c>
      <c r="R548" s="14">
        <v>0</v>
      </c>
      <c r="S548" s="14"/>
      <c r="T548" s="14">
        <v>0</v>
      </c>
      <c r="U548" s="14">
        <v>9.4328941305008903E-3</v>
      </c>
      <c r="V548" s="14">
        <v>1.2309259926765201E-3</v>
      </c>
      <c r="W548" s="14">
        <v>3.74899271709473E-3</v>
      </c>
      <c r="X548" s="14"/>
      <c r="Y548" s="14">
        <v>0</v>
      </c>
      <c r="Z548" s="14">
        <v>7.2493344038176604E-3</v>
      </c>
      <c r="AA548" s="14">
        <v>0</v>
      </c>
      <c r="AB548" s="14">
        <v>0</v>
      </c>
      <c r="AC548" s="14"/>
      <c r="AD548" s="14">
        <v>3.69727319082977E-3</v>
      </c>
      <c r="AE548" s="14">
        <v>0</v>
      </c>
      <c r="AF548" s="14">
        <v>0</v>
      </c>
      <c r="AG548" s="14">
        <v>9.8680065736523898E-3</v>
      </c>
      <c r="AH548" s="14"/>
      <c r="AI548" s="14">
        <v>0</v>
      </c>
      <c r="AJ548" s="14">
        <v>0</v>
      </c>
      <c r="AK548" s="14">
        <v>0</v>
      </c>
      <c r="AL548" s="14">
        <v>0</v>
      </c>
      <c r="AM548" s="14">
        <v>0</v>
      </c>
    </row>
    <row r="549" spans="2:39" x14ac:dyDescent="0.35">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row>
    <row r="550" spans="2:39" x14ac:dyDescent="0.35">
      <c r="B550" s="6" t="s">
        <v>246</v>
      </c>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row>
    <row r="551" spans="2:39" x14ac:dyDescent="0.35">
      <c r="B551" s="24" t="s">
        <v>222</v>
      </c>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row>
    <row r="552" spans="2:39" x14ac:dyDescent="0.35">
      <c r="B552" t="s">
        <v>121</v>
      </c>
      <c r="C552" s="14">
        <v>8.3113501653795992E-3</v>
      </c>
      <c r="D552" s="14">
        <v>8.4775388093123304E-3</v>
      </c>
      <c r="E552" s="14">
        <v>8.1197086787492198E-3</v>
      </c>
      <c r="F552" s="14"/>
      <c r="G552" s="14">
        <v>1.4371024644578101E-2</v>
      </c>
      <c r="H552" s="14">
        <v>1.8587977380729499E-2</v>
      </c>
      <c r="I552" s="14">
        <v>5.3528923963328803E-3</v>
      </c>
      <c r="J552" s="14">
        <v>0</v>
      </c>
      <c r="K552" s="14">
        <v>0</v>
      </c>
      <c r="L552" s="14">
        <v>0</v>
      </c>
      <c r="M552" s="14"/>
      <c r="N552" s="14">
        <v>0</v>
      </c>
      <c r="O552" s="14">
        <v>1.2427452289533699E-2</v>
      </c>
      <c r="P552" s="14">
        <v>9.2936188159384904E-3</v>
      </c>
      <c r="Q552" s="14">
        <v>0</v>
      </c>
      <c r="R552" s="14">
        <v>1.1620480511501399E-2</v>
      </c>
      <c r="S552" s="14"/>
      <c r="T552" s="14">
        <v>2.31774071518068E-2</v>
      </c>
      <c r="U552" s="14">
        <v>1.7901487800022198E-2</v>
      </c>
      <c r="V552" s="14">
        <v>4.5108572304975898E-3</v>
      </c>
      <c r="W552" s="14">
        <v>8.6696444827375901E-3</v>
      </c>
      <c r="X552" s="14"/>
      <c r="Y552" s="14">
        <v>9.5454979854619204E-3</v>
      </c>
      <c r="Z552" s="14">
        <v>8.2319394644380893E-3</v>
      </c>
      <c r="AA552" s="14">
        <v>0</v>
      </c>
      <c r="AB552" s="14">
        <v>2.05152480507616E-2</v>
      </c>
      <c r="AC552" s="14"/>
      <c r="AD552" s="14">
        <v>8.94623874021328E-3</v>
      </c>
      <c r="AE552" s="14">
        <v>6.5899063016181996E-3</v>
      </c>
      <c r="AF552" s="14">
        <v>0</v>
      </c>
      <c r="AG552" s="14">
        <v>1.8242265032554501E-2</v>
      </c>
      <c r="AH552" s="14"/>
      <c r="AI552" s="14">
        <v>0</v>
      </c>
      <c r="AJ552" s="14">
        <v>9.13904805736835E-3</v>
      </c>
      <c r="AK552" s="14">
        <v>0</v>
      </c>
      <c r="AL552" s="14">
        <v>2.1612863990044199E-2</v>
      </c>
      <c r="AM552" s="14">
        <v>9.0811501076595007E-3</v>
      </c>
    </row>
    <row r="553" spans="2:39" x14ac:dyDescent="0.35">
      <c r="B553" t="s">
        <v>122</v>
      </c>
      <c r="C553" s="14">
        <v>5.1584648965646802E-2</v>
      </c>
      <c r="D553" s="14">
        <v>5.3035801082569299E-2</v>
      </c>
      <c r="E553" s="14">
        <v>4.99112437170523E-2</v>
      </c>
      <c r="F553" s="14"/>
      <c r="G553" s="14">
        <v>8.3377614538692593E-2</v>
      </c>
      <c r="H553" s="14">
        <v>7.7213252551589395E-2</v>
      </c>
      <c r="I553" s="14">
        <v>5.2785922667249303E-2</v>
      </c>
      <c r="J553" s="14">
        <v>2.7432292651115599E-2</v>
      </c>
      <c r="K553" s="14">
        <v>6.6449848172080101E-3</v>
      </c>
      <c r="L553" s="14">
        <v>1.28581748166899E-2</v>
      </c>
      <c r="M553" s="14"/>
      <c r="N553" s="14">
        <v>6.21504800837143E-2</v>
      </c>
      <c r="O553" s="14">
        <v>6.4241164192627695E-2</v>
      </c>
      <c r="P553" s="14">
        <v>5.4872348972981801E-2</v>
      </c>
      <c r="Q553" s="14">
        <v>3.5126945538901902E-2</v>
      </c>
      <c r="R553" s="14">
        <v>5.1770404242751498E-2</v>
      </c>
      <c r="S553" s="14"/>
      <c r="T553" s="14">
        <v>4.22129075430831E-2</v>
      </c>
      <c r="U553" s="14">
        <v>3.2709486667017902E-2</v>
      </c>
      <c r="V553" s="14">
        <v>4.7884824671453302E-2</v>
      </c>
      <c r="W553" s="14">
        <v>5.8805643231351498E-2</v>
      </c>
      <c r="X553" s="14"/>
      <c r="Y553" s="14">
        <v>2.8850587192925999E-2</v>
      </c>
      <c r="Z553" s="14">
        <v>8.4876785209609104E-2</v>
      </c>
      <c r="AA553" s="14">
        <v>6.18512301193304E-2</v>
      </c>
      <c r="AB553" s="14">
        <v>8.6621749575905904E-2</v>
      </c>
      <c r="AC553" s="14"/>
      <c r="AD553" s="14">
        <v>5.55154963349134E-2</v>
      </c>
      <c r="AE553" s="14">
        <v>4.1432934488889003E-2</v>
      </c>
      <c r="AF553" s="14">
        <v>5.5967963395064199E-2</v>
      </c>
      <c r="AG553" s="14">
        <v>6.5863408248227506E-2</v>
      </c>
      <c r="AH553" s="14"/>
      <c r="AI553" s="14">
        <v>7.0496434085826995E-2</v>
      </c>
      <c r="AJ553" s="14">
        <v>6.6589061528050802E-2</v>
      </c>
      <c r="AK553" s="14">
        <v>4.2361640795346898E-2</v>
      </c>
      <c r="AL553" s="14">
        <v>6.7662241531975004E-2</v>
      </c>
      <c r="AM553" s="14">
        <v>7.0545667650457194E-2</v>
      </c>
    </row>
    <row r="554" spans="2:39" x14ac:dyDescent="0.35">
      <c r="B554" t="s">
        <v>123</v>
      </c>
      <c r="C554" s="14">
        <v>9.8566791893825695E-2</v>
      </c>
      <c r="D554" s="14">
        <v>0.100303780053153</v>
      </c>
      <c r="E554" s="14">
        <v>9.6563773003753295E-2</v>
      </c>
      <c r="F554" s="14"/>
      <c r="G554" s="14">
        <v>7.6703718943117699E-2</v>
      </c>
      <c r="H554" s="14">
        <v>0.12603178398782</v>
      </c>
      <c r="I554" s="14">
        <v>0.128803863950018</v>
      </c>
      <c r="J554" s="14">
        <v>4.2238780340191497E-2</v>
      </c>
      <c r="K554" s="14">
        <v>2.2160928787379599E-2</v>
      </c>
      <c r="L554" s="14">
        <v>0.17535825333130201</v>
      </c>
      <c r="M554" s="14"/>
      <c r="N554" s="14">
        <v>7.4983909769321205E-2</v>
      </c>
      <c r="O554" s="14">
        <v>7.9813575983050805E-2</v>
      </c>
      <c r="P554" s="14">
        <v>0.114944373352867</v>
      </c>
      <c r="Q554" s="14">
        <v>0.101490125534919</v>
      </c>
      <c r="R554" s="14">
        <v>0.124819870219223</v>
      </c>
      <c r="S554" s="14"/>
      <c r="T554" s="14">
        <v>1.9986233785105199E-2</v>
      </c>
      <c r="U554" s="14">
        <v>0.101938175655855</v>
      </c>
      <c r="V554" s="14">
        <v>0.10259241878171101</v>
      </c>
      <c r="W554" s="14">
        <v>0.105388114397379</v>
      </c>
      <c r="X554" s="14"/>
      <c r="Y554" s="14">
        <v>7.7696902944397697E-2</v>
      </c>
      <c r="Z554" s="14">
        <v>9.7433305051062097E-2</v>
      </c>
      <c r="AA554" s="14">
        <v>0.12933161859730999</v>
      </c>
      <c r="AB554" s="14">
        <v>0.17722084832437099</v>
      </c>
      <c r="AC554" s="14"/>
      <c r="AD554" s="14">
        <v>0.103825974441683</v>
      </c>
      <c r="AE554" s="14">
        <v>9.2424192032179095E-2</v>
      </c>
      <c r="AF554" s="14">
        <v>0</v>
      </c>
      <c r="AG554" s="14">
        <v>0.16243943232247299</v>
      </c>
      <c r="AH554" s="14"/>
      <c r="AI554" s="14">
        <v>0.10948586773918299</v>
      </c>
      <c r="AJ554" s="14">
        <v>0.10860510182346</v>
      </c>
      <c r="AK554" s="14">
        <v>8.8783522261441303E-2</v>
      </c>
      <c r="AL554" s="14">
        <v>8.5410585995803701E-2</v>
      </c>
      <c r="AM554" s="14">
        <v>0.197480047819073</v>
      </c>
    </row>
    <row r="555" spans="2:39" x14ac:dyDescent="0.35">
      <c r="B555" t="s">
        <v>124</v>
      </c>
      <c r="C555" s="14">
        <v>0.19942763414808201</v>
      </c>
      <c r="D555" s="14">
        <v>0.20183990629726301</v>
      </c>
      <c r="E555" s="14">
        <v>0.19664590725094799</v>
      </c>
      <c r="F555" s="14"/>
      <c r="G555" s="14">
        <v>0.18903635325545401</v>
      </c>
      <c r="H555" s="14">
        <v>0.248311078713355</v>
      </c>
      <c r="I555" s="14">
        <v>0.24564798724402001</v>
      </c>
      <c r="J555" s="14">
        <v>0.180125330243846</v>
      </c>
      <c r="K555" s="14">
        <v>0.10101349105494099</v>
      </c>
      <c r="L555" s="14">
        <v>0.11675183121947599</v>
      </c>
      <c r="M555" s="14"/>
      <c r="N555" s="14">
        <v>0.143708986347097</v>
      </c>
      <c r="O555" s="14">
        <v>0.19943017203899599</v>
      </c>
      <c r="P555" s="14">
        <v>0.21210802414629301</v>
      </c>
      <c r="Q555" s="14">
        <v>0.26467425711534098</v>
      </c>
      <c r="R555" s="14">
        <v>0.174113261426635</v>
      </c>
      <c r="S555" s="14"/>
      <c r="T555" s="14">
        <v>0.20049427742727899</v>
      </c>
      <c r="U555" s="14">
        <v>0.114217042296689</v>
      </c>
      <c r="V555" s="14">
        <v>0.18487278122619599</v>
      </c>
      <c r="W555" s="14">
        <v>0.223898189521059</v>
      </c>
      <c r="X555" s="14"/>
      <c r="Y555" s="14">
        <v>0.16735825718341099</v>
      </c>
      <c r="Z555" s="14">
        <v>0.23583181317237101</v>
      </c>
      <c r="AA555" s="14">
        <v>0.248334303075642</v>
      </c>
      <c r="AB555" s="14">
        <v>0.277484471850101</v>
      </c>
      <c r="AC555" s="14"/>
      <c r="AD555" s="14">
        <v>0.23168657564311801</v>
      </c>
      <c r="AE555" s="14">
        <v>0.15728611002712001</v>
      </c>
      <c r="AF555" s="14">
        <v>0.11421713339346901</v>
      </c>
      <c r="AG555" s="14">
        <v>0.16052877246474601</v>
      </c>
      <c r="AH555" s="14"/>
      <c r="AI555" s="14">
        <v>0.327846037736996</v>
      </c>
      <c r="AJ555" s="14">
        <v>0.21018989693828</v>
      </c>
      <c r="AK555" s="14">
        <v>0.28168823389445302</v>
      </c>
      <c r="AL555" s="14">
        <v>0.22266254414141901</v>
      </c>
      <c r="AM555" s="14">
        <v>0.23117510088128099</v>
      </c>
    </row>
    <row r="556" spans="2:39" x14ac:dyDescent="0.35">
      <c r="B556" t="s">
        <v>125</v>
      </c>
      <c r="C556" s="14">
        <v>0.13047609401837701</v>
      </c>
      <c r="D556" s="14">
        <v>0.144735763189518</v>
      </c>
      <c r="E556" s="14">
        <v>0.114032466258102</v>
      </c>
      <c r="F556" s="14"/>
      <c r="G556" s="14">
        <v>0.148456109429286</v>
      </c>
      <c r="H556" s="14">
        <v>0.14447975974091801</v>
      </c>
      <c r="I556" s="14">
        <v>0.114428289396452</v>
      </c>
      <c r="J556" s="14">
        <v>0.126560600395625</v>
      </c>
      <c r="K556" s="14">
        <v>0.13465766363628401</v>
      </c>
      <c r="L556" s="14">
        <v>9.9807288517712298E-2</v>
      </c>
      <c r="M556" s="14"/>
      <c r="N556" s="14">
        <v>0.14611691005041899</v>
      </c>
      <c r="O556" s="14">
        <v>0.14513252923257999</v>
      </c>
      <c r="P556" s="14">
        <v>0.15130674354672599</v>
      </c>
      <c r="Q556" s="14">
        <v>0.119229589275861</v>
      </c>
      <c r="R556" s="14">
        <v>0.118433007828775</v>
      </c>
      <c r="S556" s="14"/>
      <c r="T556" s="14">
        <v>0.17145008965814101</v>
      </c>
      <c r="U556" s="14">
        <v>6.8024351773495403E-2</v>
      </c>
      <c r="V556" s="14">
        <v>0.13320061477946199</v>
      </c>
      <c r="W556" s="14">
        <v>0.13005592763879001</v>
      </c>
      <c r="X556" s="14"/>
      <c r="Y556" s="14">
        <v>0.13661605907212199</v>
      </c>
      <c r="Z556" s="14">
        <v>0.14384505232289099</v>
      </c>
      <c r="AA556" s="14">
        <v>0.13756124485052099</v>
      </c>
      <c r="AB556" s="14">
        <v>5.18757162778343E-2</v>
      </c>
      <c r="AC556" s="14"/>
      <c r="AD556" s="14">
        <v>0.122916137441807</v>
      </c>
      <c r="AE556" s="14">
        <v>0.15742627714673399</v>
      </c>
      <c r="AF556" s="14">
        <v>0.113350622982864</v>
      </c>
      <c r="AG556" s="14">
        <v>9.2729000814165796E-2</v>
      </c>
      <c r="AH556" s="14"/>
      <c r="AI556" s="14">
        <v>0.15076075788408999</v>
      </c>
      <c r="AJ556" s="14">
        <v>0.16518573698953801</v>
      </c>
      <c r="AK556" s="14">
        <v>0.111151555900393</v>
      </c>
      <c r="AL556" s="14">
        <v>0.111485754088868</v>
      </c>
      <c r="AM556" s="14">
        <v>0.15240225735776999</v>
      </c>
    </row>
    <row r="557" spans="2:39" x14ac:dyDescent="0.35">
      <c r="B557" t="s">
        <v>126</v>
      </c>
      <c r="C557" s="14">
        <v>0.145724324971577</v>
      </c>
      <c r="D557" s="14">
        <v>0.15954369129777199</v>
      </c>
      <c r="E557" s="14">
        <v>0.129788435223816</v>
      </c>
      <c r="F557" s="14"/>
      <c r="G557" s="14">
        <v>0.144805401141267</v>
      </c>
      <c r="H557" s="14">
        <v>0.14698390163347599</v>
      </c>
      <c r="I557" s="14">
        <v>0.127294852955947</v>
      </c>
      <c r="J557" s="14">
        <v>0.15961173636258599</v>
      </c>
      <c r="K557" s="14">
        <v>0.19228810059724399</v>
      </c>
      <c r="L557" s="14">
        <v>0.11117331791719801</v>
      </c>
      <c r="M557" s="14"/>
      <c r="N557" s="14">
        <v>0.14692610149318899</v>
      </c>
      <c r="O557" s="14">
        <v>0.19073676598922701</v>
      </c>
      <c r="P557" s="14">
        <v>0.128518983979683</v>
      </c>
      <c r="Q557" s="14">
        <v>0.118243355146747</v>
      </c>
      <c r="R557" s="14">
        <v>0.117187500764937</v>
      </c>
      <c r="S557" s="14"/>
      <c r="T557" s="14">
        <v>0.14073916257607999</v>
      </c>
      <c r="U557" s="14">
        <v>0.104550056403795</v>
      </c>
      <c r="V557" s="14">
        <v>0.151127274303436</v>
      </c>
      <c r="W557" s="14">
        <v>0.14654577481459599</v>
      </c>
      <c r="X557" s="14"/>
      <c r="Y557" s="14">
        <v>0.144266458336265</v>
      </c>
      <c r="Z557" s="14">
        <v>0.17465539529598101</v>
      </c>
      <c r="AA557" s="14">
        <v>0.114453613243908</v>
      </c>
      <c r="AB557" s="14">
        <v>0.15987793041687201</v>
      </c>
      <c r="AC557" s="14"/>
      <c r="AD557" s="14">
        <v>0.13720030269883601</v>
      </c>
      <c r="AE557" s="14">
        <v>0.162244358384696</v>
      </c>
      <c r="AF557" s="14">
        <v>0.131341975166609</v>
      </c>
      <c r="AG557" s="14">
        <v>0.13355304932923401</v>
      </c>
      <c r="AH557" s="14"/>
      <c r="AI557" s="14">
        <v>0.12157388941689</v>
      </c>
      <c r="AJ557" s="14">
        <v>0.12753507864453301</v>
      </c>
      <c r="AK557" s="14">
        <v>0.149809524405462</v>
      </c>
      <c r="AL557" s="14">
        <v>0.20206666459536901</v>
      </c>
      <c r="AM557" s="14">
        <v>6.8660500328849697E-2</v>
      </c>
    </row>
    <row r="558" spans="2:39" x14ac:dyDescent="0.35">
      <c r="B558" t="s">
        <v>127</v>
      </c>
      <c r="C558" s="14">
        <v>3.2395579165251702E-2</v>
      </c>
      <c r="D558" s="14">
        <v>2.96152223736399E-2</v>
      </c>
      <c r="E558" s="14">
        <v>3.5601765197571897E-2</v>
      </c>
      <c r="F558" s="14"/>
      <c r="G558" s="14">
        <v>5.1705198790197603E-2</v>
      </c>
      <c r="H558" s="14">
        <v>1.34764990431952E-2</v>
      </c>
      <c r="I558" s="14">
        <v>4.7476046266486299E-2</v>
      </c>
      <c r="J558" s="14">
        <v>3.7384378054123098E-2</v>
      </c>
      <c r="K558" s="14">
        <v>2.4381640098720701E-2</v>
      </c>
      <c r="L558" s="14">
        <v>1.26798048214399E-2</v>
      </c>
      <c r="M558" s="14"/>
      <c r="N558" s="14">
        <v>3.0486749135272499E-2</v>
      </c>
      <c r="O558" s="14">
        <v>2.9585988943772901E-2</v>
      </c>
      <c r="P558" s="14">
        <v>1.6102206359653301E-2</v>
      </c>
      <c r="Q558" s="14">
        <v>2.00498829126672E-2</v>
      </c>
      <c r="R558" s="14">
        <v>7.3038056095159704E-2</v>
      </c>
      <c r="S558" s="14"/>
      <c r="T558" s="14">
        <v>3.3901597287626997E-2</v>
      </c>
      <c r="U558" s="14">
        <v>4.5899247324677102E-2</v>
      </c>
      <c r="V558" s="14">
        <v>3.8694078212406398E-2</v>
      </c>
      <c r="W558" s="14">
        <v>2.45567918849437E-2</v>
      </c>
      <c r="X558" s="14"/>
      <c r="Y558" s="14">
        <v>3.0767403060446199E-2</v>
      </c>
      <c r="Z558" s="14">
        <v>2.97450371507294E-2</v>
      </c>
      <c r="AA558" s="14">
        <v>3.9023298739498002E-2</v>
      </c>
      <c r="AB558" s="14">
        <v>3.5550859163200797E-2</v>
      </c>
      <c r="AC558" s="14"/>
      <c r="AD558" s="14">
        <v>3.2167327526990801E-2</v>
      </c>
      <c r="AE558" s="14">
        <v>2.2950218913678998E-2</v>
      </c>
      <c r="AF558" s="14">
        <v>4.3687402639118002E-2</v>
      </c>
      <c r="AG558" s="14">
        <v>8.1903073183236502E-2</v>
      </c>
      <c r="AH558" s="14"/>
      <c r="AI558" s="14">
        <v>1.06737982578771E-2</v>
      </c>
      <c r="AJ558" s="14">
        <v>1.8635917269131701E-2</v>
      </c>
      <c r="AK558" s="14">
        <v>3.8959143062031597E-2</v>
      </c>
      <c r="AL558" s="14">
        <v>4.4837681993855003E-2</v>
      </c>
      <c r="AM558" s="14">
        <v>5.1147415771728801E-2</v>
      </c>
    </row>
    <row r="559" spans="2:39" x14ac:dyDescent="0.35">
      <c r="B559" t="s">
        <v>128</v>
      </c>
      <c r="C559" s="14">
        <v>0.14905436252863399</v>
      </c>
      <c r="D559" s="14">
        <v>0.128042685206156</v>
      </c>
      <c r="E559" s="14">
        <v>0.17328411122498599</v>
      </c>
      <c r="F559" s="14"/>
      <c r="G559" s="14">
        <v>0.13937554616174599</v>
      </c>
      <c r="H559" s="14">
        <v>9.5352981071252799E-2</v>
      </c>
      <c r="I559" s="14">
        <v>0.16042557869679899</v>
      </c>
      <c r="J559" s="14">
        <v>0.13429529369964599</v>
      </c>
      <c r="K559" s="14">
        <v>0.311264449637075</v>
      </c>
      <c r="L559" s="14">
        <v>0.127215728373197</v>
      </c>
      <c r="M559" s="14"/>
      <c r="N559" s="14">
        <v>0.16597896138611301</v>
      </c>
      <c r="O559" s="14">
        <v>0.126748134114399</v>
      </c>
      <c r="P559" s="14">
        <v>0.19419085066316599</v>
      </c>
      <c r="Q559" s="14">
        <v>0.145743646451994</v>
      </c>
      <c r="R559" s="14">
        <v>0.11907036687972899</v>
      </c>
      <c r="S559" s="14"/>
      <c r="T559" s="14">
        <v>0.142420201611626</v>
      </c>
      <c r="U559" s="14">
        <v>0.238720585913619</v>
      </c>
      <c r="V559" s="14">
        <v>0.15575727089012401</v>
      </c>
      <c r="W559" s="14">
        <v>0.13264193049866099</v>
      </c>
      <c r="X559" s="14"/>
      <c r="Y559" s="14">
        <v>0.18758859536585801</v>
      </c>
      <c r="Z559" s="14">
        <v>9.1923057056483307E-2</v>
      </c>
      <c r="AA559" s="14">
        <v>0.13879594432867401</v>
      </c>
      <c r="AB559" s="14">
        <v>0.12854336733042401</v>
      </c>
      <c r="AC559" s="14"/>
      <c r="AD559" s="14">
        <v>0.13457747211090301</v>
      </c>
      <c r="AE559" s="14">
        <v>0.15451494796389501</v>
      </c>
      <c r="AF559" s="14">
        <v>0.24629007996689201</v>
      </c>
      <c r="AG559" s="14">
        <v>0.197752748785372</v>
      </c>
      <c r="AH559" s="14"/>
      <c r="AI559" s="14">
        <v>7.0794515585455797E-2</v>
      </c>
      <c r="AJ559" s="14">
        <v>0.16822957837108199</v>
      </c>
      <c r="AK559" s="14">
        <v>0.17760134752260001</v>
      </c>
      <c r="AL559" s="14">
        <v>0.106616719126812</v>
      </c>
      <c r="AM559" s="14">
        <v>0.108209434058678</v>
      </c>
    </row>
    <row r="560" spans="2:39" x14ac:dyDescent="0.35">
      <c r="B560" t="s">
        <v>240</v>
      </c>
      <c r="C560" s="14">
        <v>0.17632439732886701</v>
      </c>
      <c r="D560" s="14">
        <v>0.16695419718233601</v>
      </c>
      <c r="E560" s="14">
        <v>0.18712970293586201</v>
      </c>
      <c r="F560" s="14"/>
      <c r="G560" s="14">
        <v>0.14333112824504399</v>
      </c>
      <c r="H560" s="14">
        <v>0.12569806206124801</v>
      </c>
      <c r="I560" s="14">
        <v>0.11778456642669601</v>
      </c>
      <c r="J560" s="14">
        <v>0.27296379736419701</v>
      </c>
      <c r="K560" s="14">
        <v>0.207588741371147</v>
      </c>
      <c r="L560" s="14">
        <v>0.315889297730998</v>
      </c>
      <c r="M560" s="14"/>
      <c r="N560" s="14">
        <v>0.22287101422071701</v>
      </c>
      <c r="O560" s="14">
        <v>0.144814349242255</v>
      </c>
      <c r="P560" s="14">
        <v>0.109369231346753</v>
      </c>
      <c r="Q560" s="14">
        <v>0.189149478442457</v>
      </c>
      <c r="R560" s="14">
        <v>0.209947052031287</v>
      </c>
      <c r="S560" s="14"/>
      <c r="T560" s="14">
        <v>0.217229600404998</v>
      </c>
      <c r="U560" s="14">
        <v>0.27603956616483</v>
      </c>
      <c r="V560" s="14">
        <v>0.181359879904713</v>
      </c>
      <c r="W560" s="14">
        <v>0.152587181614773</v>
      </c>
      <c r="X560" s="14"/>
      <c r="Y560" s="14">
        <v>0.20666383528453999</v>
      </c>
      <c r="Z560" s="14">
        <v>0.128483860743311</v>
      </c>
      <c r="AA560" s="14">
        <v>0.130648747045115</v>
      </c>
      <c r="AB560" s="14">
        <v>6.2309809010529099E-2</v>
      </c>
      <c r="AC560" s="14"/>
      <c r="AD560" s="14">
        <v>0.16121709265678799</v>
      </c>
      <c r="AE560" s="14">
        <v>0.20190867262626899</v>
      </c>
      <c r="AF560" s="14">
        <v>0.295144822455984</v>
      </c>
      <c r="AG560" s="14">
        <v>8.6988249819991301E-2</v>
      </c>
      <c r="AH560" s="14"/>
      <c r="AI560" s="14">
        <v>0.13836869929368101</v>
      </c>
      <c r="AJ560" s="14">
        <v>0.116751532321187</v>
      </c>
      <c r="AK560" s="14">
        <v>8.7168420697150903E-2</v>
      </c>
      <c r="AL560" s="14">
        <v>0.13764494453585399</v>
      </c>
      <c r="AM560" s="14">
        <v>0.111298426024502</v>
      </c>
    </row>
    <row r="561" spans="2:39" x14ac:dyDescent="0.35">
      <c r="B561" t="s">
        <v>64</v>
      </c>
      <c r="C561" s="14">
        <v>8.1348168143589809E-3</v>
      </c>
      <c r="D561" s="14">
        <v>7.4514145082812504E-3</v>
      </c>
      <c r="E561" s="14">
        <v>8.9228865091594001E-3</v>
      </c>
      <c r="F561" s="14"/>
      <c r="G561" s="14">
        <v>8.8379048506169906E-3</v>
      </c>
      <c r="H561" s="14">
        <v>3.86470381641516E-3</v>
      </c>
      <c r="I561" s="14">
        <v>0</v>
      </c>
      <c r="J561" s="14">
        <v>1.9387790888670101E-2</v>
      </c>
      <c r="K561" s="14">
        <v>0</v>
      </c>
      <c r="L561" s="14">
        <v>2.8266303271985899E-2</v>
      </c>
      <c r="M561" s="14"/>
      <c r="N561" s="14">
        <v>6.77688751415601E-3</v>
      </c>
      <c r="O561" s="14">
        <v>7.0698679735570098E-3</v>
      </c>
      <c r="P561" s="14">
        <v>9.2936188159384904E-3</v>
      </c>
      <c r="Q561" s="14">
        <v>6.2927195811122803E-3</v>
      </c>
      <c r="R561" s="14">
        <v>0</v>
      </c>
      <c r="S561" s="14"/>
      <c r="T561" s="14">
        <v>8.3885225542543098E-3</v>
      </c>
      <c r="U561" s="14">
        <v>0</v>
      </c>
      <c r="V561" s="14">
        <v>0</v>
      </c>
      <c r="W561" s="14">
        <v>1.6850801915709701E-2</v>
      </c>
      <c r="X561" s="14"/>
      <c r="Y561" s="14">
        <v>1.06464035745726E-2</v>
      </c>
      <c r="Z561" s="14">
        <v>4.9737545331243497E-3</v>
      </c>
      <c r="AA561" s="14">
        <v>0</v>
      </c>
      <c r="AB561" s="14">
        <v>0</v>
      </c>
      <c r="AC561" s="14"/>
      <c r="AD561" s="14">
        <v>1.19473824047477E-2</v>
      </c>
      <c r="AE561" s="14">
        <v>3.2223821149197202E-3</v>
      </c>
      <c r="AF561" s="14">
        <v>0</v>
      </c>
      <c r="AG561" s="14">
        <v>0</v>
      </c>
      <c r="AH561" s="14"/>
      <c r="AI561" s="14">
        <v>0</v>
      </c>
      <c r="AJ561" s="14">
        <v>9.13904805736835E-3</v>
      </c>
      <c r="AK561" s="14">
        <v>2.2476611461121801E-2</v>
      </c>
      <c r="AL561" s="14">
        <v>0</v>
      </c>
      <c r="AM561" s="14">
        <v>0</v>
      </c>
    </row>
    <row r="562" spans="2:39" x14ac:dyDescent="0.35">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row>
    <row r="563" spans="2:39" x14ac:dyDescent="0.35">
      <c r="B563" s="6" t="s">
        <v>247</v>
      </c>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row>
    <row r="564" spans="2:39" x14ac:dyDescent="0.35">
      <c r="B564" s="24" t="s">
        <v>222</v>
      </c>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row>
    <row r="565" spans="2:39" x14ac:dyDescent="0.35">
      <c r="B565" t="s">
        <v>121</v>
      </c>
      <c r="C565" s="14">
        <v>1.5980908712975899E-2</v>
      </c>
      <c r="D565" s="14">
        <v>1.8515675543422299E-2</v>
      </c>
      <c r="E565" s="14">
        <v>1.3057926298818001E-2</v>
      </c>
      <c r="F565" s="14"/>
      <c r="G565" s="14">
        <v>8.6716053153583408E-3</v>
      </c>
      <c r="H565" s="14">
        <v>3.12321469559355E-2</v>
      </c>
      <c r="I565" s="14">
        <v>1.0856385752972901E-2</v>
      </c>
      <c r="J565" s="14">
        <v>2.6321554116892101E-2</v>
      </c>
      <c r="K565" s="14">
        <v>0</v>
      </c>
      <c r="L565" s="14">
        <v>0</v>
      </c>
      <c r="M565" s="14"/>
      <c r="N565" s="14">
        <v>1.52258105810323E-2</v>
      </c>
      <c r="O565" s="14">
        <v>1.8852027653570198E-2</v>
      </c>
      <c r="P565" s="14">
        <v>1.4693798110089E-2</v>
      </c>
      <c r="Q565" s="14">
        <v>5.3879495881424197E-3</v>
      </c>
      <c r="R565" s="14">
        <v>2.0272255965794898E-2</v>
      </c>
      <c r="S565" s="14"/>
      <c r="T565" s="14">
        <v>2.31774071518068E-2</v>
      </c>
      <c r="U565" s="14">
        <v>0</v>
      </c>
      <c r="V565" s="14">
        <v>1.64756867570875E-2</v>
      </c>
      <c r="W565" s="14">
        <v>1.6506094669914699E-2</v>
      </c>
      <c r="X565" s="14"/>
      <c r="Y565" s="14">
        <v>1.6770791901833702E-2</v>
      </c>
      <c r="Z565" s="14">
        <v>2.6314910092108099E-2</v>
      </c>
      <c r="AA565" s="14">
        <v>1.17624667147255E-2</v>
      </c>
      <c r="AB565" s="14">
        <v>0</v>
      </c>
      <c r="AC565" s="14"/>
      <c r="AD565" s="14">
        <v>1.86305411131494E-2</v>
      </c>
      <c r="AE565" s="14">
        <v>7.3075384085818998E-3</v>
      </c>
      <c r="AF565" s="14">
        <v>0</v>
      </c>
      <c r="AG565" s="14">
        <v>4.8870992489272298E-2</v>
      </c>
      <c r="AH565" s="14"/>
      <c r="AI565" s="14">
        <v>1.1990550980454699E-2</v>
      </c>
      <c r="AJ565" s="14">
        <v>1.7250933558040801E-2</v>
      </c>
      <c r="AK565" s="14">
        <v>0</v>
      </c>
      <c r="AL565" s="14">
        <v>2.19454463895759E-2</v>
      </c>
      <c r="AM565" s="14">
        <v>1.6360085521274999E-2</v>
      </c>
    </row>
    <row r="566" spans="2:39" x14ac:dyDescent="0.35">
      <c r="B566" t="s">
        <v>122</v>
      </c>
      <c r="C566" s="14">
        <v>8.3932404396722601E-2</v>
      </c>
      <c r="D566" s="14">
        <v>7.4090250839180499E-2</v>
      </c>
      <c r="E566" s="14">
        <v>9.5281946066821999E-2</v>
      </c>
      <c r="F566" s="14"/>
      <c r="G566" s="14">
        <v>0.108279990150559</v>
      </c>
      <c r="H566" s="14">
        <v>0.14428692126420101</v>
      </c>
      <c r="I566" s="14">
        <v>6.6639900806462496E-2</v>
      </c>
      <c r="J566" s="14">
        <v>2.7432292651115599E-2</v>
      </c>
      <c r="K566" s="14">
        <v>1.8352828055872301E-2</v>
      </c>
      <c r="L566" s="14">
        <v>8.8484136338969205E-2</v>
      </c>
      <c r="M566" s="14"/>
      <c r="N566" s="14">
        <v>0.111737682549887</v>
      </c>
      <c r="O566" s="14">
        <v>8.2968238009508602E-2</v>
      </c>
      <c r="P566" s="14">
        <v>8.6706729086787698E-2</v>
      </c>
      <c r="Q566" s="14">
        <v>0.10819762014805499</v>
      </c>
      <c r="R566" s="14">
        <v>5.9868663248666298E-2</v>
      </c>
      <c r="S566" s="14"/>
      <c r="T566" s="14">
        <v>6.7203855925319494E-2</v>
      </c>
      <c r="U566" s="14">
        <v>9.8458625630490501E-2</v>
      </c>
      <c r="V566" s="14">
        <v>6.7231502848902697E-2</v>
      </c>
      <c r="W566" s="14">
        <v>0.100430139647505</v>
      </c>
      <c r="X566" s="14"/>
      <c r="Y566" s="14">
        <v>5.49383387275846E-2</v>
      </c>
      <c r="Z566" s="14">
        <v>0.121011467073562</v>
      </c>
      <c r="AA566" s="14">
        <v>9.3540759814086605E-2</v>
      </c>
      <c r="AB566" s="14">
        <v>0.17070732350187101</v>
      </c>
      <c r="AC566" s="14"/>
      <c r="AD566" s="14">
        <v>7.5819629568407002E-2</v>
      </c>
      <c r="AE566" s="14">
        <v>0.10226345970888399</v>
      </c>
      <c r="AF566" s="14">
        <v>7.8424386059979798E-2</v>
      </c>
      <c r="AG566" s="14">
        <v>8.6198823582515502E-2</v>
      </c>
      <c r="AH566" s="14"/>
      <c r="AI566" s="14">
        <v>0.12883926732009299</v>
      </c>
      <c r="AJ566" s="14">
        <v>9.0673225391039003E-2</v>
      </c>
      <c r="AK566" s="14">
        <v>6.3060799519086594E-2</v>
      </c>
      <c r="AL566" s="14">
        <v>8.1482296429244094E-2</v>
      </c>
      <c r="AM566" s="14">
        <v>0.15108694007522699</v>
      </c>
    </row>
    <row r="567" spans="2:39" x14ac:dyDescent="0.35">
      <c r="B567" t="s">
        <v>123</v>
      </c>
      <c r="C567" s="14">
        <v>0.14419948909275401</v>
      </c>
      <c r="D567" s="14">
        <v>0.12863908040372399</v>
      </c>
      <c r="E567" s="14">
        <v>0.162143072861022</v>
      </c>
      <c r="F567" s="14"/>
      <c r="G567" s="14">
        <v>0.13572010706894699</v>
      </c>
      <c r="H567" s="14">
        <v>0.195217275753515</v>
      </c>
      <c r="I567" s="14">
        <v>0.16040217101519799</v>
      </c>
      <c r="J567" s="14">
        <v>0.105735875872232</v>
      </c>
      <c r="K567" s="14">
        <v>0.13172290379517201</v>
      </c>
      <c r="L567" s="14">
        <v>6.0389595122701999E-2</v>
      </c>
      <c r="M567" s="14"/>
      <c r="N567" s="14">
        <v>0.13192120326180101</v>
      </c>
      <c r="O567" s="14">
        <v>7.3358494326846005E-2</v>
      </c>
      <c r="P567" s="14">
        <v>0.17726448961412</v>
      </c>
      <c r="Q567" s="14">
        <v>0.18745013900962401</v>
      </c>
      <c r="R567" s="14">
        <v>0.15803857851748501</v>
      </c>
      <c r="S567" s="14"/>
      <c r="T567" s="14">
        <v>0.14123076039516</v>
      </c>
      <c r="U567" s="14">
        <v>0.12573028841769901</v>
      </c>
      <c r="V567" s="14">
        <v>0.1515584040655</v>
      </c>
      <c r="W567" s="14">
        <v>0.14006182612842</v>
      </c>
      <c r="X567" s="14"/>
      <c r="Y567" s="14">
        <v>0.111599221701332</v>
      </c>
      <c r="Z567" s="14">
        <v>0.155935749967093</v>
      </c>
      <c r="AA567" s="14">
        <v>0.189002091915178</v>
      </c>
      <c r="AB567" s="14">
        <v>0.198954615677748</v>
      </c>
      <c r="AC567" s="14"/>
      <c r="AD567" s="14">
        <v>0.14555341844856801</v>
      </c>
      <c r="AE567" s="14">
        <v>0.14195686499020099</v>
      </c>
      <c r="AF567" s="14">
        <v>8.8306496365640502E-2</v>
      </c>
      <c r="AG567" s="14">
        <v>0.201053639825679</v>
      </c>
      <c r="AH567" s="14"/>
      <c r="AI567" s="14">
        <v>0.24485994811595599</v>
      </c>
      <c r="AJ567" s="14">
        <v>0.16982965833922201</v>
      </c>
      <c r="AK567" s="14">
        <v>0.134454818020773</v>
      </c>
      <c r="AL567" s="14">
        <v>0.100457337651628</v>
      </c>
      <c r="AM567" s="14">
        <v>0.168586243085001</v>
      </c>
    </row>
    <row r="568" spans="2:39" x14ac:dyDescent="0.35">
      <c r="B568" t="s">
        <v>124</v>
      </c>
      <c r="C568" s="14">
        <v>0.22703551780667899</v>
      </c>
      <c r="D568" s="14">
        <v>0.23411224031241801</v>
      </c>
      <c r="E568" s="14">
        <v>0.218874950457568</v>
      </c>
      <c r="F568" s="14"/>
      <c r="G568" s="14">
        <v>0.24962146535656601</v>
      </c>
      <c r="H568" s="14">
        <v>0.212764082517992</v>
      </c>
      <c r="I568" s="14">
        <v>0.23598801454143001</v>
      </c>
      <c r="J568" s="14">
        <v>0.26485578133223803</v>
      </c>
      <c r="K568" s="14">
        <v>0.111250105169773</v>
      </c>
      <c r="L568" s="14">
        <v>0.26987581268278099</v>
      </c>
      <c r="M568" s="14"/>
      <c r="N568" s="14">
        <v>0.177288133940908</v>
      </c>
      <c r="O568" s="14">
        <v>0.272998205528444</v>
      </c>
      <c r="P568" s="14">
        <v>0.227989922931426</v>
      </c>
      <c r="Q568" s="14">
        <v>0.22398442170521399</v>
      </c>
      <c r="R568" s="14">
        <v>0.21716001480088301</v>
      </c>
      <c r="S568" s="14"/>
      <c r="T568" s="14">
        <v>0.26833402226382802</v>
      </c>
      <c r="U568" s="14">
        <v>0.168555848805542</v>
      </c>
      <c r="V568" s="14">
        <v>0.21847253605248801</v>
      </c>
      <c r="W568" s="14">
        <v>0.236910471838083</v>
      </c>
      <c r="X568" s="14"/>
      <c r="Y568" s="14">
        <v>0.210648701195322</v>
      </c>
      <c r="Z568" s="14">
        <v>0.243757227561375</v>
      </c>
      <c r="AA568" s="14">
        <v>0.30935158123978101</v>
      </c>
      <c r="AB568" s="14">
        <v>0.23421788144587</v>
      </c>
      <c r="AC568" s="14"/>
      <c r="AD568" s="14">
        <v>0.25434963232397101</v>
      </c>
      <c r="AE568" s="14">
        <v>0.20513841351786199</v>
      </c>
      <c r="AF568" s="14">
        <v>0.11511556313636501</v>
      </c>
      <c r="AG568" s="14">
        <v>0.13685686802861199</v>
      </c>
      <c r="AH568" s="14"/>
      <c r="AI568" s="14">
        <v>0.200310893154836</v>
      </c>
      <c r="AJ568" s="14">
        <v>0.26370249658552097</v>
      </c>
      <c r="AK568" s="14">
        <v>0.377240964937965</v>
      </c>
      <c r="AL568" s="14">
        <v>0.23316326035281901</v>
      </c>
      <c r="AM568" s="14">
        <v>0.23713868901916799</v>
      </c>
    </row>
    <row r="569" spans="2:39" x14ac:dyDescent="0.35">
      <c r="B569" t="s">
        <v>125</v>
      </c>
      <c r="C569" s="14">
        <v>0.160605940563536</v>
      </c>
      <c r="D569" s="14">
        <v>0.151960040495288</v>
      </c>
      <c r="E569" s="14">
        <v>0.17057601495085301</v>
      </c>
      <c r="F569" s="14"/>
      <c r="G569" s="14">
        <v>0.174573247772011</v>
      </c>
      <c r="H569" s="14">
        <v>0.184889883945862</v>
      </c>
      <c r="I569" s="14">
        <v>0.17925835500641599</v>
      </c>
      <c r="J569" s="14">
        <v>0.117041734936133</v>
      </c>
      <c r="K569" s="14">
        <v>0.131664863636167</v>
      </c>
      <c r="L569" s="14">
        <v>0.13138212499942201</v>
      </c>
      <c r="M569" s="14"/>
      <c r="N569" s="14">
        <v>0.11838431486176999</v>
      </c>
      <c r="O569" s="14">
        <v>0.18111967582898</v>
      </c>
      <c r="P569" s="14">
        <v>0.180107577029087</v>
      </c>
      <c r="Q569" s="14">
        <v>0.150991920757269</v>
      </c>
      <c r="R569" s="14">
        <v>0.15661406800598099</v>
      </c>
      <c r="S569" s="14"/>
      <c r="T569" s="14">
        <v>0.24601962951887499</v>
      </c>
      <c r="U569" s="14">
        <v>0.18580403016987401</v>
      </c>
      <c r="V569" s="14">
        <v>0.16564624550672599</v>
      </c>
      <c r="W569" s="14">
        <v>0.140943229917292</v>
      </c>
      <c r="X569" s="14"/>
      <c r="Y569" s="14">
        <v>0.175644019787073</v>
      </c>
      <c r="Z569" s="14">
        <v>0.13352914071167199</v>
      </c>
      <c r="AA569" s="14">
        <v>0.161454693151176</v>
      </c>
      <c r="AB569" s="14">
        <v>0.13860059987190201</v>
      </c>
      <c r="AC569" s="14"/>
      <c r="AD569" s="14">
        <v>0.16692454707940199</v>
      </c>
      <c r="AE569" s="14">
        <v>0.153966342586566</v>
      </c>
      <c r="AF569" s="14">
        <v>0.119917240509826</v>
      </c>
      <c r="AG569" s="14">
        <v>0.15792149871901601</v>
      </c>
      <c r="AH569" s="14"/>
      <c r="AI569" s="14">
        <v>0.13092604510158701</v>
      </c>
      <c r="AJ569" s="14">
        <v>0.15236320265494399</v>
      </c>
      <c r="AK569" s="14">
        <v>0.14104397204635599</v>
      </c>
      <c r="AL569" s="14">
        <v>0.175983670189307</v>
      </c>
      <c r="AM569" s="14">
        <v>0.136466987053423</v>
      </c>
    </row>
    <row r="570" spans="2:39" x14ac:dyDescent="0.35">
      <c r="B570" t="s">
        <v>126</v>
      </c>
      <c r="C570" s="14">
        <v>0.156238949741173</v>
      </c>
      <c r="D570" s="14">
        <v>0.165006549178248</v>
      </c>
      <c r="E570" s="14">
        <v>0.14612853695640499</v>
      </c>
      <c r="F570" s="14"/>
      <c r="G570" s="14">
        <v>0.171673547550695</v>
      </c>
      <c r="H570" s="14">
        <v>0.104995595383402</v>
      </c>
      <c r="I570" s="14">
        <v>0.123932849925702</v>
      </c>
      <c r="J570" s="14">
        <v>0.209343977203516</v>
      </c>
      <c r="K570" s="14">
        <v>0.24052468511451899</v>
      </c>
      <c r="L570" s="14">
        <v>0.15897184267383599</v>
      </c>
      <c r="M570" s="14"/>
      <c r="N570" s="14">
        <v>0.174531794517612</v>
      </c>
      <c r="O570" s="14">
        <v>0.18008076188468999</v>
      </c>
      <c r="P570" s="14">
        <v>0.14818130100170299</v>
      </c>
      <c r="Q570" s="14">
        <v>0.14524462474111399</v>
      </c>
      <c r="R570" s="14">
        <v>0.12676856496532399</v>
      </c>
      <c r="S570" s="14"/>
      <c r="T570" s="14">
        <v>0.123058286278336</v>
      </c>
      <c r="U570" s="14">
        <v>0.210941748058496</v>
      </c>
      <c r="V570" s="14">
        <v>0.163468182805418</v>
      </c>
      <c r="W570" s="14">
        <v>0.146314056611757</v>
      </c>
      <c r="X570" s="14"/>
      <c r="Y570" s="14">
        <v>0.16434904462583899</v>
      </c>
      <c r="Z570" s="14">
        <v>0.15151748273909499</v>
      </c>
      <c r="AA570" s="14">
        <v>0.11613389581708</v>
      </c>
      <c r="AB570" s="14">
        <v>0.124748902507177</v>
      </c>
      <c r="AC570" s="14"/>
      <c r="AD570" s="14">
        <v>0.158856607339591</v>
      </c>
      <c r="AE570" s="14">
        <v>0.142820422451061</v>
      </c>
      <c r="AF570" s="14">
        <v>0.24278100611963399</v>
      </c>
      <c r="AG570" s="14">
        <v>0.14906734237762201</v>
      </c>
      <c r="AH570" s="14"/>
      <c r="AI570" s="14">
        <v>0.12381120104242101</v>
      </c>
      <c r="AJ570" s="14">
        <v>0.15152481609961199</v>
      </c>
      <c r="AK570" s="14">
        <v>0.127578016313038</v>
      </c>
      <c r="AL570" s="14">
        <v>0.166960855283524</v>
      </c>
      <c r="AM570" s="14">
        <v>0.111407949965627</v>
      </c>
    </row>
    <row r="571" spans="2:39" x14ac:dyDescent="0.35">
      <c r="B571" t="s">
        <v>127</v>
      </c>
      <c r="C571" s="14">
        <v>1.44600772644831E-2</v>
      </c>
      <c r="D571" s="14">
        <v>1.2426732547974899E-2</v>
      </c>
      <c r="E571" s="14">
        <v>1.6804841594237001E-2</v>
      </c>
      <c r="F571" s="14"/>
      <c r="G571" s="14">
        <v>2.4624854203296499E-2</v>
      </c>
      <c r="H571" s="14">
        <v>1.34262798034946E-2</v>
      </c>
      <c r="I571" s="14">
        <v>1.1263204632618399E-2</v>
      </c>
      <c r="J571" s="14">
        <v>7.11809603664157E-3</v>
      </c>
      <c r="K571" s="14">
        <v>3.11923011805669E-2</v>
      </c>
      <c r="L571" s="14">
        <v>0</v>
      </c>
      <c r="M571" s="14"/>
      <c r="N571" s="14">
        <v>3.4258619265728298E-2</v>
      </c>
      <c r="O571" s="14">
        <v>6.2333396303354402E-3</v>
      </c>
      <c r="P571" s="14">
        <v>1.50367300224714E-2</v>
      </c>
      <c r="Q571" s="14">
        <v>1.11193113664691E-2</v>
      </c>
      <c r="R571" s="14">
        <v>1.42882878119293E-2</v>
      </c>
      <c r="S571" s="14"/>
      <c r="T571" s="14">
        <v>3.4502071513305803E-2</v>
      </c>
      <c r="U571" s="14">
        <v>2.03039081426706E-2</v>
      </c>
      <c r="V571" s="14">
        <v>1.13193055135351E-2</v>
      </c>
      <c r="W571" s="14">
        <v>1.39404133775575E-2</v>
      </c>
      <c r="X571" s="14"/>
      <c r="Y571" s="14">
        <v>1.20338610331488E-2</v>
      </c>
      <c r="Z571" s="14">
        <v>5.8068415436003298E-3</v>
      </c>
      <c r="AA571" s="14">
        <v>2.4727520954068698E-2</v>
      </c>
      <c r="AB571" s="14">
        <v>1.37787350803086E-2</v>
      </c>
      <c r="AC571" s="14"/>
      <c r="AD571" s="14">
        <v>9.5846819304256595E-3</v>
      </c>
      <c r="AE571" s="14">
        <v>1.6430830994495702E-2</v>
      </c>
      <c r="AF571" s="14">
        <v>6.8886015004809398E-2</v>
      </c>
      <c r="AG571" s="14">
        <v>1.6439427509806301E-2</v>
      </c>
      <c r="AH571" s="14"/>
      <c r="AI571" s="14">
        <v>0</v>
      </c>
      <c r="AJ571" s="14">
        <v>1.0682681376113799E-2</v>
      </c>
      <c r="AK571" s="14">
        <v>1.92449143655282E-2</v>
      </c>
      <c r="AL571" s="14">
        <v>0</v>
      </c>
      <c r="AM571" s="14">
        <v>1.8174413335823099E-2</v>
      </c>
    </row>
    <row r="572" spans="2:39" x14ac:dyDescent="0.35">
      <c r="B572" t="s">
        <v>128</v>
      </c>
      <c r="C572" s="14">
        <v>0.123310106832047</v>
      </c>
      <c r="D572" s="14">
        <v>0.12046908728486599</v>
      </c>
      <c r="E572" s="14">
        <v>0.12658624650491199</v>
      </c>
      <c r="F572" s="14"/>
      <c r="G572" s="14">
        <v>8.5023956761844002E-2</v>
      </c>
      <c r="H572" s="14">
        <v>6.0470463247258202E-2</v>
      </c>
      <c r="I572" s="14">
        <v>0.15715751098476999</v>
      </c>
      <c r="J572" s="14">
        <v>0.12562253446815899</v>
      </c>
      <c r="K572" s="14">
        <v>0.25805574850277102</v>
      </c>
      <c r="L572" s="14">
        <v>0.12623701118292899</v>
      </c>
      <c r="M572" s="14"/>
      <c r="N572" s="14">
        <v>0.17539519755879601</v>
      </c>
      <c r="O572" s="14">
        <v>0.107353983307668</v>
      </c>
      <c r="P572" s="14">
        <v>9.7134226323385198E-2</v>
      </c>
      <c r="Q572" s="14">
        <v>0.117888712866075</v>
      </c>
      <c r="R572" s="14">
        <v>0.13860674100111101</v>
      </c>
      <c r="S572" s="14"/>
      <c r="T572" s="14">
        <v>6.38988155701571E-2</v>
      </c>
      <c r="U572" s="14">
        <v>0.13060358433131999</v>
      </c>
      <c r="V572" s="14">
        <v>0.141977759833227</v>
      </c>
      <c r="W572" s="14">
        <v>0.11307714362020201</v>
      </c>
      <c r="X572" s="14"/>
      <c r="Y572" s="14">
        <v>0.16156603823961399</v>
      </c>
      <c r="Z572" s="14">
        <v>9.9924848006521003E-2</v>
      </c>
      <c r="AA572" s="14">
        <v>5.3973520963177E-2</v>
      </c>
      <c r="AB572" s="14">
        <v>7.4097945067721493E-2</v>
      </c>
      <c r="AC572" s="14"/>
      <c r="AD572" s="14">
        <v>0.11052739161151</v>
      </c>
      <c r="AE572" s="14">
        <v>0.13081970712298899</v>
      </c>
      <c r="AF572" s="14">
        <v>0.24053076723407299</v>
      </c>
      <c r="AG572" s="14">
        <v>7.6010346793261199E-2</v>
      </c>
      <c r="AH572" s="14"/>
      <c r="AI572" s="14">
        <v>7.0544476813124798E-2</v>
      </c>
      <c r="AJ572" s="14">
        <v>7.9499099723909603E-2</v>
      </c>
      <c r="AK572" s="14">
        <v>0.11554888919114201</v>
      </c>
      <c r="AL572" s="14">
        <v>0.13178111952082999</v>
      </c>
      <c r="AM572" s="14">
        <v>0.10783709975699</v>
      </c>
    </row>
    <row r="573" spans="2:39" x14ac:dyDescent="0.35">
      <c r="B573" t="s">
        <v>240</v>
      </c>
      <c r="C573" s="14">
        <v>6.7823863307224702E-2</v>
      </c>
      <c r="D573" s="14">
        <v>8.7171215349747797E-2</v>
      </c>
      <c r="E573" s="14">
        <v>4.55133418416835E-2</v>
      </c>
      <c r="F573" s="14"/>
      <c r="G573" s="14">
        <v>3.86727402993262E-2</v>
      </c>
      <c r="H573" s="14">
        <v>4.5556779248452299E-2</v>
      </c>
      <c r="I573" s="14">
        <v>5.4501607334431899E-2</v>
      </c>
      <c r="J573" s="14">
        <v>0.104886378428722</v>
      </c>
      <c r="K573" s="14">
        <v>7.7236564545158801E-2</v>
      </c>
      <c r="L573" s="14">
        <v>0.14032773791775599</v>
      </c>
      <c r="M573" s="14"/>
      <c r="N573" s="14">
        <v>5.4480355948309002E-2</v>
      </c>
      <c r="O573" s="14">
        <v>6.3086773616544606E-2</v>
      </c>
      <c r="P573" s="14">
        <v>5.2885225880930101E-2</v>
      </c>
      <c r="Q573" s="14">
        <v>4.9735299818037301E-2</v>
      </c>
      <c r="R573" s="14">
        <v>0.101930864829236</v>
      </c>
      <c r="S573" s="14"/>
      <c r="T573" s="14">
        <v>3.2575151383211799E-2</v>
      </c>
      <c r="U573" s="14">
        <v>5.0169072313406803E-2</v>
      </c>
      <c r="V573" s="14">
        <v>5.9634258531994402E-2</v>
      </c>
      <c r="W573" s="14">
        <v>8.2788886055252101E-2</v>
      </c>
      <c r="X573" s="14"/>
      <c r="Y573" s="14">
        <v>8.6482267561395196E-2</v>
      </c>
      <c r="Z573" s="14">
        <v>5.4952997901156202E-2</v>
      </c>
      <c r="AA573" s="14">
        <v>4.0053469430727399E-2</v>
      </c>
      <c r="AB573" s="14">
        <v>4.4893996847402903E-2</v>
      </c>
      <c r="AC573" s="14"/>
      <c r="AD573" s="14">
        <v>5.3855334965679798E-2</v>
      </c>
      <c r="AE573" s="14">
        <v>9.5732366193870405E-2</v>
      </c>
      <c r="AF573" s="14">
        <v>4.6038525569671702E-2</v>
      </c>
      <c r="AG573" s="14">
        <v>9.3781562388542294E-2</v>
      </c>
      <c r="AH573" s="14"/>
      <c r="AI573" s="14">
        <v>7.0864808327902096E-2</v>
      </c>
      <c r="AJ573" s="14">
        <v>6.4473886271597503E-2</v>
      </c>
      <c r="AK573" s="14">
        <v>2.18276256061108E-2</v>
      </c>
      <c r="AL573" s="14">
        <v>8.8226014183072701E-2</v>
      </c>
      <c r="AM573" s="14">
        <v>4.3330463119674902E-2</v>
      </c>
    </row>
    <row r="574" spans="2:39" x14ac:dyDescent="0.35">
      <c r="B574" t="s">
        <v>64</v>
      </c>
      <c r="C574" s="14">
        <v>6.4127422824053404E-3</v>
      </c>
      <c r="D574" s="14">
        <v>7.6091280451308103E-3</v>
      </c>
      <c r="E574" s="14">
        <v>5.0331224676788203E-3</v>
      </c>
      <c r="F574" s="14"/>
      <c r="G574" s="14">
        <v>3.1384855213972699E-3</v>
      </c>
      <c r="H574" s="14">
        <v>7.16057187988706E-3</v>
      </c>
      <c r="I574" s="14">
        <v>0</v>
      </c>
      <c r="J574" s="14">
        <v>1.1641774954350899E-2</v>
      </c>
      <c r="K574" s="14">
        <v>0</v>
      </c>
      <c r="L574" s="14">
        <v>2.4331739081605099E-2</v>
      </c>
      <c r="M574" s="14"/>
      <c r="N574" s="14">
        <v>6.77688751415601E-3</v>
      </c>
      <c r="O574" s="14">
        <v>1.3948500213412899E-2</v>
      </c>
      <c r="P574" s="14">
        <v>0</v>
      </c>
      <c r="Q574" s="14">
        <v>0</v>
      </c>
      <c r="R574" s="14">
        <v>6.4519608535907498E-3</v>
      </c>
      <c r="S574" s="14"/>
      <c r="T574" s="14">
        <v>0</v>
      </c>
      <c r="U574" s="14">
        <v>9.4328941305008903E-3</v>
      </c>
      <c r="V574" s="14">
        <v>4.2161180851201198E-3</v>
      </c>
      <c r="W574" s="14">
        <v>9.0277381340172404E-3</v>
      </c>
      <c r="X574" s="14"/>
      <c r="Y574" s="14">
        <v>5.9677152268581496E-3</v>
      </c>
      <c r="Z574" s="14">
        <v>7.2493344038176604E-3</v>
      </c>
      <c r="AA574" s="14">
        <v>0</v>
      </c>
      <c r="AB574" s="14">
        <v>0</v>
      </c>
      <c r="AC574" s="14"/>
      <c r="AD574" s="14">
        <v>5.8982156192973201E-3</v>
      </c>
      <c r="AE574" s="14">
        <v>3.56405402548795E-3</v>
      </c>
      <c r="AF574" s="14">
        <v>0</v>
      </c>
      <c r="AG574" s="14">
        <v>3.3799498285672601E-2</v>
      </c>
      <c r="AH574" s="14"/>
      <c r="AI574" s="14">
        <v>1.78528091436259E-2</v>
      </c>
      <c r="AJ574" s="14">
        <v>0</v>
      </c>
      <c r="AK574" s="14">
        <v>0</v>
      </c>
      <c r="AL574" s="14">
        <v>0</v>
      </c>
      <c r="AM574" s="14">
        <v>9.6111290677901601E-3</v>
      </c>
    </row>
    <row r="575" spans="2:39" x14ac:dyDescent="0.35">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row>
    <row r="576" spans="2:39" x14ac:dyDescent="0.35">
      <c r="B576" s="6" t="s">
        <v>255</v>
      </c>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row>
    <row r="577" spans="2:39" x14ac:dyDescent="0.35">
      <c r="B577" s="24" t="s">
        <v>222</v>
      </c>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row>
    <row r="578" spans="2:39" x14ac:dyDescent="0.35">
      <c r="B578" t="s">
        <v>249</v>
      </c>
      <c r="C578" s="14">
        <v>0.11920100479503</v>
      </c>
      <c r="D578" s="14">
        <v>0.110890834689824</v>
      </c>
      <c r="E578" s="14">
        <v>0.12878393005048699</v>
      </c>
      <c r="F578" s="14"/>
      <c r="G578" s="14">
        <v>0.15742767067275801</v>
      </c>
      <c r="H578" s="14">
        <v>0.181618325067854</v>
      </c>
      <c r="I578" s="14">
        <v>0.11218703791194</v>
      </c>
      <c r="J578" s="14">
        <v>5.9623081453245498E-2</v>
      </c>
      <c r="K578" s="14">
        <v>3.9796028232761502E-2</v>
      </c>
      <c r="L578" s="14">
        <v>8.8473232789118894E-2</v>
      </c>
      <c r="M578" s="14"/>
      <c r="N578" s="14">
        <v>0.13808507668811701</v>
      </c>
      <c r="O578" s="14">
        <v>0.12948670451422201</v>
      </c>
      <c r="P578" s="14">
        <v>0.114559213906192</v>
      </c>
      <c r="Q578" s="14">
        <v>0.115878514773883</v>
      </c>
      <c r="R578" s="14">
        <v>0.11408004530658</v>
      </c>
      <c r="S578" s="14"/>
      <c r="T578" s="14">
        <v>0.12304488660030299</v>
      </c>
      <c r="U578" s="14">
        <v>0.14226407525526899</v>
      </c>
      <c r="V578" s="14">
        <v>0.12609365733573599</v>
      </c>
      <c r="W578" s="14">
        <v>0.109377380054478</v>
      </c>
      <c r="X578" s="14"/>
      <c r="Y578" s="14">
        <v>0.100685150287999</v>
      </c>
      <c r="Z578" s="14">
        <v>0.11064738122600901</v>
      </c>
      <c r="AA578" s="14">
        <v>0.12975949606566101</v>
      </c>
      <c r="AB578" s="14">
        <v>0.249119209859332</v>
      </c>
      <c r="AC578" s="14"/>
      <c r="AD578" s="14">
        <v>0.10956214445154901</v>
      </c>
      <c r="AE578" s="14">
        <v>0.13752464900101999</v>
      </c>
      <c r="AF578" s="14">
        <v>6.2623161077578898E-2</v>
      </c>
      <c r="AG578" s="14">
        <v>0.16462815192431601</v>
      </c>
      <c r="AH578" s="14"/>
      <c r="AI578" s="14">
        <v>9.4065138555724001E-2</v>
      </c>
      <c r="AJ578" s="14">
        <v>0.138954653158672</v>
      </c>
      <c r="AK578" s="14">
        <v>0.21713617889227799</v>
      </c>
      <c r="AL578" s="14">
        <v>0.12579116403159801</v>
      </c>
      <c r="AM578" s="14">
        <v>0.17640944050146701</v>
      </c>
    </row>
    <row r="579" spans="2:39" x14ac:dyDescent="0.35">
      <c r="B579" t="s">
        <v>250</v>
      </c>
      <c r="C579" s="14">
        <v>0.212445120186912</v>
      </c>
      <c r="D579" s="14">
        <v>0.21504744130728501</v>
      </c>
      <c r="E579" s="14">
        <v>0.209444237115745</v>
      </c>
      <c r="F579" s="14"/>
      <c r="G579" s="14">
        <v>0.22410718581611999</v>
      </c>
      <c r="H579" s="14">
        <v>0.25692722938051099</v>
      </c>
      <c r="I579" s="14">
        <v>0.233530659430599</v>
      </c>
      <c r="J579" s="14">
        <v>0.17129101572804101</v>
      </c>
      <c r="K579" s="14">
        <v>0.10489898861814601</v>
      </c>
      <c r="L579" s="14">
        <v>0.211729034432139</v>
      </c>
      <c r="M579" s="14"/>
      <c r="N579" s="14">
        <v>0.198278796161029</v>
      </c>
      <c r="O579" s="14">
        <v>0.26043023733262999</v>
      </c>
      <c r="P579" s="14">
        <v>0.17734681732812699</v>
      </c>
      <c r="Q579" s="14">
        <v>0.20363503661735899</v>
      </c>
      <c r="R579" s="14">
        <v>0.216968755211005</v>
      </c>
      <c r="S579" s="14"/>
      <c r="T579" s="14">
        <v>0.28582561348174901</v>
      </c>
      <c r="U579" s="14">
        <v>0.30247988945378901</v>
      </c>
      <c r="V579" s="14">
        <v>0.212182641643855</v>
      </c>
      <c r="W579" s="14">
        <v>0.191513848615077</v>
      </c>
      <c r="X579" s="14"/>
      <c r="Y579" s="14">
        <v>0.19042756326097701</v>
      </c>
      <c r="Z579" s="14">
        <v>0.23965414104511501</v>
      </c>
      <c r="AA579" s="14">
        <v>0.26850821156534299</v>
      </c>
      <c r="AB579" s="14">
        <v>0.20674378643926999</v>
      </c>
      <c r="AC579" s="14"/>
      <c r="AD579" s="14">
        <v>0.194744205955658</v>
      </c>
      <c r="AE579" s="14">
        <v>0.23090751461780001</v>
      </c>
      <c r="AF579" s="14">
        <v>0.22461162121234099</v>
      </c>
      <c r="AG579" s="14">
        <v>0.29663453901972497</v>
      </c>
      <c r="AH579" s="14"/>
      <c r="AI579" s="14">
        <v>0.207128413480479</v>
      </c>
      <c r="AJ579" s="14">
        <v>0.17869916199635399</v>
      </c>
      <c r="AK579" s="14">
        <v>0.33503227422330301</v>
      </c>
      <c r="AL579" s="14">
        <v>0.20904505477773599</v>
      </c>
      <c r="AM579" s="14">
        <v>0.26106684559553101</v>
      </c>
    </row>
    <row r="580" spans="2:39" x14ac:dyDescent="0.35">
      <c r="B580" t="s">
        <v>251</v>
      </c>
      <c r="C580" s="14">
        <v>0.39125208148374302</v>
      </c>
      <c r="D580" s="14">
        <v>0.39733607490820599</v>
      </c>
      <c r="E580" s="14">
        <v>0.38423628595811399</v>
      </c>
      <c r="F580" s="14"/>
      <c r="G580" s="14">
        <v>0.34346548981010699</v>
      </c>
      <c r="H580" s="14">
        <v>0.30499573256402801</v>
      </c>
      <c r="I580" s="14">
        <v>0.37344517642126901</v>
      </c>
      <c r="J580" s="14">
        <v>0.47747418475350201</v>
      </c>
      <c r="K580" s="14">
        <v>0.615571214618712</v>
      </c>
      <c r="L580" s="14">
        <v>0.353125788453656</v>
      </c>
      <c r="M580" s="14"/>
      <c r="N580" s="14">
        <v>0.435994034337498</v>
      </c>
      <c r="O580" s="14">
        <v>0.345534128875774</v>
      </c>
      <c r="P580" s="14">
        <v>0.41117174430668901</v>
      </c>
      <c r="Q580" s="14">
        <v>0.39999661865059299</v>
      </c>
      <c r="R580" s="14">
        <v>0.41623331521043999</v>
      </c>
      <c r="S580" s="14"/>
      <c r="T580" s="14">
        <v>0.35501795900005401</v>
      </c>
      <c r="U580" s="14">
        <v>0.36996426163333102</v>
      </c>
      <c r="V580" s="14">
        <v>0.39365985259825798</v>
      </c>
      <c r="W580" s="14">
        <v>0.39601314262399301</v>
      </c>
      <c r="X580" s="14"/>
      <c r="Y580" s="14">
        <v>0.44393138334641802</v>
      </c>
      <c r="Z580" s="14">
        <v>0.35788896708635998</v>
      </c>
      <c r="AA580" s="14">
        <v>0.33378798983587499</v>
      </c>
      <c r="AB580" s="14">
        <v>0.27594815881590601</v>
      </c>
      <c r="AC580" s="14"/>
      <c r="AD580" s="14">
        <v>0.44368289851383602</v>
      </c>
      <c r="AE580" s="14">
        <v>0.32866134310464101</v>
      </c>
      <c r="AF580" s="14">
        <v>0.34709883183724699</v>
      </c>
      <c r="AG580" s="14">
        <v>0.205552078332321</v>
      </c>
      <c r="AH580" s="14"/>
      <c r="AI580" s="14">
        <v>0.361750808538709</v>
      </c>
      <c r="AJ580" s="14">
        <v>0.39965911778295898</v>
      </c>
      <c r="AK580" s="14">
        <v>0.23027793480275699</v>
      </c>
      <c r="AL580" s="14">
        <v>0.40621391262351503</v>
      </c>
      <c r="AM580" s="14">
        <v>0.31764512126183098</v>
      </c>
    </row>
    <row r="581" spans="2:39" x14ac:dyDescent="0.35">
      <c r="B581" t="s">
        <v>252</v>
      </c>
      <c r="C581" s="14">
        <v>0.19192323260187499</v>
      </c>
      <c r="D581" s="14">
        <v>0.18016753730174301</v>
      </c>
      <c r="E581" s="14">
        <v>0.20547938704406801</v>
      </c>
      <c r="F581" s="14"/>
      <c r="G581" s="14">
        <v>0.172398747624676</v>
      </c>
      <c r="H581" s="14">
        <v>0.19904230647853199</v>
      </c>
      <c r="I581" s="14">
        <v>0.19621785921851601</v>
      </c>
      <c r="J581" s="14">
        <v>0.19108075637382399</v>
      </c>
      <c r="K581" s="14">
        <v>0.176572913813105</v>
      </c>
      <c r="L581" s="14">
        <v>0.21687124024648299</v>
      </c>
      <c r="M581" s="14"/>
      <c r="N581" s="14">
        <v>0.174296865888631</v>
      </c>
      <c r="O581" s="14">
        <v>0.189622430775814</v>
      </c>
      <c r="P581" s="14">
        <v>0.21800164344456299</v>
      </c>
      <c r="Q581" s="14">
        <v>0.16942037246893599</v>
      </c>
      <c r="R581" s="14">
        <v>0.18295608786015</v>
      </c>
      <c r="S581" s="14"/>
      <c r="T581" s="14">
        <v>8.9819531102608E-2</v>
      </c>
      <c r="U581" s="14">
        <v>0.13047186738580799</v>
      </c>
      <c r="V581" s="14">
        <v>0.19410694959963601</v>
      </c>
      <c r="W581" s="14">
        <v>0.21191780922919601</v>
      </c>
      <c r="X581" s="14"/>
      <c r="Y581" s="14">
        <v>0.17285010319204799</v>
      </c>
      <c r="Z581" s="14">
        <v>0.20521945970775499</v>
      </c>
      <c r="AA581" s="14">
        <v>0.19804125785012</v>
      </c>
      <c r="AB581" s="14">
        <v>0.22302929524580301</v>
      </c>
      <c r="AC581" s="14"/>
      <c r="AD581" s="14">
        <v>0.17181517819237799</v>
      </c>
      <c r="AE581" s="14">
        <v>0.194465027040265</v>
      </c>
      <c r="AF581" s="14">
        <v>0.319169564333315</v>
      </c>
      <c r="AG581" s="14">
        <v>0.28177224787740301</v>
      </c>
      <c r="AH581" s="14"/>
      <c r="AI581" s="14">
        <v>0.19850088431918</v>
      </c>
      <c r="AJ581" s="14">
        <v>0.20604518893038301</v>
      </c>
      <c r="AK581" s="14">
        <v>0.160011819698338</v>
      </c>
      <c r="AL581" s="14">
        <v>0.20203246862586699</v>
      </c>
      <c r="AM581" s="14">
        <v>0.18660204270304001</v>
      </c>
    </row>
    <row r="582" spans="2:39" x14ac:dyDescent="0.35">
      <c r="B582" t="s">
        <v>253</v>
      </c>
      <c r="C582" s="14">
        <v>7.3967663795083696E-2</v>
      </c>
      <c r="D582" s="14">
        <v>8.2265728831944093E-2</v>
      </c>
      <c r="E582" s="14">
        <v>6.4398697575808406E-2</v>
      </c>
      <c r="F582" s="14"/>
      <c r="G582" s="14">
        <v>9.6173830882231706E-2</v>
      </c>
      <c r="H582" s="14">
        <v>5.3058288498050298E-2</v>
      </c>
      <c r="I582" s="14">
        <v>7.4781331626374806E-2</v>
      </c>
      <c r="J582" s="14">
        <v>8.5038929822749396E-2</v>
      </c>
      <c r="K582" s="14">
        <v>6.31608547172752E-2</v>
      </c>
      <c r="L582" s="14">
        <v>8.1966810889606306E-2</v>
      </c>
      <c r="M582" s="14"/>
      <c r="N582" s="14">
        <v>5.3345226924724702E-2</v>
      </c>
      <c r="O582" s="14">
        <v>6.7646426981614494E-2</v>
      </c>
      <c r="P582" s="14">
        <v>7.8920581014429197E-2</v>
      </c>
      <c r="Q582" s="14">
        <v>9.5688298435994606E-2</v>
      </c>
      <c r="R582" s="14">
        <v>5.6397359144576303E-2</v>
      </c>
      <c r="S582" s="14"/>
      <c r="T582" s="14">
        <v>0.14629200981528601</v>
      </c>
      <c r="U582" s="14">
        <v>5.4819906271803297E-2</v>
      </c>
      <c r="V582" s="14">
        <v>7.1436175416471098E-2</v>
      </c>
      <c r="W582" s="14">
        <v>6.8738773565155106E-2</v>
      </c>
      <c r="X582" s="14"/>
      <c r="Y582" s="14">
        <v>7.6054667390589498E-2</v>
      </c>
      <c r="Z582" s="14">
        <v>7.6882617856615001E-2</v>
      </c>
      <c r="AA582" s="14">
        <v>6.9903044683001403E-2</v>
      </c>
      <c r="AB582" s="14">
        <v>4.5159549639689003E-2</v>
      </c>
      <c r="AC582" s="14"/>
      <c r="AD582" s="14">
        <v>6.7531948027159894E-2</v>
      </c>
      <c r="AE582" s="14">
        <v>9.6330995172247205E-2</v>
      </c>
      <c r="AF582" s="14">
        <v>4.6496821539518299E-2</v>
      </c>
      <c r="AG582" s="14">
        <v>5.14129828462353E-2</v>
      </c>
      <c r="AH582" s="14"/>
      <c r="AI582" s="14">
        <v>0.127689051865813</v>
      </c>
      <c r="AJ582" s="14">
        <v>7.1454110670823301E-2</v>
      </c>
      <c r="AK582" s="14">
        <v>5.7541792383323902E-2</v>
      </c>
      <c r="AL582" s="14">
        <v>4.4256462531701499E-2</v>
      </c>
      <c r="AM582" s="14">
        <v>4.8477365334413401E-2</v>
      </c>
    </row>
    <row r="583" spans="2:39" x14ac:dyDescent="0.35">
      <c r="B583" t="s">
        <v>170</v>
      </c>
      <c r="C583" s="14">
        <v>1.1210897137356899E-2</v>
      </c>
      <c r="D583" s="14">
        <v>1.42923829609976E-2</v>
      </c>
      <c r="E583" s="14">
        <v>7.6574622557775002E-3</v>
      </c>
      <c r="F583" s="14"/>
      <c r="G583" s="14">
        <v>6.4270751941077099E-3</v>
      </c>
      <c r="H583" s="14">
        <v>4.3581180110247803E-3</v>
      </c>
      <c r="I583" s="14">
        <v>9.8379353912998995E-3</v>
      </c>
      <c r="J583" s="14">
        <v>1.5492031868638401E-2</v>
      </c>
      <c r="K583" s="14">
        <v>0</v>
      </c>
      <c r="L583" s="14">
        <v>4.7833893188996897E-2</v>
      </c>
      <c r="M583" s="14"/>
      <c r="N583" s="14">
        <v>0</v>
      </c>
      <c r="O583" s="14">
        <v>7.2800715199450002E-3</v>
      </c>
      <c r="P583" s="14">
        <v>0</v>
      </c>
      <c r="Q583" s="14">
        <v>1.5381159053234899E-2</v>
      </c>
      <c r="R583" s="14">
        <v>1.3364437267248201E-2</v>
      </c>
      <c r="S583" s="14"/>
      <c r="T583" s="14">
        <v>0</v>
      </c>
      <c r="U583" s="14">
        <v>0</v>
      </c>
      <c r="V583" s="14">
        <v>2.5207234060431699E-3</v>
      </c>
      <c r="W583" s="14">
        <v>2.2439045912101E-2</v>
      </c>
      <c r="X583" s="14"/>
      <c r="Y583" s="14">
        <v>1.6051132521968301E-2</v>
      </c>
      <c r="Z583" s="14">
        <v>9.70743307814575E-3</v>
      </c>
      <c r="AA583" s="14">
        <v>0</v>
      </c>
      <c r="AB583" s="14">
        <v>0</v>
      </c>
      <c r="AC583" s="14"/>
      <c r="AD583" s="14">
        <v>1.26636248594194E-2</v>
      </c>
      <c r="AE583" s="14">
        <v>1.21104710640264E-2</v>
      </c>
      <c r="AF583" s="14">
        <v>0</v>
      </c>
      <c r="AG583" s="14">
        <v>0</v>
      </c>
      <c r="AH583" s="14"/>
      <c r="AI583" s="14">
        <v>1.08657032400953E-2</v>
      </c>
      <c r="AJ583" s="14">
        <v>5.1877674608079797E-3</v>
      </c>
      <c r="AK583" s="14">
        <v>0</v>
      </c>
      <c r="AL583" s="14">
        <v>1.2660937409583101E-2</v>
      </c>
      <c r="AM583" s="14">
        <v>9.7991846037180103E-3</v>
      </c>
    </row>
    <row r="584" spans="2:39" x14ac:dyDescent="0.35">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row>
    <row r="585" spans="2:39" x14ac:dyDescent="0.35">
      <c r="B585" s="6" t="s">
        <v>256</v>
      </c>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row>
    <row r="586" spans="2:39" x14ac:dyDescent="0.35">
      <c r="B586" s="24" t="s">
        <v>222</v>
      </c>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row>
    <row r="587" spans="2:39" x14ac:dyDescent="0.35">
      <c r="B587" t="s">
        <v>249</v>
      </c>
      <c r="C587" s="14">
        <v>0.115946807468325</v>
      </c>
      <c r="D587" s="14">
        <v>0.10134013760185299</v>
      </c>
      <c r="E587" s="14">
        <v>0.13279058127673801</v>
      </c>
      <c r="F587" s="14"/>
      <c r="G587" s="14">
        <v>0.15746634037627899</v>
      </c>
      <c r="H587" s="14">
        <v>0.18770118851849699</v>
      </c>
      <c r="I587" s="14">
        <v>0.10964845778830699</v>
      </c>
      <c r="J587" s="14">
        <v>4.7981306498894601E-2</v>
      </c>
      <c r="K587" s="14">
        <v>3.7336231075423602E-2</v>
      </c>
      <c r="L587" s="14">
        <v>6.5266394128526597E-2</v>
      </c>
      <c r="M587" s="14"/>
      <c r="N587" s="14">
        <v>8.7366347907075495E-2</v>
      </c>
      <c r="O587" s="14">
        <v>0.167183658523609</v>
      </c>
      <c r="P587" s="14">
        <v>0.104633614749365</v>
      </c>
      <c r="Q587" s="14">
        <v>0.11844840398230801</v>
      </c>
      <c r="R587" s="14">
        <v>8.1824262137229598E-2</v>
      </c>
      <c r="S587" s="14"/>
      <c r="T587" s="14">
        <v>0.116383957534498</v>
      </c>
      <c r="U587" s="14">
        <v>0.18228298830415701</v>
      </c>
      <c r="V587" s="14">
        <v>0.118683273156773</v>
      </c>
      <c r="W587" s="14">
        <v>0.105177852912792</v>
      </c>
      <c r="X587" s="14"/>
      <c r="Y587" s="14">
        <v>0.111308766036289</v>
      </c>
      <c r="Z587" s="14">
        <v>0.11465171337697901</v>
      </c>
      <c r="AA587" s="14">
        <v>0.133182778238121</v>
      </c>
      <c r="AB587" s="14">
        <v>0.143907839671747</v>
      </c>
      <c r="AC587" s="14"/>
      <c r="AD587" s="14">
        <v>0.113895603437495</v>
      </c>
      <c r="AE587" s="14">
        <v>0.114925568865986</v>
      </c>
      <c r="AF587" s="14">
        <v>7.1434395364461001E-2</v>
      </c>
      <c r="AG587" s="14">
        <v>0.17388711329739101</v>
      </c>
      <c r="AH587" s="14"/>
      <c r="AI587" s="14">
        <v>0.15741465217904901</v>
      </c>
      <c r="AJ587" s="14">
        <v>0.15836561845987299</v>
      </c>
      <c r="AK587" s="14">
        <v>0.16601882698547701</v>
      </c>
      <c r="AL587" s="14">
        <v>0.12625029772612101</v>
      </c>
      <c r="AM587" s="14">
        <v>0.107576551735482</v>
      </c>
    </row>
    <row r="588" spans="2:39" x14ac:dyDescent="0.35">
      <c r="B588" t="s">
        <v>250</v>
      </c>
      <c r="C588" s="14">
        <v>0.179284801687317</v>
      </c>
      <c r="D588" s="14">
        <v>0.17149978337212901</v>
      </c>
      <c r="E588" s="14">
        <v>0.18826214483220299</v>
      </c>
      <c r="F588" s="14"/>
      <c r="G588" s="14">
        <v>0.20105803192264499</v>
      </c>
      <c r="H588" s="14">
        <v>0.22637818002142701</v>
      </c>
      <c r="I588" s="14">
        <v>0.182193010807601</v>
      </c>
      <c r="J588" s="14">
        <v>0.13536883459077401</v>
      </c>
      <c r="K588" s="14">
        <v>0.127840697653923</v>
      </c>
      <c r="L588" s="14">
        <v>0.13748629350664399</v>
      </c>
      <c r="M588" s="14"/>
      <c r="N588" s="14">
        <v>0.248349195984986</v>
      </c>
      <c r="O588" s="14">
        <v>0.16237481356196901</v>
      </c>
      <c r="P588" s="14">
        <v>0.170096748430212</v>
      </c>
      <c r="Q588" s="14">
        <v>0.18158681715614</v>
      </c>
      <c r="R588" s="14">
        <v>0.189462755008209</v>
      </c>
      <c r="S588" s="14"/>
      <c r="T588" s="14">
        <v>0.206213962650698</v>
      </c>
      <c r="U588" s="14">
        <v>0.257141170583292</v>
      </c>
      <c r="V588" s="14">
        <v>0.16974480638476999</v>
      </c>
      <c r="W588" s="14">
        <v>0.175129118475188</v>
      </c>
      <c r="X588" s="14"/>
      <c r="Y588" s="14">
        <v>0.157912437801672</v>
      </c>
      <c r="Z588" s="14">
        <v>0.17272484175448699</v>
      </c>
      <c r="AA588" s="14">
        <v>0.207629764887758</v>
      </c>
      <c r="AB588" s="14">
        <v>0.29264123986293</v>
      </c>
      <c r="AC588" s="14"/>
      <c r="AD588" s="14">
        <v>0.17667462704420001</v>
      </c>
      <c r="AE588" s="14">
        <v>0.19140788431780001</v>
      </c>
      <c r="AF588" s="14">
        <v>9.0139706266291406E-2</v>
      </c>
      <c r="AG588" s="14">
        <v>0.23084737027101701</v>
      </c>
      <c r="AH588" s="14"/>
      <c r="AI588" s="14">
        <v>0.15047089315652901</v>
      </c>
      <c r="AJ588" s="14">
        <v>0.161275338247237</v>
      </c>
      <c r="AK588" s="14">
        <v>0.27057649162504099</v>
      </c>
      <c r="AL588" s="14">
        <v>0.208065419688264</v>
      </c>
      <c r="AM588" s="14">
        <v>0.27747887563179102</v>
      </c>
    </row>
    <row r="589" spans="2:39" x14ac:dyDescent="0.35">
      <c r="B589" t="s">
        <v>251</v>
      </c>
      <c r="C589" s="14">
        <v>0.38040523615967298</v>
      </c>
      <c r="D589" s="14">
        <v>0.39285985840410498</v>
      </c>
      <c r="E589" s="14">
        <v>0.36604310968784898</v>
      </c>
      <c r="F589" s="14"/>
      <c r="G589" s="14">
        <v>0.303568841026775</v>
      </c>
      <c r="H589" s="14">
        <v>0.32601920645211802</v>
      </c>
      <c r="I589" s="14">
        <v>0.371209976607</v>
      </c>
      <c r="J589" s="14">
        <v>0.44606244927309202</v>
      </c>
      <c r="K589" s="14">
        <v>0.52166631367860905</v>
      </c>
      <c r="L589" s="14">
        <v>0.41810471621551798</v>
      </c>
      <c r="M589" s="14"/>
      <c r="N589" s="14">
        <v>0.381378301851724</v>
      </c>
      <c r="O589" s="14">
        <v>0.396137592730679</v>
      </c>
      <c r="P589" s="14">
        <v>0.35241742585341901</v>
      </c>
      <c r="Q589" s="14">
        <v>0.37213515634236999</v>
      </c>
      <c r="R589" s="14">
        <v>0.37551169246893201</v>
      </c>
      <c r="S589" s="14"/>
      <c r="T589" s="14">
        <v>0.30463888944540701</v>
      </c>
      <c r="U589" s="14">
        <v>0.30710394232388499</v>
      </c>
      <c r="V589" s="14">
        <v>0.37583582387932701</v>
      </c>
      <c r="W589" s="14">
        <v>0.403755249129579</v>
      </c>
      <c r="X589" s="14"/>
      <c r="Y589" s="14">
        <v>0.40777338212687703</v>
      </c>
      <c r="Z589" s="14">
        <v>0.353668674569936</v>
      </c>
      <c r="AA589" s="14">
        <v>0.36454790739519699</v>
      </c>
      <c r="AB589" s="14">
        <v>0.31102680407391398</v>
      </c>
      <c r="AC589" s="14"/>
      <c r="AD589" s="14">
        <v>0.39440643797470698</v>
      </c>
      <c r="AE589" s="14">
        <v>0.34681311237428902</v>
      </c>
      <c r="AF589" s="14">
        <v>0.48593152410930002</v>
      </c>
      <c r="AG589" s="14">
        <v>0.30387390036628997</v>
      </c>
      <c r="AH589" s="14"/>
      <c r="AI589" s="14">
        <v>0.32447432408697302</v>
      </c>
      <c r="AJ589" s="14">
        <v>0.34928139317009199</v>
      </c>
      <c r="AK589" s="14">
        <v>0.40157170734215297</v>
      </c>
      <c r="AL589" s="14">
        <v>0.41739818562953002</v>
      </c>
      <c r="AM589" s="14">
        <v>0.31027856559981898</v>
      </c>
    </row>
    <row r="590" spans="2:39" x14ac:dyDescent="0.35">
      <c r="B590" t="s">
        <v>252</v>
      </c>
      <c r="C590" s="14">
        <v>0.224760207764647</v>
      </c>
      <c r="D590" s="14">
        <v>0.22215094338621899</v>
      </c>
      <c r="E590" s="14">
        <v>0.22776909749778801</v>
      </c>
      <c r="F590" s="14"/>
      <c r="G590" s="14">
        <v>0.24220766273094299</v>
      </c>
      <c r="H590" s="14">
        <v>0.2031970224338</v>
      </c>
      <c r="I590" s="14">
        <v>0.24219718695175599</v>
      </c>
      <c r="J590" s="14">
        <v>0.24442130792893599</v>
      </c>
      <c r="K590" s="14">
        <v>0.209825471261185</v>
      </c>
      <c r="L590" s="14">
        <v>0.192271024693729</v>
      </c>
      <c r="M590" s="14"/>
      <c r="N590" s="14">
        <v>0.206324910480431</v>
      </c>
      <c r="O590" s="14">
        <v>0.21006540099065599</v>
      </c>
      <c r="P590" s="14">
        <v>0.26403779797284399</v>
      </c>
      <c r="Q590" s="14">
        <v>0.21406127097938399</v>
      </c>
      <c r="R590" s="14">
        <v>0.230703658181904</v>
      </c>
      <c r="S590" s="14"/>
      <c r="T590" s="14">
        <v>0.27321587708127099</v>
      </c>
      <c r="U590" s="14">
        <v>0.16858913356437499</v>
      </c>
      <c r="V590" s="14">
        <v>0.24513164945798899</v>
      </c>
      <c r="W590" s="14">
        <v>0.20584065854954101</v>
      </c>
      <c r="X590" s="14"/>
      <c r="Y590" s="14">
        <v>0.21578611706811399</v>
      </c>
      <c r="Z590" s="14">
        <v>0.27549199215449</v>
      </c>
      <c r="AA590" s="14">
        <v>0.23035885759946501</v>
      </c>
      <c r="AB590" s="14">
        <v>0.16966373472830501</v>
      </c>
      <c r="AC590" s="14"/>
      <c r="AD590" s="14">
        <v>0.23105839498825201</v>
      </c>
      <c r="AE590" s="14">
        <v>0.20557267216063799</v>
      </c>
      <c r="AF590" s="14">
        <v>0.25819553605887402</v>
      </c>
      <c r="AG590" s="14">
        <v>0.233444342203804</v>
      </c>
      <c r="AH590" s="14"/>
      <c r="AI590" s="14">
        <v>0.23220893282750901</v>
      </c>
      <c r="AJ590" s="14">
        <v>0.237665356523833</v>
      </c>
      <c r="AK590" s="14">
        <v>0.105676591941818</v>
      </c>
      <c r="AL590" s="14">
        <v>0.18231518276004899</v>
      </c>
      <c r="AM590" s="14">
        <v>0.23782165006095099</v>
      </c>
    </row>
    <row r="591" spans="2:39" x14ac:dyDescent="0.35">
      <c r="B591" t="s">
        <v>253</v>
      </c>
      <c r="C591" s="14">
        <v>8.1985674962122501E-2</v>
      </c>
      <c r="D591" s="14">
        <v>8.8198762571257402E-2</v>
      </c>
      <c r="E591" s="14">
        <v>7.4821013660347005E-2</v>
      </c>
      <c r="F591" s="14"/>
      <c r="G591" s="14">
        <v>8.4846252888311394E-2</v>
      </c>
      <c r="H591" s="14">
        <v>4.9543830694270201E-2</v>
      </c>
      <c r="I591" s="14">
        <v>8.9832400149685507E-2</v>
      </c>
      <c r="J591" s="14">
        <v>9.6258998262937198E-2</v>
      </c>
      <c r="K591" s="14">
        <v>9.1000069223175897E-2</v>
      </c>
      <c r="L591" s="14">
        <v>0.11205519281630601</v>
      </c>
      <c r="M591" s="14"/>
      <c r="N591" s="14">
        <v>5.5664389900589702E-2</v>
      </c>
      <c r="O591" s="14">
        <v>4.3009962459729101E-2</v>
      </c>
      <c r="P591" s="14">
        <v>9.9323664603228404E-2</v>
      </c>
      <c r="Q591" s="14">
        <v>9.6632205502106203E-2</v>
      </c>
      <c r="R591" s="14">
        <v>0.101781220462318</v>
      </c>
      <c r="S591" s="14"/>
      <c r="T591" s="14">
        <v>9.9547313288125494E-2</v>
      </c>
      <c r="U591" s="14">
        <v>8.4882765224291404E-2</v>
      </c>
      <c r="V591" s="14">
        <v>7.4588609511364798E-2</v>
      </c>
      <c r="W591" s="14">
        <v>8.6295548953110507E-2</v>
      </c>
      <c r="X591" s="14"/>
      <c r="Y591" s="14">
        <v>8.7733405037399501E-2</v>
      </c>
      <c r="Z591" s="14">
        <v>6.8629464519104802E-2</v>
      </c>
      <c r="AA591" s="14">
        <v>5.5861755522383101E-2</v>
      </c>
      <c r="AB591" s="14">
        <v>8.2760381663103802E-2</v>
      </c>
      <c r="AC591" s="14"/>
      <c r="AD591" s="14">
        <v>6.9134870036553595E-2</v>
      </c>
      <c r="AE591" s="14">
        <v>0.123279704623338</v>
      </c>
      <c r="AF591" s="14">
        <v>5.8065337056195897E-2</v>
      </c>
      <c r="AG591" s="14">
        <v>2.4147775575826001E-2</v>
      </c>
      <c r="AH591" s="14"/>
      <c r="AI591" s="14">
        <v>0.104823594882613</v>
      </c>
      <c r="AJ591" s="14">
        <v>8.8183353511337395E-2</v>
      </c>
      <c r="AK591" s="14">
        <v>5.6156382105511E-2</v>
      </c>
      <c r="AL591" s="14">
        <v>5.33099767864538E-2</v>
      </c>
      <c r="AM591" s="14">
        <v>5.65444958835674E-2</v>
      </c>
    </row>
    <row r="592" spans="2:39" x14ac:dyDescent="0.35">
      <c r="B592" t="s">
        <v>170</v>
      </c>
      <c r="C592" s="14">
        <v>1.76172719579154E-2</v>
      </c>
      <c r="D592" s="14">
        <v>2.3950514664437001E-2</v>
      </c>
      <c r="E592" s="14">
        <v>1.0314053045075201E-2</v>
      </c>
      <c r="F592" s="14"/>
      <c r="G592" s="14">
        <v>1.0852871055046899E-2</v>
      </c>
      <c r="H592" s="14">
        <v>7.16057187988706E-3</v>
      </c>
      <c r="I592" s="14">
        <v>4.9189676956499498E-3</v>
      </c>
      <c r="J592" s="14">
        <v>2.9907103445366099E-2</v>
      </c>
      <c r="K592" s="14">
        <v>1.2331217107683499E-2</v>
      </c>
      <c r="L592" s="14">
        <v>7.4816378639276607E-2</v>
      </c>
      <c r="M592" s="14"/>
      <c r="N592" s="14">
        <v>2.0916853875193899E-2</v>
      </c>
      <c r="O592" s="14">
        <v>2.12285717333579E-2</v>
      </c>
      <c r="P592" s="14">
        <v>9.4907483909317299E-3</v>
      </c>
      <c r="Q592" s="14">
        <v>1.7136146037691799E-2</v>
      </c>
      <c r="R592" s="14">
        <v>2.0716411741406902E-2</v>
      </c>
      <c r="S592" s="14"/>
      <c r="T592" s="14">
        <v>0</v>
      </c>
      <c r="U592" s="14">
        <v>0</v>
      </c>
      <c r="V592" s="14">
        <v>1.60158376097763E-2</v>
      </c>
      <c r="W592" s="14">
        <v>2.3801571979790902E-2</v>
      </c>
      <c r="X592" s="14"/>
      <c r="Y592" s="14">
        <v>1.9485891929648402E-2</v>
      </c>
      <c r="Z592" s="14">
        <v>1.4833313625003499E-2</v>
      </c>
      <c r="AA592" s="14">
        <v>8.4189363570764692E-3</v>
      </c>
      <c r="AB592" s="14">
        <v>0</v>
      </c>
      <c r="AC592" s="14"/>
      <c r="AD592" s="14">
        <v>1.48300665187915E-2</v>
      </c>
      <c r="AE592" s="14">
        <v>1.80010576579498E-2</v>
      </c>
      <c r="AF592" s="14">
        <v>3.62335011448775E-2</v>
      </c>
      <c r="AG592" s="14">
        <v>3.3799498285672601E-2</v>
      </c>
      <c r="AH592" s="14"/>
      <c r="AI592" s="14">
        <v>3.0607602867326701E-2</v>
      </c>
      <c r="AJ592" s="14">
        <v>5.2289400876289402E-3</v>
      </c>
      <c r="AK592" s="14">
        <v>0</v>
      </c>
      <c r="AL592" s="14">
        <v>1.2660937409583101E-2</v>
      </c>
      <c r="AM592" s="14">
        <v>1.02998610883891E-2</v>
      </c>
    </row>
    <row r="593" spans="2:39" x14ac:dyDescent="0.35">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row>
    <row r="594" spans="2:39" x14ac:dyDescent="0.35">
      <c r="B594" s="6" t="s">
        <v>257</v>
      </c>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row>
    <row r="595" spans="2:39" x14ac:dyDescent="0.35">
      <c r="B595" s="24" t="s">
        <v>222</v>
      </c>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row>
    <row r="596" spans="2:39" x14ac:dyDescent="0.35">
      <c r="B596" t="s">
        <v>249</v>
      </c>
      <c r="C596" s="14">
        <v>0.15641538158081</v>
      </c>
      <c r="D596" s="14">
        <v>0.14411667959188301</v>
      </c>
      <c r="E596" s="14">
        <v>0.17059770762311099</v>
      </c>
      <c r="F596" s="14"/>
      <c r="G596" s="14">
        <v>0.209077636325536</v>
      </c>
      <c r="H596" s="14">
        <v>0.210421958789861</v>
      </c>
      <c r="I596" s="14">
        <v>0.18044645644160701</v>
      </c>
      <c r="J596" s="14">
        <v>0.108958530742857</v>
      </c>
      <c r="K596" s="14">
        <v>4.1961735368778202E-2</v>
      </c>
      <c r="L596" s="14">
        <v>6.5266394128526597E-2</v>
      </c>
      <c r="M596" s="14"/>
      <c r="N596" s="14">
        <v>0.16287421547807601</v>
      </c>
      <c r="O596" s="14">
        <v>0.18292243614655199</v>
      </c>
      <c r="P596" s="14">
        <v>0.14110827191498199</v>
      </c>
      <c r="Q596" s="14">
        <v>0.16008964883826099</v>
      </c>
      <c r="R596" s="14">
        <v>0.121129226668256</v>
      </c>
      <c r="S596" s="14"/>
      <c r="T596" s="14">
        <v>0.19312952844632</v>
      </c>
      <c r="U596" s="14">
        <v>0.22525702048793</v>
      </c>
      <c r="V596" s="14">
        <v>0.15851227697612499</v>
      </c>
      <c r="W596" s="14">
        <v>0.14092585068027499</v>
      </c>
      <c r="X596" s="14"/>
      <c r="Y596" s="14">
        <v>0.13691681085340801</v>
      </c>
      <c r="Z596" s="14">
        <v>0.140545844494534</v>
      </c>
      <c r="AA596" s="14">
        <v>0.19608528133587899</v>
      </c>
      <c r="AB596" s="14">
        <v>0.23800418433950399</v>
      </c>
      <c r="AC596" s="14"/>
      <c r="AD596" s="14">
        <v>0.14993858193286999</v>
      </c>
      <c r="AE596" s="14">
        <v>0.16292741334241401</v>
      </c>
      <c r="AF596" s="14">
        <v>9.1856258910071403E-2</v>
      </c>
      <c r="AG596" s="14">
        <v>0.242302085125321</v>
      </c>
      <c r="AH596" s="14"/>
      <c r="AI596" s="14">
        <v>0.22968985368858399</v>
      </c>
      <c r="AJ596" s="14">
        <v>0.15562958345445399</v>
      </c>
      <c r="AK596" s="14">
        <v>0.240133350771434</v>
      </c>
      <c r="AL596" s="14">
        <v>0.15881650006463099</v>
      </c>
      <c r="AM596" s="14">
        <v>0.113619642880001</v>
      </c>
    </row>
    <row r="597" spans="2:39" x14ac:dyDescent="0.35">
      <c r="B597" t="s">
        <v>250</v>
      </c>
      <c r="C597" s="14">
        <v>0.22178826533146501</v>
      </c>
      <c r="D597" s="14">
        <v>0.24543769038992699</v>
      </c>
      <c r="E597" s="14">
        <v>0.194516781137925</v>
      </c>
      <c r="F597" s="14"/>
      <c r="G597" s="14">
        <v>0.24944102161440701</v>
      </c>
      <c r="H597" s="14">
        <v>0.28468035354841698</v>
      </c>
      <c r="I597" s="14">
        <v>0.22466462866242801</v>
      </c>
      <c r="J597" s="14">
        <v>0.14331096872152699</v>
      </c>
      <c r="K597" s="14">
        <v>0.149923789858316</v>
      </c>
      <c r="L597" s="14">
        <v>0.20949731579260999</v>
      </c>
      <c r="M597" s="14"/>
      <c r="N597" s="14">
        <v>0.174698267871052</v>
      </c>
      <c r="O597" s="14">
        <v>0.27602276356345801</v>
      </c>
      <c r="P597" s="14">
        <v>0.17712385990259899</v>
      </c>
      <c r="Q597" s="14">
        <v>0.25177983556632</v>
      </c>
      <c r="R597" s="14">
        <v>0.19956687554824901</v>
      </c>
      <c r="S597" s="14"/>
      <c r="T597" s="14">
        <v>0.201113798771198</v>
      </c>
      <c r="U597" s="14">
        <v>0.328509571692437</v>
      </c>
      <c r="V597" s="14">
        <v>0.208029105679122</v>
      </c>
      <c r="W597" s="14">
        <v>0.224748607927205</v>
      </c>
      <c r="X597" s="14"/>
      <c r="Y597" s="14">
        <v>0.216720143006045</v>
      </c>
      <c r="Z597" s="14">
        <v>0.225396006389389</v>
      </c>
      <c r="AA597" s="14">
        <v>0.23529663832042599</v>
      </c>
      <c r="AB597" s="14">
        <v>0.25572865214699603</v>
      </c>
      <c r="AC597" s="14"/>
      <c r="AD597" s="14">
        <v>0.24860156445838899</v>
      </c>
      <c r="AE597" s="14">
        <v>0.18585281751298899</v>
      </c>
      <c r="AF597" s="14">
        <v>0.13861428315045499</v>
      </c>
      <c r="AG597" s="14">
        <v>0.185850946384578</v>
      </c>
      <c r="AH597" s="14"/>
      <c r="AI597" s="14">
        <v>0.26549993843568698</v>
      </c>
      <c r="AJ597" s="14">
        <v>0.245161259693193</v>
      </c>
      <c r="AK597" s="14">
        <v>0.34292796057618502</v>
      </c>
      <c r="AL597" s="14">
        <v>0.25643229694519198</v>
      </c>
      <c r="AM597" s="14">
        <v>0.231061770229602</v>
      </c>
    </row>
    <row r="598" spans="2:39" x14ac:dyDescent="0.35">
      <c r="B598" t="s">
        <v>251</v>
      </c>
      <c r="C598" s="14">
        <v>0.43698463594367898</v>
      </c>
      <c r="D598" s="14">
        <v>0.41430625285407902</v>
      </c>
      <c r="E598" s="14">
        <v>0.46313635694468303</v>
      </c>
      <c r="F598" s="14"/>
      <c r="G598" s="14">
        <v>0.33748881623718302</v>
      </c>
      <c r="H598" s="14">
        <v>0.403228862263454</v>
      </c>
      <c r="I598" s="14">
        <v>0.446559363564692</v>
      </c>
      <c r="J598" s="14">
        <v>0.53985679251249896</v>
      </c>
      <c r="K598" s="14">
        <v>0.5773046836215</v>
      </c>
      <c r="L598" s="14">
        <v>0.34907092350970498</v>
      </c>
      <c r="M598" s="14"/>
      <c r="N598" s="14">
        <v>0.45649732730027398</v>
      </c>
      <c r="O598" s="14">
        <v>0.40582471624810701</v>
      </c>
      <c r="P598" s="14">
        <v>0.48946986631890499</v>
      </c>
      <c r="Q598" s="14">
        <v>0.38735007123355403</v>
      </c>
      <c r="R598" s="14">
        <v>0.49944056728096597</v>
      </c>
      <c r="S598" s="14"/>
      <c r="T598" s="14">
        <v>0.28999375168553598</v>
      </c>
      <c r="U598" s="14">
        <v>0.22420621405333499</v>
      </c>
      <c r="V598" s="14">
        <v>0.445305526936978</v>
      </c>
      <c r="W598" s="14">
        <v>0.475379120348081</v>
      </c>
      <c r="X598" s="14"/>
      <c r="Y598" s="14">
        <v>0.45274041019438199</v>
      </c>
      <c r="Z598" s="14">
        <v>0.44591765591284299</v>
      </c>
      <c r="AA598" s="14">
        <v>0.41966534913865999</v>
      </c>
      <c r="AB598" s="14">
        <v>0.347285481840787</v>
      </c>
      <c r="AC598" s="14"/>
      <c r="AD598" s="14">
        <v>0.44079284069549501</v>
      </c>
      <c r="AE598" s="14">
        <v>0.42074824919751902</v>
      </c>
      <c r="AF598" s="14">
        <v>0.53939547387365205</v>
      </c>
      <c r="AG598" s="14">
        <v>0.40463077310531798</v>
      </c>
      <c r="AH598" s="14"/>
      <c r="AI598" s="14">
        <v>0.312991799612649</v>
      </c>
      <c r="AJ598" s="14">
        <v>0.44285857602270301</v>
      </c>
      <c r="AK598" s="14">
        <v>0.30929661863152602</v>
      </c>
      <c r="AL598" s="14">
        <v>0.424382931131707</v>
      </c>
      <c r="AM598" s="14">
        <v>0.49752325503080602</v>
      </c>
    </row>
    <row r="599" spans="2:39" x14ac:dyDescent="0.35">
      <c r="B599" t="s">
        <v>252</v>
      </c>
      <c r="C599" s="14">
        <v>8.3393990542451599E-2</v>
      </c>
      <c r="D599" s="14">
        <v>8.7944426044971602E-2</v>
      </c>
      <c r="E599" s="14">
        <v>7.8146627041058597E-2</v>
      </c>
      <c r="F599" s="14"/>
      <c r="G599" s="14">
        <v>0.105251619382037</v>
      </c>
      <c r="H599" s="14">
        <v>4.8037190339329697E-2</v>
      </c>
      <c r="I599" s="14">
        <v>9.4905370762746799E-2</v>
      </c>
      <c r="J599" s="14">
        <v>7.0841389180976003E-2</v>
      </c>
      <c r="K599" s="14">
        <v>0.113818632398309</v>
      </c>
      <c r="L599" s="14">
        <v>9.9858520100481907E-2</v>
      </c>
      <c r="M599" s="14"/>
      <c r="N599" s="14">
        <v>9.93333432274041E-2</v>
      </c>
      <c r="O599" s="14">
        <v>5.25634187906283E-2</v>
      </c>
      <c r="P599" s="14">
        <v>0.102982421968144</v>
      </c>
      <c r="Q599" s="14">
        <v>8.3780128024760203E-2</v>
      </c>
      <c r="R599" s="14">
        <v>6.6227287842733906E-2</v>
      </c>
      <c r="S599" s="14"/>
      <c r="T599" s="14">
        <v>7.5004490597775003E-2</v>
      </c>
      <c r="U599" s="14">
        <v>8.2522249011684506E-2</v>
      </c>
      <c r="V599" s="14">
        <v>9.4827550290622703E-2</v>
      </c>
      <c r="W599" s="14">
        <v>7.3891307825803804E-2</v>
      </c>
      <c r="X599" s="14"/>
      <c r="Y599" s="14">
        <v>8.1381561321609799E-2</v>
      </c>
      <c r="Z599" s="14">
        <v>0.10292120077102999</v>
      </c>
      <c r="AA599" s="14">
        <v>7.8131552107531907E-2</v>
      </c>
      <c r="AB599" s="14">
        <v>6.6715242958647003E-2</v>
      </c>
      <c r="AC599" s="14"/>
      <c r="AD599" s="14">
        <v>8.3447127454301995E-2</v>
      </c>
      <c r="AE599" s="14">
        <v>8.4411644934293997E-2</v>
      </c>
      <c r="AF599" s="14">
        <v>5.5187519485379699E-2</v>
      </c>
      <c r="AG599" s="14">
        <v>0.108316756104926</v>
      </c>
      <c r="AH599" s="14"/>
      <c r="AI599" s="14">
        <v>8.5193362713793699E-2</v>
      </c>
      <c r="AJ599" s="14">
        <v>8.7263123670160606E-2</v>
      </c>
      <c r="AK599" s="14">
        <v>3.66193393387476E-2</v>
      </c>
      <c r="AL599" s="14">
        <v>8.0765151507671398E-2</v>
      </c>
      <c r="AM599" s="14">
        <v>6.9816375859006893E-2</v>
      </c>
    </row>
    <row r="600" spans="2:39" x14ac:dyDescent="0.35">
      <c r="B600" t="s">
        <v>253</v>
      </c>
      <c r="C600" s="14">
        <v>6.3202871205117001E-2</v>
      </c>
      <c r="D600" s="14">
        <v>7.3013322554073307E-2</v>
      </c>
      <c r="E600" s="14">
        <v>5.1889887137505301E-2</v>
      </c>
      <c r="F600" s="14"/>
      <c r="G600" s="14">
        <v>8.4613527160687804E-2</v>
      </c>
      <c r="H600" s="14">
        <v>4.88223525821996E-2</v>
      </c>
      <c r="I600" s="14">
        <v>4.1925233905037398E-2</v>
      </c>
      <c r="J600" s="14">
        <v>7.0011775501559501E-2</v>
      </c>
      <c r="K600" s="14">
        <v>5.1807303941641E-2</v>
      </c>
      <c r="L600" s="14">
        <v>0.116907208021515</v>
      </c>
      <c r="M600" s="14"/>
      <c r="N600" s="14">
        <v>9.1185384128736099E-2</v>
      </c>
      <c r="O600" s="14">
        <v>2.82984397069149E-2</v>
      </c>
      <c r="P600" s="14">
        <v>7.4349355215892005E-2</v>
      </c>
      <c r="Q600" s="14">
        <v>6.0694731699213501E-2</v>
      </c>
      <c r="R600" s="14">
        <v>8.64676700647974E-2</v>
      </c>
      <c r="S600" s="14"/>
      <c r="T600" s="14">
        <v>0.16967775958697601</v>
      </c>
      <c r="U600" s="14">
        <v>8.63189003420895E-2</v>
      </c>
      <c r="V600" s="14">
        <v>5.7913438515400498E-2</v>
      </c>
      <c r="W600" s="14">
        <v>5.0577327428476003E-2</v>
      </c>
      <c r="X600" s="14"/>
      <c r="Y600" s="14">
        <v>6.00748955728692E-2</v>
      </c>
      <c r="Z600" s="14">
        <v>5.8542621317016999E-2</v>
      </c>
      <c r="AA600" s="14">
        <v>6.2522994522514502E-2</v>
      </c>
      <c r="AB600" s="14">
        <v>7.8104635253202201E-2</v>
      </c>
      <c r="AC600" s="14"/>
      <c r="AD600" s="14">
        <v>4.2372905500956799E-2</v>
      </c>
      <c r="AE600" s="14">
        <v>9.5628446543110104E-2</v>
      </c>
      <c r="AF600" s="14">
        <v>0.174946464580442</v>
      </c>
      <c r="AG600" s="14">
        <v>1.6439427509806301E-2</v>
      </c>
      <c r="AH600" s="14"/>
      <c r="AI600" s="14">
        <v>8.4628663598181594E-2</v>
      </c>
      <c r="AJ600" s="14">
        <v>5.8670749611053202E-2</v>
      </c>
      <c r="AK600" s="14">
        <v>5.1777816316579003E-2</v>
      </c>
      <c r="AL600" s="14">
        <v>2.4956305066616401E-2</v>
      </c>
      <c r="AM600" s="14">
        <v>6.9804542664761604E-2</v>
      </c>
    </row>
    <row r="601" spans="2:39" x14ac:dyDescent="0.35">
      <c r="B601" t="s">
        <v>170</v>
      </c>
      <c r="C601" s="14">
        <v>3.82148553964776E-2</v>
      </c>
      <c r="D601" s="14">
        <v>3.51816285650653E-2</v>
      </c>
      <c r="E601" s="14">
        <v>4.1712640115716702E-2</v>
      </c>
      <c r="F601" s="14"/>
      <c r="G601" s="14">
        <v>1.41273792801493E-2</v>
      </c>
      <c r="H601" s="14">
        <v>4.8092824767384697E-3</v>
      </c>
      <c r="I601" s="14">
        <v>1.1498946663489299E-2</v>
      </c>
      <c r="J601" s="14">
        <v>6.7020543340581704E-2</v>
      </c>
      <c r="K601" s="14">
        <v>6.5183854811455194E-2</v>
      </c>
      <c r="L601" s="14">
        <v>0.15939963844716201</v>
      </c>
      <c r="M601" s="14"/>
      <c r="N601" s="14">
        <v>1.54114619944569E-2</v>
      </c>
      <c r="O601" s="14">
        <v>5.4368225544340197E-2</v>
      </c>
      <c r="P601" s="14">
        <v>1.4966224679478101E-2</v>
      </c>
      <c r="Q601" s="14">
        <v>5.6305584637890503E-2</v>
      </c>
      <c r="R601" s="14">
        <v>2.7168372594997599E-2</v>
      </c>
      <c r="S601" s="14"/>
      <c r="T601" s="14">
        <v>7.1080670912195706E-2</v>
      </c>
      <c r="U601" s="14">
        <v>5.3186044412523302E-2</v>
      </c>
      <c r="V601" s="14">
        <v>3.5412101601751601E-2</v>
      </c>
      <c r="W601" s="14">
        <v>3.4477785790159102E-2</v>
      </c>
      <c r="X601" s="14"/>
      <c r="Y601" s="14">
        <v>5.2166179051686502E-2</v>
      </c>
      <c r="Z601" s="14">
        <v>2.66766711151868E-2</v>
      </c>
      <c r="AA601" s="14">
        <v>8.2981845749885604E-3</v>
      </c>
      <c r="AB601" s="14">
        <v>1.41618034608637E-2</v>
      </c>
      <c r="AC601" s="14"/>
      <c r="AD601" s="14">
        <v>3.4846979957986399E-2</v>
      </c>
      <c r="AE601" s="14">
        <v>5.0431428469674501E-2</v>
      </c>
      <c r="AF601" s="14">
        <v>0</v>
      </c>
      <c r="AG601" s="14">
        <v>4.2460011770051598E-2</v>
      </c>
      <c r="AH601" s="14"/>
      <c r="AI601" s="14">
        <v>2.1996381951104399E-2</v>
      </c>
      <c r="AJ601" s="14">
        <v>1.0416707548436901E-2</v>
      </c>
      <c r="AK601" s="14">
        <v>1.92449143655282E-2</v>
      </c>
      <c r="AL601" s="14">
        <v>5.4646815284181201E-2</v>
      </c>
      <c r="AM601" s="14">
        <v>1.8174413335823099E-2</v>
      </c>
    </row>
    <row r="602" spans="2:39" x14ac:dyDescent="0.35">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row>
    <row r="603" spans="2:39" x14ac:dyDescent="0.35">
      <c r="B603" s="6" t="s">
        <v>258</v>
      </c>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row>
    <row r="604" spans="2:39" x14ac:dyDescent="0.35">
      <c r="B604" s="24" t="s">
        <v>222</v>
      </c>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row>
    <row r="605" spans="2:39" x14ac:dyDescent="0.35">
      <c r="B605" t="s">
        <v>249</v>
      </c>
      <c r="C605" s="14">
        <v>0.12191357007794899</v>
      </c>
      <c r="D605" s="14">
        <v>0.14375666347333299</v>
      </c>
      <c r="E605" s="14">
        <v>9.6725068674735806E-2</v>
      </c>
      <c r="F605" s="14"/>
      <c r="G605" s="14">
        <v>0.14276733199611699</v>
      </c>
      <c r="H605" s="14">
        <v>0.145862769012608</v>
      </c>
      <c r="I605" s="14">
        <v>0.13695704706433001</v>
      </c>
      <c r="J605" s="14">
        <v>0.107956114639327</v>
      </c>
      <c r="K605" s="14">
        <v>9.7423511507833599E-2</v>
      </c>
      <c r="L605" s="14">
        <v>3.2681711994132501E-2</v>
      </c>
      <c r="M605" s="14"/>
      <c r="N605" s="14">
        <v>8.3241892360061603E-2</v>
      </c>
      <c r="O605" s="14">
        <v>0.144822586533598</v>
      </c>
      <c r="P605" s="14">
        <v>0.119721703115866</v>
      </c>
      <c r="Q605" s="14">
        <v>0.117594603332373</v>
      </c>
      <c r="R605" s="14">
        <v>0.14345672935773399</v>
      </c>
      <c r="S605" s="14"/>
      <c r="T605" s="14">
        <v>0.13740457392695499</v>
      </c>
      <c r="U605" s="14">
        <v>0.110520920052793</v>
      </c>
      <c r="V605" s="14">
        <v>0.112586642078916</v>
      </c>
      <c r="W605" s="14">
        <v>0.13016205030285999</v>
      </c>
      <c r="X605" s="14"/>
      <c r="Y605" s="14">
        <v>9.4823098456775001E-2</v>
      </c>
      <c r="Z605" s="14">
        <v>0.12518280625448799</v>
      </c>
      <c r="AA605" s="14">
        <v>0.125805795651101</v>
      </c>
      <c r="AB605" s="14">
        <v>0.28692703331139302</v>
      </c>
      <c r="AC605" s="14"/>
      <c r="AD605" s="14">
        <v>0.11686948608092899</v>
      </c>
      <c r="AE605" s="14">
        <v>0.13132097270149901</v>
      </c>
      <c r="AF605" s="14">
        <v>4.03397468957674E-2</v>
      </c>
      <c r="AG605" s="14">
        <v>0.16385603457151299</v>
      </c>
      <c r="AH605" s="14"/>
      <c r="AI605" s="14">
        <v>0.15964131546025101</v>
      </c>
      <c r="AJ605" s="14">
        <v>0.15179118255649399</v>
      </c>
      <c r="AK605" s="14">
        <v>0.157139038141488</v>
      </c>
      <c r="AL605" s="14">
        <v>0.14546459060314301</v>
      </c>
      <c r="AM605" s="14">
        <v>0.129321570698298</v>
      </c>
    </row>
    <row r="606" spans="2:39" x14ac:dyDescent="0.35">
      <c r="B606" t="s">
        <v>250</v>
      </c>
      <c r="C606" s="14">
        <v>0.18204913572155801</v>
      </c>
      <c r="D606" s="14">
        <v>0.16489925025223601</v>
      </c>
      <c r="E606" s="14">
        <v>0.20182563469950199</v>
      </c>
      <c r="F606" s="14"/>
      <c r="G606" s="14">
        <v>0.22251068454938</v>
      </c>
      <c r="H606" s="14">
        <v>0.24871253467715801</v>
      </c>
      <c r="I606" s="14">
        <v>0.17471534063275701</v>
      </c>
      <c r="J606" s="14">
        <v>7.9030935716403503E-2</v>
      </c>
      <c r="K606" s="14">
        <v>0.13552097242626501</v>
      </c>
      <c r="L606" s="14">
        <v>0.174548670448299</v>
      </c>
      <c r="M606" s="14"/>
      <c r="N606" s="14">
        <v>0.202836779216756</v>
      </c>
      <c r="O606" s="14">
        <v>0.21244374591082599</v>
      </c>
      <c r="P606" s="14">
        <v>0.15791331340088999</v>
      </c>
      <c r="Q606" s="14">
        <v>0.17000255388433</v>
      </c>
      <c r="R606" s="14">
        <v>0.17282653882566501</v>
      </c>
      <c r="S606" s="14"/>
      <c r="T606" s="14">
        <v>0.13441132760493801</v>
      </c>
      <c r="U606" s="14">
        <v>5.2832038399464203E-2</v>
      </c>
      <c r="V606" s="14">
        <v>0.21180057072574099</v>
      </c>
      <c r="W606" s="14">
        <v>0.17663397988896901</v>
      </c>
      <c r="X606" s="14"/>
      <c r="Y606" s="14">
        <v>0.17197359773326401</v>
      </c>
      <c r="Z606" s="14">
        <v>0.172508540689497</v>
      </c>
      <c r="AA606" s="14">
        <v>0.230339167294592</v>
      </c>
      <c r="AB606" s="14">
        <v>0.23176926426061401</v>
      </c>
      <c r="AC606" s="14"/>
      <c r="AD606" s="14">
        <v>0.182453645691492</v>
      </c>
      <c r="AE606" s="14">
        <v>0.168908358653831</v>
      </c>
      <c r="AF606" s="14">
        <v>0.198732700561599</v>
      </c>
      <c r="AG606" s="14">
        <v>0.23207095977230999</v>
      </c>
      <c r="AH606" s="14"/>
      <c r="AI606" s="14">
        <v>0.183296683266122</v>
      </c>
      <c r="AJ606" s="14">
        <v>0.17437817984785101</v>
      </c>
      <c r="AK606" s="14">
        <v>0.20541401809961701</v>
      </c>
      <c r="AL606" s="14">
        <v>0.166454408912945</v>
      </c>
      <c r="AM606" s="14">
        <v>0.198194843346648</v>
      </c>
    </row>
    <row r="607" spans="2:39" x14ac:dyDescent="0.35">
      <c r="B607" t="s">
        <v>251</v>
      </c>
      <c r="C607" s="14">
        <v>0.45268557884744398</v>
      </c>
      <c r="D607" s="14">
        <v>0.45473147716143503</v>
      </c>
      <c r="E607" s="14">
        <v>0.45032633825729601</v>
      </c>
      <c r="F607" s="14"/>
      <c r="G607" s="14">
        <v>0.35169020676824098</v>
      </c>
      <c r="H607" s="14">
        <v>0.388857106960384</v>
      </c>
      <c r="I607" s="14">
        <v>0.46613531996785601</v>
      </c>
      <c r="J607" s="14">
        <v>0.52353722474525</v>
      </c>
      <c r="K607" s="14">
        <v>0.59833337386069396</v>
      </c>
      <c r="L607" s="14">
        <v>0.49152541692951401</v>
      </c>
      <c r="M607" s="14"/>
      <c r="N607" s="14">
        <v>0.45239560479385499</v>
      </c>
      <c r="O607" s="14">
        <v>0.45076367260130301</v>
      </c>
      <c r="P607" s="14">
        <v>0.483601440162231</v>
      </c>
      <c r="Q607" s="14">
        <v>0.43045687608809602</v>
      </c>
      <c r="R607" s="14">
        <v>0.43971392335199799</v>
      </c>
      <c r="S607" s="14"/>
      <c r="T607" s="14">
        <v>0.39312145304015</v>
      </c>
      <c r="U607" s="14">
        <v>0.456875437540122</v>
      </c>
      <c r="V607" s="14">
        <v>0.43110166911615</v>
      </c>
      <c r="W607" s="14">
        <v>0.48041399851773697</v>
      </c>
      <c r="X607" s="14"/>
      <c r="Y607" s="14">
        <v>0.47881330284826601</v>
      </c>
      <c r="Z607" s="14">
        <v>0.49061818000614899</v>
      </c>
      <c r="AA607" s="14">
        <v>0.41201218367883702</v>
      </c>
      <c r="AB607" s="14">
        <v>0.32993065923085901</v>
      </c>
      <c r="AC607" s="14"/>
      <c r="AD607" s="14">
        <v>0.48447811706307697</v>
      </c>
      <c r="AE607" s="14">
        <v>0.43323629905328698</v>
      </c>
      <c r="AF607" s="14">
        <v>0.33762224063659302</v>
      </c>
      <c r="AG607" s="14">
        <v>0.30256086176914199</v>
      </c>
      <c r="AH607" s="14"/>
      <c r="AI607" s="14">
        <v>0.36782607026789499</v>
      </c>
      <c r="AJ607" s="14">
        <v>0.47708704483283099</v>
      </c>
      <c r="AK607" s="14">
        <v>0.35492503696212402</v>
      </c>
      <c r="AL607" s="14">
        <v>0.51136193141894104</v>
      </c>
      <c r="AM607" s="14">
        <v>0.44134020177949501</v>
      </c>
    </row>
    <row r="608" spans="2:39" x14ac:dyDescent="0.35">
      <c r="B608" t="s">
        <v>252</v>
      </c>
      <c r="C608" s="14">
        <v>0.11888343926318801</v>
      </c>
      <c r="D608" s="14">
        <v>0.12868192007698301</v>
      </c>
      <c r="E608" s="14">
        <v>0.107584259093965</v>
      </c>
      <c r="F608" s="14"/>
      <c r="G608" s="14">
        <v>9.6461844466121202E-2</v>
      </c>
      <c r="H608" s="14">
        <v>0.127014580311618</v>
      </c>
      <c r="I608" s="14">
        <v>0.107154397091033</v>
      </c>
      <c r="J608" s="14">
        <v>0.141329481774355</v>
      </c>
      <c r="K608" s="14">
        <v>0.115742186141727</v>
      </c>
      <c r="L608" s="14">
        <v>0.13077987881073</v>
      </c>
      <c r="M608" s="14"/>
      <c r="N608" s="14">
        <v>0.13595999527668601</v>
      </c>
      <c r="O608" s="14">
        <v>8.2143219764978501E-2</v>
      </c>
      <c r="P608" s="14">
        <v>0.131576725305144</v>
      </c>
      <c r="Q608" s="14">
        <v>0.13275467759452</v>
      </c>
      <c r="R608" s="14">
        <v>0.13654557590074901</v>
      </c>
      <c r="S608" s="14"/>
      <c r="T608" s="14">
        <v>0.103038306507206</v>
      </c>
      <c r="U608" s="14">
        <v>0.10999574913767</v>
      </c>
      <c r="V608" s="14">
        <v>0.13271107546570601</v>
      </c>
      <c r="W608" s="14">
        <v>0.10917690246398901</v>
      </c>
      <c r="X608" s="14"/>
      <c r="Y608" s="14">
        <v>0.120143173119701</v>
      </c>
      <c r="Z608" s="14">
        <v>0.13041700862434599</v>
      </c>
      <c r="AA608" s="14">
        <v>9.8112868337097398E-2</v>
      </c>
      <c r="AB608" s="14">
        <v>8.7497194860424204E-2</v>
      </c>
      <c r="AC608" s="14"/>
      <c r="AD608" s="14">
        <v>0.113354501023682</v>
      </c>
      <c r="AE608" s="14">
        <v>0.126482660363158</v>
      </c>
      <c r="AF608" s="14">
        <v>0.158783789860592</v>
      </c>
      <c r="AG608" s="14">
        <v>0.11940046848482801</v>
      </c>
      <c r="AH608" s="14"/>
      <c r="AI608" s="14">
        <v>0.10901114794950099</v>
      </c>
      <c r="AJ608" s="14">
        <v>0.115545766629724</v>
      </c>
      <c r="AK608" s="14">
        <v>0.18769851003046301</v>
      </c>
      <c r="AL608" s="14">
        <v>6.1163377107775897E-2</v>
      </c>
      <c r="AM608" s="14">
        <v>0.15030570822756401</v>
      </c>
    </row>
    <row r="609" spans="2:39" x14ac:dyDescent="0.35">
      <c r="B609" t="s">
        <v>253</v>
      </c>
      <c r="C609" s="14">
        <v>8.3888673959122598E-2</v>
      </c>
      <c r="D609" s="14">
        <v>7.7220711658723504E-2</v>
      </c>
      <c r="E609" s="14">
        <v>9.15778768902267E-2</v>
      </c>
      <c r="F609" s="14"/>
      <c r="G609" s="14">
        <v>0.136120434184126</v>
      </c>
      <c r="H609" s="14">
        <v>7.3109315111397802E-2</v>
      </c>
      <c r="I609" s="14">
        <v>9.2275743947916294E-2</v>
      </c>
      <c r="J609" s="14">
        <v>6.7466776650128096E-2</v>
      </c>
      <c r="K609" s="14">
        <v>2.9578646390402401E-2</v>
      </c>
      <c r="L609" s="14">
        <v>8.8009920963195806E-2</v>
      </c>
      <c r="M609" s="14"/>
      <c r="N609" s="14">
        <v>6.0922176061104102E-2</v>
      </c>
      <c r="O609" s="14">
        <v>8.0373243003972403E-2</v>
      </c>
      <c r="P609" s="14">
        <v>8.1795261909069106E-2</v>
      </c>
      <c r="Q609" s="14">
        <v>9.9387690174929905E-2</v>
      </c>
      <c r="R609" s="14">
        <v>6.7534893170571597E-2</v>
      </c>
      <c r="S609" s="14"/>
      <c r="T609" s="14">
        <v>0.15388274613506001</v>
      </c>
      <c r="U609" s="14">
        <v>0.224661706582545</v>
      </c>
      <c r="V609" s="14">
        <v>6.9833433670944606E-2</v>
      </c>
      <c r="W609" s="14">
        <v>7.01115234351955E-2</v>
      </c>
      <c r="X609" s="14"/>
      <c r="Y609" s="14">
        <v>8.6477597312444504E-2</v>
      </c>
      <c r="Z609" s="14">
        <v>6.0397998310498503E-2</v>
      </c>
      <c r="AA609" s="14">
        <v>0.11167015436354</v>
      </c>
      <c r="AB609" s="14">
        <v>3.88371124543452E-2</v>
      </c>
      <c r="AC609" s="14"/>
      <c r="AD609" s="14">
        <v>5.7180889926339497E-2</v>
      </c>
      <c r="AE609" s="14">
        <v>0.103577005547672</v>
      </c>
      <c r="AF609" s="14">
        <v>0.24198553053631799</v>
      </c>
      <c r="AG609" s="14">
        <v>0.15713688041055399</v>
      </c>
      <c r="AH609" s="14"/>
      <c r="AI609" s="14">
        <v>0.14358642146283401</v>
      </c>
      <c r="AJ609" s="14">
        <v>6.5286204669357098E-2</v>
      </c>
      <c r="AK609" s="14">
        <v>7.5578482400779301E-2</v>
      </c>
      <c r="AL609" s="14">
        <v>7.6627754119517E-2</v>
      </c>
      <c r="AM609" s="14">
        <v>4.3113233212902197E-2</v>
      </c>
    </row>
    <row r="610" spans="2:39" x14ac:dyDescent="0.35">
      <c r="B610" t="s">
        <v>170</v>
      </c>
      <c r="C610" s="14">
        <v>4.0579602130738197E-2</v>
      </c>
      <c r="D610" s="14">
        <v>3.0709977377288599E-2</v>
      </c>
      <c r="E610" s="14">
        <v>5.1960822384275199E-2</v>
      </c>
      <c r="F610" s="14"/>
      <c r="G610" s="14">
        <v>5.0449498036014902E-2</v>
      </c>
      <c r="H610" s="14">
        <v>1.64436939268339E-2</v>
      </c>
      <c r="I610" s="14">
        <v>2.2762151296107699E-2</v>
      </c>
      <c r="J610" s="14">
        <v>8.0679466474537206E-2</v>
      </c>
      <c r="K610" s="14">
        <v>2.3401309673078199E-2</v>
      </c>
      <c r="L610" s="14">
        <v>8.2454400854129001E-2</v>
      </c>
      <c r="M610" s="14"/>
      <c r="N610" s="14">
        <v>6.4643552291537301E-2</v>
      </c>
      <c r="O610" s="14">
        <v>2.9453532185321402E-2</v>
      </c>
      <c r="P610" s="14">
        <v>2.5391556106800099E-2</v>
      </c>
      <c r="Q610" s="14">
        <v>4.9803598925750599E-2</v>
      </c>
      <c r="R610" s="14">
        <v>3.9922339393282602E-2</v>
      </c>
      <c r="S610" s="14"/>
      <c r="T610" s="14">
        <v>7.81415927856908E-2</v>
      </c>
      <c r="U610" s="14">
        <v>4.5114148287405002E-2</v>
      </c>
      <c r="V610" s="14">
        <v>4.1966608942540999E-2</v>
      </c>
      <c r="W610" s="14">
        <v>3.3501545391249103E-2</v>
      </c>
      <c r="X610" s="14"/>
      <c r="Y610" s="14">
        <v>4.7769230529549803E-2</v>
      </c>
      <c r="Z610" s="14">
        <v>2.0875466115021502E-2</v>
      </c>
      <c r="AA610" s="14">
        <v>2.20598306748334E-2</v>
      </c>
      <c r="AB610" s="14">
        <v>2.5038735882364702E-2</v>
      </c>
      <c r="AC610" s="14"/>
      <c r="AD610" s="14">
        <v>4.5663360214480898E-2</v>
      </c>
      <c r="AE610" s="14">
        <v>3.6474703680553597E-2</v>
      </c>
      <c r="AF610" s="14">
        <v>2.25359915091316E-2</v>
      </c>
      <c r="AG610" s="14">
        <v>2.4974794991651401E-2</v>
      </c>
      <c r="AH610" s="14"/>
      <c r="AI610" s="14">
        <v>3.6638361593395903E-2</v>
      </c>
      <c r="AJ610" s="14">
        <v>1.5911621463742701E-2</v>
      </c>
      <c r="AK610" s="14">
        <v>1.92449143655282E-2</v>
      </c>
      <c r="AL610" s="14">
        <v>3.8927937837678603E-2</v>
      </c>
      <c r="AM610" s="14">
        <v>3.7724442735093303E-2</v>
      </c>
    </row>
    <row r="611" spans="2:39" x14ac:dyDescent="0.35">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row>
    <row r="612" spans="2:39" x14ac:dyDescent="0.35">
      <c r="B612" s="6" t="s">
        <v>259</v>
      </c>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row>
    <row r="613" spans="2:39" x14ac:dyDescent="0.35">
      <c r="B613" s="24" t="s">
        <v>222</v>
      </c>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row>
    <row r="614" spans="2:39" x14ac:dyDescent="0.35">
      <c r="B614" t="s">
        <v>249</v>
      </c>
      <c r="C614" s="14">
        <v>7.8773583131475894E-2</v>
      </c>
      <c r="D614" s="14">
        <v>8.1195598910854205E-2</v>
      </c>
      <c r="E614" s="14">
        <v>7.5980620305507104E-2</v>
      </c>
      <c r="F614" s="14"/>
      <c r="G614" s="14">
        <v>0.106573277545784</v>
      </c>
      <c r="H614" s="14">
        <v>0.113315226882568</v>
      </c>
      <c r="I614" s="14">
        <v>7.3237266351804706E-2</v>
      </c>
      <c r="J614" s="14">
        <v>6.6668766002883295E-2</v>
      </c>
      <c r="K614" s="14">
        <v>3.1280532585502598E-2</v>
      </c>
      <c r="L614" s="14">
        <v>2.1029777733967199E-2</v>
      </c>
      <c r="M614" s="14"/>
      <c r="N614" s="14">
        <v>6.8154980223650602E-2</v>
      </c>
      <c r="O614" s="14">
        <v>9.1577027129496502E-2</v>
      </c>
      <c r="P614" s="14">
        <v>6.8137414289571693E-2</v>
      </c>
      <c r="Q614" s="14">
        <v>8.9561796872282204E-2</v>
      </c>
      <c r="R614" s="14">
        <v>8.5088516471646405E-2</v>
      </c>
      <c r="S614" s="14"/>
      <c r="T614" s="14">
        <v>9.5807174353544605E-2</v>
      </c>
      <c r="U614" s="14">
        <v>0</v>
      </c>
      <c r="V614" s="14">
        <v>7.8652183796664096E-2</v>
      </c>
      <c r="W614" s="14">
        <v>8.6368690391708094E-2</v>
      </c>
      <c r="X614" s="14"/>
      <c r="Y614" s="14">
        <v>4.6736931052752999E-2</v>
      </c>
      <c r="Z614" s="14">
        <v>8.9254226315339996E-2</v>
      </c>
      <c r="AA614" s="14">
        <v>0.11182155037976101</v>
      </c>
      <c r="AB614" s="14">
        <v>0.18995631580573399</v>
      </c>
      <c r="AC614" s="14"/>
      <c r="AD614" s="14">
        <v>9.1363267512809307E-2</v>
      </c>
      <c r="AE614" s="14">
        <v>6.8799999404805301E-2</v>
      </c>
      <c r="AF614" s="14">
        <v>2.3029162275977701E-2</v>
      </c>
      <c r="AG614" s="14">
        <v>2.7265207270409299E-2</v>
      </c>
      <c r="AH614" s="14"/>
      <c r="AI614" s="14">
        <v>0.119198905747956</v>
      </c>
      <c r="AJ614" s="14">
        <v>8.2384452863510399E-2</v>
      </c>
      <c r="AK614" s="14">
        <v>0.110120718849388</v>
      </c>
      <c r="AL614" s="14">
        <v>0.109294474177681</v>
      </c>
      <c r="AM614" s="14">
        <v>7.8333776292784096E-2</v>
      </c>
    </row>
    <row r="615" spans="2:39" x14ac:dyDescent="0.35">
      <c r="B615" t="s">
        <v>250</v>
      </c>
      <c r="C615" s="14">
        <v>0.148539180545227</v>
      </c>
      <c r="D615" s="14">
        <v>0.16015321068619701</v>
      </c>
      <c r="E615" s="14">
        <v>0.135146388177981</v>
      </c>
      <c r="F615" s="14"/>
      <c r="G615" s="14">
        <v>0.152918474529087</v>
      </c>
      <c r="H615" s="14">
        <v>0.21673104910184901</v>
      </c>
      <c r="I615" s="14">
        <v>0.13121250966887599</v>
      </c>
      <c r="J615" s="14">
        <v>9.9121207962580005E-2</v>
      </c>
      <c r="K615" s="14">
        <v>0.13277156427094799</v>
      </c>
      <c r="L615" s="14">
        <v>9.8567461899249698E-2</v>
      </c>
      <c r="M615" s="14"/>
      <c r="N615" s="14">
        <v>0.14849497409890999</v>
      </c>
      <c r="O615" s="14">
        <v>0.14048061196750899</v>
      </c>
      <c r="P615" s="14">
        <v>0.148384204382669</v>
      </c>
      <c r="Q615" s="14">
        <v>0.168051224526823</v>
      </c>
      <c r="R615" s="14">
        <v>0.16008666607848901</v>
      </c>
      <c r="S615" s="14"/>
      <c r="T615" s="14">
        <v>9.0021116963248604E-2</v>
      </c>
      <c r="U615" s="14">
        <v>0.14094813038769699</v>
      </c>
      <c r="V615" s="14">
        <v>0.149607193870814</v>
      </c>
      <c r="W615" s="14">
        <v>0.15678643978499701</v>
      </c>
      <c r="X615" s="14"/>
      <c r="Y615" s="14">
        <v>0.114967066664854</v>
      </c>
      <c r="Z615" s="14">
        <v>0.15241184507927899</v>
      </c>
      <c r="AA615" s="14">
        <v>0.17847130512190201</v>
      </c>
      <c r="AB615" s="14">
        <v>0.293127548231297</v>
      </c>
      <c r="AC615" s="14"/>
      <c r="AD615" s="14">
        <v>0.159243172007418</v>
      </c>
      <c r="AE615" s="14">
        <v>0.12585350670897399</v>
      </c>
      <c r="AF615" s="14">
        <v>3.9121499607668697E-2</v>
      </c>
      <c r="AG615" s="14">
        <v>0.25719239140725197</v>
      </c>
      <c r="AH615" s="14"/>
      <c r="AI615" s="14">
        <v>0.18269408718666</v>
      </c>
      <c r="AJ615" s="14">
        <v>0.167520935243058</v>
      </c>
      <c r="AK615" s="14">
        <v>0.24516472008567999</v>
      </c>
      <c r="AL615" s="14">
        <v>0.12557430536807401</v>
      </c>
      <c r="AM615" s="14">
        <v>0.23593951044879399</v>
      </c>
    </row>
    <row r="616" spans="2:39" x14ac:dyDescent="0.35">
      <c r="B616" t="s">
        <v>251</v>
      </c>
      <c r="C616" s="14">
        <v>0.31715758118887299</v>
      </c>
      <c r="D616" s="14">
        <v>0.315054571109876</v>
      </c>
      <c r="E616" s="14">
        <v>0.31958268057232297</v>
      </c>
      <c r="F616" s="14"/>
      <c r="G616" s="14">
        <v>0.29364249027401601</v>
      </c>
      <c r="H616" s="14">
        <v>0.33062569482693199</v>
      </c>
      <c r="I616" s="14">
        <v>0.31109827255072497</v>
      </c>
      <c r="J616" s="14">
        <v>0.28760350569598497</v>
      </c>
      <c r="K616" s="14">
        <v>0.34892927521561101</v>
      </c>
      <c r="L616" s="14">
        <v>0.35338415924427602</v>
      </c>
      <c r="M616" s="14"/>
      <c r="N616" s="14">
        <v>0.32943192855608699</v>
      </c>
      <c r="O616" s="14">
        <v>0.36211052913910702</v>
      </c>
      <c r="P616" s="14">
        <v>0.34416212462802298</v>
      </c>
      <c r="Q616" s="14">
        <v>0.27542777582861599</v>
      </c>
      <c r="R616" s="14">
        <v>0.30863523025433798</v>
      </c>
      <c r="S616" s="14"/>
      <c r="T616" s="14">
        <v>0.27396772789768098</v>
      </c>
      <c r="U616" s="14">
        <v>0.3836195556798</v>
      </c>
      <c r="V616" s="14">
        <v>0.352191547365307</v>
      </c>
      <c r="W616" s="14">
        <v>0.28196796984168798</v>
      </c>
      <c r="X616" s="14"/>
      <c r="Y616" s="14">
        <v>0.36690961597135502</v>
      </c>
      <c r="Z616" s="14">
        <v>0.306025757917264</v>
      </c>
      <c r="AA616" s="14">
        <v>0.255924846206391</v>
      </c>
      <c r="AB616" s="14">
        <v>0.173921376131737</v>
      </c>
      <c r="AC616" s="14"/>
      <c r="AD616" s="14">
        <v>0.32722277024801899</v>
      </c>
      <c r="AE616" s="14">
        <v>0.29681054063572299</v>
      </c>
      <c r="AF616" s="14">
        <v>0.29053138614528401</v>
      </c>
      <c r="AG616" s="14">
        <v>0.35390891475791803</v>
      </c>
      <c r="AH616" s="14"/>
      <c r="AI616" s="14">
        <v>0.23570751122508399</v>
      </c>
      <c r="AJ616" s="14">
        <v>0.36545333748888098</v>
      </c>
      <c r="AK616" s="14">
        <v>0.34197866940228</v>
      </c>
      <c r="AL616" s="14">
        <v>0.356389741201739</v>
      </c>
      <c r="AM616" s="14">
        <v>0.32358654188196601</v>
      </c>
    </row>
    <row r="617" spans="2:39" x14ac:dyDescent="0.35">
      <c r="B617" t="s">
        <v>252</v>
      </c>
      <c r="C617" s="14">
        <v>0.220746668031924</v>
      </c>
      <c r="D617" s="14">
        <v>0.22436862593780799</v>
      </c>
      <c r="E617" s="14">
        <v>0.21656998434782601</v>
      </c>
      <c r="F617" s="14"/>
      <c r="G617" s="14">
        <v>0.21842627607239801</v>
      </c>
      <c r="H617" s="14">
        <v>0.20486466019796501</v>
      </c>
      <c r="I617" s="14">
        <v>0.24019990781764</v>
      </c>
      <c r="J617" s="14">
        <v>0.24859612725593699</v>
      </c>
      <c r="K617" s="14">
        <v>0.20493176565077501</v>
      </c>
      <c r="L617" s="14">
        <v>0.190734144462163</v>
      </c>
      <c r="M617" s="14"/>
      <c r="N617" s="14">
        <v>0.212397327333151</v>
      </c>
      <c r="O617" s="14">
        <v>0.222575871725124</v>
      </c>
      <c r="P617" s="14">
        <v>0.238094036912363</v>
      </c>
      <c r="Q617" s="14">
        <v>0.224585791357887</v>
      </c>
      <c r="R617" s="14">
        <v>0.197281751705325</v>
      </c>
      <c r="S617" s="14"/>
      <c r="T617" s="14">
        <v>0.17922001269320301</v>
      </c>
      <c r="U617" s="14">
        <v>0.24235988627718499</v>
      </c>
      <c r="V617" s="14">
        <v>0.20689559538630301</v>
      </c>
      <c r="W617" s="14">
        <v>0.23726040770877899</v>
      </c>
      <c r="X617" s="14"/>
      <c r="Y617" s="14">
        <v>0.20311519852557</v>
      </c>
      <c r="Z617" s="14">
        <v>0.28766176180275399</v>
      </c>
      <c r="AA617" s="14">
        <v>0.225822002063782</v>
      </c>
      <c r="AB617" s="14">
        <v>0.17108113984172399</v>
      </c>
      <c r="AC617" s="14"/>
      <c r="AD617" s="14">
        <v>0.21662343152296701</v>
      </c>
      <c r="AE617" s="14">
        <v>0.235574224379442</v>
      </c>
      <c r="AF617" s="14">
        <v>0.23155066650972</v>
      </c>
      <c r="AG617" s="14">
        <v>0.19911808443665799</v>
      </c>
      <c r="AH617" s="14"/>
      <c r="AI617" s="14">
        <v>0.224286125028097</v>
      </c>
      <c r="AJ617" s="14">
        <v>0.21042478272866499</v>
      </c>
      <c r="AK617" s="14">
        <v>0.126061482781999</v>
      </c>
      <c r="AL617" s="14">
        <v>0.25905081542972003</v>
      </c>
      <c r="AM617" s="14">
        <v>0.17032276507874</v>
      </c>
    </row>
    <row r="618" spans="2:39" x14ac:dyDescent="0.35">
      <c r="B618" t="s">
        <v>253</v>
      </c>
      <c r="C618" s="14">
        <v>0.16969309059363699</v>
      </c>
      <c r="D618" s="14">
        <v>0.16044249761525101</v>
      </c>
      <c r="E618" s="14">
        <v>0.180360470437643</v>
      </c>
      <c r="F618" s="14"/>
      <c r="G618" s="14">
        <v>0.16578605060608301</v>
      </c>
      <c r="H618" s="14">
        <v>9.3997163145500107E-2</v>
      </c>
      <c r="I618" s="14">
        <v>0.20664815465557701</v>
      </c>
      <c r="J618" s="14">
        <v>0.183517117778497</v>
      </c>
      <c r="K618" s="14">
        <v>0.214036001112661</v>
      </c>
      <c r="L618" s="14">
        <v>0.221004489156192</v>
      </c>
      <c r="M618" s="14"/>
      <c r="N618" s="14">
        <v>0.15550818686766599</v>
      </c>
      <c r="O618" s="14">
        <v>0.117377241504382</v>
      </c>
      <c r="P618" s="14">
        <v>0.16920691007851801</v>
      </c>
      <c r="Q618" s="14">
        <v>0.180497376495385</v>
      </c>
      <c r="R618" s="14">
        <v>0.19727430647094299</v>
      </c>
      <c r="S618" s="14"/>
      <c r="T618" s="14">
        <v>0.25896167925846197</v>
      </c>
      <c r="U618" s="14">
        <v>0.16997740203928099</v>
      </c>
      <c r="V618" s="14">
        <v>0.151283831397139</v>
      </c>
      <c r="W618" s="14">
        <v>0.173825470200624</v>
      </c>
      <c r="X618" s="14"/>
      <c r="Y618" s="14">
        <v>0.20138125549939601</v>
      </c>
      <c r="Z618" s="14">
        <v>0.118915534461332</v>
      </c>
      <c r="AA618" s="14">
        <v>0.15558575360782301</v>
      </c>
      <c r="AB618" s="14">
        <v>0.15875564799099001</v>
      </c>
      <c r="AC618" s="14"/>
      <c r="AD618" s="14">
        <v>0.135074719707337</v>
      </c>
      <c r="AE618" s="14">
        <v>0.222898192318327</v>
      </c>
      <c r="AF618" s="14">
        <v>0.32887077105747597</v>
      </c>
      <c r="AG618" s="14">
        <v>0.12909637751553801</v>
      </c>
      <c r="AH618" s="14"/>
      <c r="AI618" s="14">
        <v>0.20822024027490099</v>
      </c>
      <c r="AJ618" s="14">
        <v>0.14034562422319699</v>
      </c>
      <c r="AK618" s="14">
        <v>0.130537563543521</v>
      </c>
      <c r="AL618" s="14">
        <v>8.5671120472104095E-2</v>
      </c>
      <c r="AM618" s="14">
        <v>0.150522328621227</v>
      </c>
    </row>
    <row r="619" spans="2:39" x14ac:dyDescent="0.35">
      <c r="B619" t="s">
        <v>170</v>
      </c>
      <c r="C619" s="14">
        <v>6.5089896508862002E-2</v>
      </c>
      <c r="D619" s="14">
        <v>5.87854957400148E-2</v>
      </c>
      <c r="E619" s="14">
        <v>7.2359856158719996E-2</v>
      </c>
      <c r="F619" s="14"/>
      <c r="G619" s="14">
        <v>6.2653430972631305E-2</v>
      </c>
      <c r="H619" s="14">
        <v>4.0466205845186301E-2</v>
      </c>
      <c r="I619" s="14">
        <v>3.7603888955377598E-2</v>
      </c>
      <c r="J619" s="14">
        <v>0.114493275304117</v>
      </c>
      <c r="K619" s="14">
        <v>6.8050861164502693E-2</v>
      </c>
      <c r="L619" s="14">
        <v>0.115279967504152</v>
      </c>
      <c r="M619" s="14"/>
      <c r="N619" s="14">
        <v>8.60126029205351E-2</v>
      </c>
      <c r="O619" s="14">
        <v>6.5878718534382499E-2</v>
      </c>
      <c r="P619" s="14">
        <v>3.2015309708854703E-2</v>
      </c>
      <c r="Q619" s="14">
        <v>6.1876034919007103E-2</v>
      </c>
      <c r="R619" s="14">
        <v>5.1633529019258897E-2</v>
      </c>
      <c r="S619" s="14"/>
      <c r="T619" s="14">
        <v>0.102022288833861</v>
      </c>
      <c r="U619" s="14">
        <v>6.3095025616036804E-2</v>
      </c>
      <c r="V619" s="14">
        <v>6.1369648183772801E-2</v>
      </c>
      <c r="W619" s="14">
        <v>6.3791022072203996E-2</v>
      </c>
      <c r="X619" s="14"/>
      <c r="Y619" s="14">
        <v>6.68899322860734E-2</v>
      </c>
      <c r="Z619" s="14">
        <v>4.5730874424031301E-2</v>
      </c>
      <c r="AA619" s="14">
        <v>7.2374542620340501E-2</v>
      </c>
      <c r="AB619" s="14">
        <v>1.31579719985186E-2</v>
      </c>
      <c r="AC619" s="14"/>
      <c r="AD619" s="14">
        <v>7.0472639001449899E-2</v>
      </c>
      <c r="AE619" s="14">
        <v>5.0063536552728501E-2</v>
      </c>
      <c r="AF619" s="14">
        <v>8.6896514403873901E-2</v>
      </c>
      <c r="AG619" s="14">
        <v>3.3419024612224603E-2</v>
      </c>
      <c r="AH619" s="14"/>
      <c r="AI619" s="14">
        <v>2.98931305373023E-2</v>
      </c>
      <c r="AJ619" s="14">
        <v>3.3870867452688497E-2</v>
      </c>
      <c r="AK619" s="14">
        <v>4.6136845337132498E-2</v>
      </c>
      <c r="AL619" s="14">
        <v>6.4019543350682301E-2</v>
      </c>
      <c r="AM619" s="14">
        <v>4.1295077676489197E-2</v>
      </c>
    </row>
    <row r="620" spans="2:39" x14ac:dyDescent="0.35">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row>
    <row r="621" spans="2:39" x14ac:dyDescent="0.35">
      <c r="B621" s="6" t="s">
        <v>260</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row>
    <row r="622" spans="2:39" x14ac:dyDescent="0.35">
      <c r="B622" s="24" t="s">
        <v>222</v>
      </c>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row>
    <row r="623" spans="2:39" x14ac:dyDescent="0.35">
      <c r="B623" t="s">
        <v>249</v>
      </c>
      <c r="C623" s="14">
        <v>7.8065952504299194E-2</v>
      </c>
      <c r="D623" s="14">
        <v>8.0074891263571799E-2</v>
      </c>
      <c r="E623" s="14">
        <v>7.5749332058607302E-2</v>
      </c>
      <c r="F623" s="14"/>
      <c r="G623" s="14">
        <v>0.15180836547572199</v>
      </c>
      <c r="H623" s="14">
        <v>0.103912182511395</v>
      </c>
      <c r="I623" s="14">
        <v>8.2053886667928996E-2</v>
      </c>
      <c r="J623" s="14">
        <v>3.1422501973928998E-2</v>
      </c>
      <c r="K623" s="14">
        <v>2.7752806336384099E-2</v>
      </c>
      <c r="L623" s="14">
        <v>0</v>
      </c>
      <c r="M623" s="14"/>
      <c r="N623" s="14">
        <v>6.7595105717453599E-2</v>
      </c>
      <c r="O623" s="14">
        <v>7.5403991598859896E-2</v>
      </c>
      <c r="P623" s="14">
        <v>9.3647620032168699E-2</v>
      </c>
      <c r="Q623" s="14">
        <v>9.0372676075024402E-2</v>
      </c>
      <c r="R623" s="14">
        <v>6.7589952692444694E-2</v>
      </c>
      <c r="S623" s="14"/>
      <c r="T623" s="14">
        <v>0.124300958657776</v>
      </c>
      <c r="U623" s="14">
        <v>7.8591960893542895E-2</v>
      </c>
      <c r="V623" s="14">
        <v>8.0672658617986601E-2</v>
      </c>
      <c r="W623" s="14">
        <v>6.9155495022140107E-2</v>
      </c>
      <c r="X623" s="14"/>
      <c r="Y623" s="14">
        <v>6.5050783523218095E-2</v>
      </c>
      <c r="Z623" s="14">
        <v>8.52013427677141E-2</v>
      </c>
      <c r="AA623" s="14">
        <v>7.1025106010106601E-2</v>
      </c>
      <c r="AB623" s="14">
        <v>0.171380134570988</v>
      </c>
      <c r="AC623" s="14"/>
      <c r="AD623" s="14">
        <v>7.6409716947175299E-2</v>
      </c>
      <c r="AE623" s="14">
        <v>7.3660980601479506E-2</v>
      </c>
      <c r="AF623" s="14">
        <v>4.3646215162971701E-2</v>
      </c>
      <c r="AG623" s="14">
        <v>0.138392574998248</v>
      </c>
      <c r="AH623" s="14"/>
      <c r="AI623" s="14">
        <v>9.6383212891544903E-2</v>
      </c>
      <c r="AJ623" s="14">
        <v>0.109129357890925</v>
      </c>
      <c r="AK623" s="14">
        <v>9.0698658912439306E-2</v>
      </c>
      <c r="AL623" s="14">
        <v>5.7943942284706E-2</v>
      </c>
      <c r="AM623" s="14">
        <v>0.106293422583166</v>
      </c>
    </row>
    <row r="624" spans="2:39" x14ac:dyDescent="0.35">
      <c r="B624" t="s">
        <v>250</v>
      </c>
      <c r="C624" s="14">
        <v>0.20768784163763401</v>
      </c>
      <c r="D624" s="14">
        <v>0.187684892798516</v>
      </c>
      <c r="E624" s="14">
        <v>0.23075436869872401</v>
      </c>
      <c r="F624" s="14"/>
      <c r="G624" s="14">
        <v>0.25116600031326902</v>
      </c>
      <c r="H624" s="14">
        <v>0.28855127983783602</v>
      </c>
      <c r="I624" s="14">
        <v>0.19238451582864199</v>
      </c>
      <c r="J624" s="14">
        <v>0.141288272189043</v>
      </c>
      <c r="K624" s="14">
        <v>9.8473833445848993E-2</v>
      </c>
      <c r="L624" s="14">
        <v>0.18268657283511799</v>
      </c>
      <c r="M624" s="14"/>
      <c r="N624" s="14">
        <v>0.24991564657333901</v>
      </c>
      <c r="O624" s="14">
        <v>0.23300588793455901</v>
      </c>
      <c r="P624" s="14">
        <v>0.192323851985783</v>
      </c>
      <c r="Q624" s="14">
        <v>0.21479220978720301</v>
      </c>
      <c r="R624" s="14">
        <v>0.198842351168181</v>
      </c>
      <c r="S624" s="14"/>
      <c r="T624" s="14">
        <v>0.19204820485954099</v>
      </c>
      <c r="U624" s="14">
        <v>0.29135300441137102</v>
      </c>
      <c r="V624" s="14">
        <v>0.188621193954912</v>
      </c>
      <c r="W624" s="14">
        <v>0.217836830272854</v>
      </c>
      <c r="X624" s="14"/>
      <c r="Y624" s="14">
        <v>0.18192519550361</v>
      </c>
      <c r="Z624" s="14">
        <v>0.17773403421779399</v>
      </c>
      <c r="AA624" s="14">
        <v>0.26467129725552102</v>
      </c>
      <c r="AB624" s="14">
        <v>0.38282744723998902</v>
      </c>
      <c r="AC624" s="14"/>
      <c r="AD624" s="14">
        <v>0.21960724079857599</v>
      </c>
      <c r="AE624" s="14">
        <v>0.19992113488524799</v>
      </c>
      <c r="AF624" s="14">
        <v>7.5855639635289296E-2</v>
      </c>
      <c r="AG624" s="14">
        <v>0.24376732264138301</v>
      </c>
      <c r="AH624" s="14"/>
      <c r="AI624" s="14">
        <v>0.26179559281444897</v>
      </c>
      <c r="AJ624" s="14">
        <v>0.21634718163590999</v>
      </c>
      <c r="AK624" s="14">
        <v>0.34564430752203301</v>
      </c>
      <c r="AL624" s="14">
        <v>0.20105828657995101</v>
      </c>
      <c r="AM624" s="14">
        <v>0.26302155019684298</v>
      </c>
    </row>
    <row r="625" spans="2:39" x14ac:dyDescent="0.35">
      <c r="B625" t="s">
        <v>251</v>
      </c>
      <c r="C625" s="14">
        <v>0.37774052673018998</v>
      </c>
      <c r="D625" s="14">
        <v>0.41133833557133598</v>
      </c>
      <c r="E625" s="14">
        <v>0.33899700081005202</v>
      </c>
      <c r="F625" s="14"/>
      <c r="G625" s="14">
        <v>0.298305883613951</v>
      </c>
      <c r="H625" s="14">
        <v>0.35316548354841598</v>
      </c>
      <c r="I625" s="14">
        <v>0.35186595578310598</v>
      </c>
      <c r="J625" s="14">
        <v>0.420743146302413</v>
      </c>
      <c r="K625" s="14">
        <v>0.52045694132704301</v>
      </c>
      <c r="L625" s="14">
        <v>0.41650492802096301</v>
      </c>
      <c r="M625" s="14"/>
      <c r="N625" s="14">
        <v>0.37707190707963301</v>
      </c>
      <c r="O625" s="14">
        <v>0.420063894515391</v>
      </c>
      <c r="P625" s="14">
        <v>0.346279528956632</v>
      </c>
      <c r="Q625" s="14">
        <v>0.34021731830012902</v>
      </c>
      <c r="R625" s="14">
        <v>0.39046950988023299</v>
      </c>
      <c r="S625" s="14"/>
      <c r="T625" s="14">
        <v>0.30365146499089302</v>
      </c>
      <c r="U625" s="14">
        <v>0.34657085087959399</v>
      </c>
      <c r="V625" s="14">
        <v>0.40658880961563698</v>
      </c>
      <c r="W625" s="14">
        <v>0.36385763256686698</v>
      </c>
      <c r="X625" s="14"/>
      <c r="Y625" s="14">
        <v>0.41136166203285901</v>
      </c>
      <c r="Z625" s="14">
        <v>0.380734798881254</v>
      </c>
      <c r="AA625" s="14">
        <v>0.40117518458128498</v>
      </c>
      <c r="AB625" s="14">
        <v>0.141944066337124</v>
      </c>
      <c r="AC625" s="14"/>
      <c r="AD625" s="14">
        <v>0.385173664202965</v>
      </c>
      <c r="AE625" s="14">
        <v>0.37336912157191798</v>
      </c>
      <c r="AF625" s="14">
        <v>0.477357684798143</v>
      </c>
      <c r="AG625" s="14">
        <v>0.25739213779282499</v>
      </c>
      <c r="AH625" s="14"/>
      <c r="AI625" s="14">
        <v>0.233332532063315</v>
      </c>
      <c r="AJ625" s="14">
        <v>0.34860600005247699</v>
      </c>
      <c r="AK625" s="14">
        <v>0.32035461360012801</v>
      </c>
      <c r="AL625" s="14">
        <v>0.44317388578568201</v>
      </c>
      <c r="AM625" s="14">
        <v>0.378907301943747</v>
      </c>
    </row>
    <row r="626" spans="2:39" x14ac:dyDescent="0.35">
      <c r="B626" t="s">
        <v>252</v>
      </c>
      <c r="C626" s="14">
        <v>0.22085530745399101</v>
      </c>
      <c r="D626" s="14">
        <v>0.19632861747517999</v>
      </c>
      <c r="E626" s="14">
        <v>0.249138415243018</v>
      </c>
      <c r="F626" s="14"/>
      <c r="G626" s="14">
        <v>0.198475768387159</v>
      </c>
      <c r="H626" s="14">
        <v>0.19500637254962899</v>
      </c>
      <c r="I626" s="14">
        <v>0.26397504876021599</v>
      </c>
      <c r="J626" s="14">
        <v>0.244120365636432</v>
      </c>
      <c r="K626" s="14">
        <v>0.216582231824585</v>
      </c>
      <c r="L626" s="14">
        <v>0.19227162469963199</v>
      </c>
      <c r="M626" s="14"/>
      <c r="N626" s="14">
        <v>0.21392647648842</v>
      </c>
      <c r="O626" s="14">
        <v>0.18901307748954699</v>
      </c>
      <c r="P626" s="14">
        <v>0.23224468120476699</v>
      </c>
      <c r="Q626" s="14">
        <v>0.242196098973086</v>
      </c>
      <c r="R626" s="14">
        <v>0.24185322083222199</v>
      </c>
      <c r="S626" s="14"/>
      <c r="T626" s="14">
        <v>0.18392215120314601</v>
      </c>
      <c r="U626" s="14">
        <v>0.20000312979264501</v>
      </c>
      <c r="V626" s="14">
        <v>0.203793357353933</v>
      </c>
      <c r="W626" s="14">
        <v>0.245048973672919</v>
      </c>
      <c r="X626" s="14"/>
      <c r="Y626" s="14">
        <v>0.206263449512534</v>
      </c>
      <c r="Z626" s="14">
        <v>0.25666027251395201</v>
      </c>
      <c r="AA626" s="14">
        <v>0.20033481474826301</v>
      </c>
      <c r="AB626" s="14">
        <v>0.24224423314514801</v>
      </c>
      <c r="AC626" s="14"/>
      <c r="AD626" s="14">
        <v>0.221999839601175</v>
      </c>
      <c r="AE626" s="14">
        <v>0.20730094841622099</v>
      </c>
      <c r="AF626" s="14">
        <v>0.17588494493071399</v>
      </c>
      <c r="AG626" s="14">
        <v>0.30174897787118499</v>
      </c>
      <c r="AH626" s="14"/>
      <c r="AI626" s="14">
        <v>0.30446021966731301</v>
      </c>
      <c r="AJ626" s="14">
        <v>0.201299611079121</v>
      </c>
      <c r="AK626" s="14">
        <v>0.15068331485661399</v>
      </c>
      <c r="AL626" s="14">
        <v>0.21205054102926099</v>
      </c>
      <c r="AM626" s="14">
        <v>0.175183906943879</v>
      </c>
    </row>
    <row r="627" spans="2:39" x14ac:dyDescent="0.35">
      <c r="B627" t="s">
        <v>253</v>
      </c>
      <c r="C627" s="14">
        <v>9.4177180794854806E-2</v>
      </c>
      <c r="D627" s="14">
        <v>9.8632436753468306E-2</v>
      </c>
      <c r="E627" s="14">
        <v>8.9039574186950105E-2</v>
      </c>
      <c r="F627" s="14"/>
      <c r="G627" s="14">
        <v>9.4474209712812202E-2</v>
      </c>
      <c r="H627" s="14">
        <v>5.9364681552723703E-2</v>
      </c>
      <c r="I627" s="14">
        <v>9.0400569235288594E-2</v>
      </c>
      <c r="J627" s="14">
        <v>0.10889735873180501</v>
      </c>
      <c r="K627" s="14">
        <v>0.11333287739306</v>
      </c>
      <c r="L627" s="14">
        <v>0.15162045322828799</v>
      </c>
      <c r="M627" s="14"/>
      <c r="N627" s="14">
        <v>8.2282250761782097E-2</v>
      </c>
      <c r="O627" s="14">
        <v>5.3059616276322198E-2</v>
      </c>
      <c r="P627" s="14">
        <v>0.123928988473267</v>
      </c>
      <c r="Q627" s="14">
        <v>0.10115259285665899</v>
      </c>
      <c r="R627" s="14">
        <v>9.4562746793295405E-2</v>
      </c>
      <c r="S627" s="14"/>
      <c r="T627" s="14">
        <v>0.19607722028864399</v>
      </c>
      <c r="U627" s="14">
        <v>8.3481054022847695E-2</v>
      </c>
      <c r="V627" s="14">
        <v>9.9717853687952704E-2</v>
      </c>
      <c r="W627" s="14">
        <v>7.6121378404982204E-2</v>
      </c>
      <c r="X627" s="14"/>
      <c r="Y627" s="14">
        <v>0.11745139909140299</v>
      </c>
      <c r="Z627" s="14">
        <v>7.0349887329275301E-2</v>
      </c>
      <c r="AA627" s="14">
        <v>5.81186848878208E-2</v>
      </c>
      <c r="AB627" s="14">
        <v>4.7442315245887497E-2</v>
      </c>
      <c r="AC627" s="14"/>
      <c r="AD627" s="14">
        <v>7.0071852770033305E-2</v>
      </c>
      <c r="AE627" s="14">
        <v>0.130821130136691</v>
      </c>
      <c r="AF627" s="14">
        <v>0.204441341520572</v>
      </c>
      <c r="AG627" s="14">
        <v>5.8698986696358799E-2</v>
      </c>
      <c r="AH627" s="14"/>
      <c r="AI627" s="14">
        <v>9.1704537256907095E-2</v>
      </c>
      <c r="AJ627" s="14">
        <v>0.113235039988103</v>
      </c>
      <c r="AK627" s="14">
        <v>9.2619105108786001E-2</v>
      </c>
      <c r="AL627" s="14">
        <v>4.6845406482721001E-2</v>
      </c>
      <c r="AM627" s="14">
        <v>7.6593818332364297E-2</v>
      </c>
    </row>
    <row r="628" spans="2:39" x14ac:dyDescent="0.35">
      <c r="B628" t="s">
        <v>170</v>
      </c>
      <c r="C628" s="14">
        <v>2.1473190879030199E-2</v>
      </c>
      <c r="D628" s="14">
        <v>2.59408261379281E-2</v>
      </c>
      <c r="E628" s="14">
        <v>1.6321309002648499E-2</v>
      </c>
      <c r="F628" s="14"/>
      <c r="G628" s="14">
        <v>5.7697724970872397E-3</v>
      </c>
      <c r="H628" s="14">
        <v>0</v>
      </c>
      <c r="I628" s="14">
        <v>1.9320023724818398E-2</v>
      </c>
      <c r="J628" s="14">
        <v>5.3528355166378397E-2</v>
      </c>
      <c r="K628" s="14">
        <v>2.3401309673078199E-2</v>
      </c>
      <c r="L628" s="14">
        <v>5.6916421215999297E-2</v>
      </c>
      <c r="M628" s="14"/>
      <c r="N628" s="14">
        <v>9.2086133793729298E-3</v>
      </c>
      <c r="O628" s="14">
        <v>2.9453532185321402E-2</v>
      </c>
      <c r="P628" s="14">
        <v>1.15753293473819E-2</v>
      </c>
      <c r="Q628" s="14">
        <v>1.1269104007898999E-2</v>
      </c>
      <c r="R628" s="14">
        <v>6.6822186336240796E-3</v>
      </c>
      <c r="S628" s="14"/>
      <c r="T628" s="14">
        <v>0</v>
      </c>
      <c r="U628" s="14">
        <v>0</v>
      </c>
      <c r="V628" s="14">
        <v>2.0606126769579E-2</v>
      </c>
      <c r="W628" s="14">
        <v>2.7979690060237601E-2</v>
      </c>
      <c r="X628" s="14"/>
      <c r="Y628" s="14">
        <v>1.7947510336376499E-2</v>
      </c>
      <c r="Z628" s="14">
        <v>2.9319664290010799E-2</v>
      </c>
      <c r="AA628" s="14">
        <v>4.6749125170039499E-3</v>
      </c>
      <c r="AB628" s="14">
        <v>1.41618034608637E-2</v>
      </c>
      <c r="AC628" s="14"/>
      <c r="AD628" s="14">
        <v>2.67376856800766E-2</v>
      </c>
      <c r="AE628" s="14">
        <v>1.49266843884421E-2</v>
      </c>
      <c r="AF628" s="14">
        <v>2.2814173952310401E-2</v>
      </c>
      <c r="AG628" s="14">
        <v>0</v>
      </c>
      <c r="AH628" s="14"/>
      <c r="AI628" s="14">
        <v>1.23239053064706E-2</v>
      </c>
      <c r="AJ628" s="14">
        <v>1.13828093534635E-2</v>
      </c>
      <c r="AK628" s="14">
        <v>0</v>
      </c>
      <c r="AL628" s="14">
        <v>3.8927937837678603E-2</v>
      </c>
      <c r="AM628" s="14">
        <v>0</v>
      </c>
    </row>
    <row r="629" spans="2:39" x14ac:dyDescent="0.35">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row>
    <row r="630" spans="2:39" x14ac:dyDescent="0.35">
      <c r="B630" s="6" t="s">
        <v>273</v>
      </c>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row>
    <row r="631" spans="2:39" x14ac:dyDescent="0.35">
      <c r="B631" s="24" t="s">
        <v>274</v>
      </c>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row>
    <row r="632" spans="2:39" x14ac:dyDescent="0.35">
      <c r="B632" t="s">
        <v>261</v>
      </c>
      <c r="C632" s="14">
        <v>0.73117018361456099</v>
      </c>
      <c r="D632" s="14">
        <v>0.68581075324880303</v>
      </c>
      <c r="E632" s="14">
        <v>0.78327515638019096</v>
      </c>
      <c r="F632" s="14"/>
      <c r="G632" s="14">
        <v>0.73018828668103597</v>
      </c>
      <c r="H632" s="14">
        <v>0.74803701812196499</v>
      </c>
      <c r="I632" s="14">
        <v>0.78150906386161201</v>
      </c>
      <c r="J632" s="14">
        <v>0.66608456238743197</v>
      </c>
      <c r="K632" s="14">
        <v>0.61316579616967604</v>
      </c>
      <c r="L632" s="14">
        <v>0.76622286573673604</v>
      </c>
      <c r="M632" s="14"/>
      <c r="N632" s="14">
        <v>0.73592643692479498</v>
      </c>
      <c r="O632" s="14">
        <v>0.74616540863910996</v>
      </c>
      <c r="P632" s="14">
        <v>0.71900738356162897</v>
      </c>
      <c r="Q632" s="14">
        <v>0.73288096157925398</v>
      </c>
      <c r="R632" s="14">
        <v>0.73299322957831503</v>
      </c>
      <c r="S632" s="14"/>
      <c r="T632" s="14">
        <v>0.74624754292323903</v>
      </c>
      <c r="U632" s="14">
        <v>0.69627871566925403</v>
      </c>
      <c r="V632" s="14">
        <v>0.73063927565490205</v>
      </c>
      <c r="W632" s="14">
        <v>0.73377168030840501</v>
      </c>
      <c r="X632" s="14"/>
      <c r="Y632" s="14">
        <v>0.7485530510674</v>
      </c>
      <c r="Z632" s="14">
        <v>0.69218646945052897</v>
      </c>
      <c r="AA632" s="14">
        <v>0.72688138823539294</v>
      </c>
      <c r="AB632" s="14">
        <v>0.76149590473279605</v>
      </c>
      <c r="AC632" s="14"/>
      <c r="AD632" s="14">
        <v>0.71459026073194798</v>
      </c>
      <c r="AE632" s="14">
        <v>0.76203868781665995</v>
      </c>
      <c r="AF632" s="14">
        <v>0.72775455336229899</v>
      </c>
      <c r="AG632" s="14">
        <v>0.79281431243187395</v>
      </c>
      <c r="AH632" s="14"/>
      <c r="AI632" s="14">
        <v>0.76981632284408397</v>
      </c>
      <c r="AJ632" s="14">
        <v>0.72589773372662303</v>
      </c>
      <c r="AK632" s="14">
        <v>0.61198597816985201</v>
      </c>
      <c r="AL632" s="14">
        <v>0.689800930717825</v>
      </c>
      <c r="AM632" s="14">
        <v>0.75408764159076502</v>
      </c>
    </row>
    <row r="633" spans="2:39" x14ac:dyDescent="0.35">
      <c r="B633" t="s">
        <v>262</v>
      </c>
      <c r="C633" s="14">
        <v>0.69843547881942802</v>
      </c>
      <c r="D633" s="14">
        <v>0.70972384150967405</v>
      </c>
      <c r="E633" s="14">
        <v>0.68546838849662195</v>
      </c>
      <c r="F633" s="14"/>
      <c r="G633" s="14">
        <v>0.70271848999305597</v>
      </c>
      <c r="H633" s="14">
        <v>0.72524504384579302</v>
      </c>
      <c r="I633" s="14">
        <v>0.71200523673660898</v>
      </c>
      <c r="J633" s="14">
        <v>0.62464868788192496</v>
      </c>
      <c r="K633" s="14">
        <v>0.68788179231496804</v>
      </c>
      <c r="L633" s="14">
        <v>0.68947585913017395</v>
      </c>
      <c r="M633" s="14"/>
      <c r="N633" s="14">
        <v>0.72164398616949499</v>
      </c>
      <c r="O633" s="14">
        <v>0.65566472338816295</v>
      </c>
      <c r="P633" s="14">
        <v>0.75829303650616398</v>
      </c>
      <c r="Q633" s="14">
        <v>0.68480805827646696</v>
      </c>
      <c r="R633" s="14">
        <v>0.71727738064410895</v>
      </c>
      <c r="S633" s="14"/>
      <c r="T633" s="14">
        <v>0.78700174019288704</v>
      </c>
      <c r="U633" s="14">
        <v>0.74595979350862895</v>
      </c>
      <c r="V633" s="14">
        <v>0.72259126252466599</v>
      </c>
      <c r="W633" s="14">
        <v>0.65990184178146205</v>
      </c>
      <c r="X633" s="14"/>
      <c r="Y633" s="14">
        <v>0.73518408151949499</v>
      </c>
      <c r="Z633" s="14">
        <v>0.63389838396255904</v>
      </c>
      <c r="AA633" s="14">
        <v>0.65681403505515301</v>
      </c>
      <c r="AB633" s="14">
        <v>0.74935998557378103</v>
      </c>
      <c r="AC633" s="14"/>
      <c r="AD633" s="14">
        <v>0.69815705376596704</v>
      </c>
      <c r="AE633" s="14">
        <v>0.70024831160102996</v>
      </c>
      <c r="AF633" s="14">
        <v>0.76407021596317704</v>
      </c>
      <c r="AG633" s="14">
        <v>0.66013738193627602</v>
      </c>
      <c r="AH633" s="14"/>
      <c r="AI633" s="14">
        <v>0.66258126742749102</v>
      </c>
      <c r="AJ633" s="14">
        <v>0.74341879928682897</v>
      </c>
      <c r="AK633" s="14">
        <v>0.70997920306624096</v>
      </c>
      <c r="AL633" s="14">
        <v>0.61867476499430096</v>
      </c>
      <c r="AM633" s="14">
        <v>0.74178804511908503</v>
      </c>
    </row>
    <row r="634" spans="2:39" x14ac:dyDescent="0.35">
      <c r="B634" t="s">
        <v>263</v>
      </c>
      <c r="C634" s="14">
        <v>0.68385777331394104</v>
      </c>
      <c r="D634" s="14">
        <v>0.69572525477868896</v>
      </c>
      <c r="E634" s="14">
        <v>0.67022544165696996</v>
      </c>
      <c r="F634" s="14"/>
      <c r="G634" s="14">
        <v>0.64222106877130403</v>
      </c>
      <c r="H634" s="14">
        <v>0.66905626771611104</v>
      </c>
      <c r="I634" s="14">
        <v>0.70830163037929605</v>
      </c>
      <c r="J634" s="14">
        <v>0.65651378131015503</v>
      </c>
      <c r="K634" s="14">
        <v>0.68200798769344495</v>
      </c>
      <c r="L634" s="14">
        <v>0.81877153566730998</v>
      </c>
      <c r="M634" s="14"/>
      <c r="N634" s="14">
        <v>0.59301591791830999</v>
      </c>
      <c r="O634" s="14">
        <v>0.73210753066726897</v>
      </c>
      <c r="P634" s="14">
        <v>0.71792836218503497</v>
      </c>
      <c r="Q634" s="14">
        <v>0.64034994299192405</v>
      </c>
      <c r="R634" s="14">
        <v>0.65419107099224805</v>
      </c>
      <c r="S634" s="14"/>
      <c r="T634" s="14">
        <v>0.68719608975695501</v>
      </c>
      <c r="U634" s="14">
        <v>0.59612918373020096</v>
      </c>
      <c r="V634" s="14">
        <v>0.68310085421205002</v>
      </c>
      <c r="W634" s="14">
        <v>0.69445464304490601</v>
      </c>
      <c r="X634" s="14"/>
      <c r="Y634" s="14">
        <v>0.69818385684619899</v>
      </c>
      <c r="Z634" s="14">
        <v>0.67483071854947596</v>
      </c>
      <c r="AA634" s="14">
        <v>0.66637045406085904</v>
      </c>
      <c r="AB634" s="14">
        <v>0.65695694508291602</v>
      </c>
      <c r="AC634" s="14"/>
      <c r="AD634" s="14">
        <v>0.69842229793231503</v>
      </c>
      <c r="AE634" s="14">
        <v>0.65124853191339405</v>
      </c>
      <c r="AF634" s="14">
        <v>0.70777537457870698</v>
      </c>
      <c r="AG634" s="14">
        <v>0.69163191041885397</v>
      </c>
      <c r="AH634" s="14"/>
      <c r="AI634" s="14">
        <v>0.54741659598786796</v>
      </c>
      <c r="AJ634" s="14">
        <v>0.70291718393581004</v>
      </c>
      <c r="AK634" s="14">
        <v>0.62001770887348195</v>
      </c>
      <c r="AL634" s="14">
        <v>0.77436471171785304</v>
      </c>
      <c r="AM634" s="14">
        <v>0.71191368821012502</v>
      </c>
    </row>
    <row r="635" spans="2:39" x14ac:dyDescent="0.35">
      <c r="B635" t="s">
        <v>264</v>
      </c>
      <c r="C635" s="14">
        <v>0.65764786598185199</v>
      </c>
      <c r="D635" s="14">
        <v>0.63871023431373097</v>
      </c>
      <c r="E635" s="14">
        <v>0.679401771936056</v>
      </c>
      <c r="F635" s="14"/>
      <c r="G635" s="14">
        <v>0.68726884864377102</v>
      </c>
      <c r="H635" s="14">
        <v>0.67515808428611401</v>
      </c>
      <c r="I635" s="14">
        <v>0.68084254173158398</v>
      </c>
      <c r="J635" s="14">
        <v>0.60141538062006406</v>
      </c>
      <c r="K635" s="14">
        <v>0.53622118256246698</v>
      </c>
      <c r="L635" s="14">
        <v>0.69049293131387801</v>
      </c>
      <c r="M635" s="14"/>
      <c r="N635" s="14">
        <v>0.68595438429301903</v>
      </c>
      <c r="O635" s="14">
        <v>0.66896361592083298</v>
      </c>
      <c r="P635" s="14">
        <v>0.69796427883908096</v>
      </c>
      <c r="Q635" s="14">
        <v>0.60451546476553797</v>
      </c>
      <c r="R635" s="14">
        <v>0.68314675032493299</v>
      </c>
      <c r="S635" s="14"/>
      <c r="T635" s="14">
        <v>0.58162013544220803</v>
      </c>
      <c r="U635" s="14">
        <v>0.67006328772545798</v>
      </c>
      <c r="V635" s="14">
        <v>0.69507111125376897</v>
      </c>
      <c r="W635" s="14">
        <v>0.63333618451248197</v>
      </c>
      <c r="X635" s="14"/>
      <c r="Y635" s="14">
        <v>0.67834379985287496</v>
      </c>
      <c r="Z635" s="14">
        <v>0.64566385832445605</v>
      </c>
      <c r="AA635" s="14">
        <v>0.68462258731516201</v>
      </c>
      <c r="AB635" s="14">
        <v>0.62316515922696702</v>
      </c>
      <c r="AC635" s="14"/>
      <c r="AD635" s="14">
        <v>0.63977141628441003</v>
      </c>
      <c r="AE635" s="14">
        <v>0.70614067880398301</v>
      </c>
      <c r="AF635" s="14">
        <v>0.68715989796583299</v>
      </c>
      <c r="AG635" s="14">
        <v>0.60280200061984401</v>
      </c>
      <c r="AH635" s="14"/>
      <c r="AI635" s="14">
        <v>0.580289313059693</v>
      </c>
      <c r="AJ635" s="14">
        <v>0.71912662794545101</v>
      </c>
      <c r="AK635" s="14">
        <v>0.60488095510188999</v>
      </c>
      <c r="AL635" s="14">
        <v>0.616345438434731</v>
      </c>
      <c r="AM635" s="14">
        <v>0.67458389445625799</v>
      </c>
    </row>
    <row r="636" spans="2:39" x14ac:dyDescent="0.35">
      <c r="B636" t="s">
        <v>265</v>
      </c>
      <c r="C636" s="14">
        <v>0.607935845889093</v>
      </c>
      <c r="D636" s="14">
        <v>0.65063966795152395</v>
      </c>
      <c r="E636" s="14">
        <v>0.55888140522241703</v>
      </c>
      <c r="F636" s="14"/>
      <c r="G636" s="14">
        <v>0.46947476850112402</v>
      </c>
      <c r="H636" s="14">
        <v>0.57798661360264203</v>
      </c>
      <c r="I636" s="14">
        <v>0.64583735418733501</v>
      </c>
      <c r="J636" s="14">
        <v>0.67593749625673905</v>
      </c>
      <c r="K636" s="14">
        <v>0.69357001683757702</v>
      </c>
      <c r="L636" s="14">
        <v>0.71624099669666896</v>
      </c>
      <c r="M636" s="14"/>
      <c r="N636" s="14">
        <v>0.56951982797171596</v>
      </c>
      <c r="O636" s="14">
        <v>0.59372152187754901</v>
      </c>
      <c r="P636" s="14">
        <v>0.62265127224924299</v>
      </c>
      <c r="Q636" s="14">
        <v>0.61608647534230299</v>
      </c>
      <c r="R636" s="14">
        <v>0.62391723453466197</v>
      </c>
      <c r="S636" s="14"/>
      <c r="T636" s="14">
        <v>0.43893906959114198</v>
      </c>
      <c r="U636" s="14">
        <v>0.48158637915761698</v>
      </c>
      <c r="V636" s="14">
        <v>0.59168957290324098</v>
      </c>
      <c r="W636" s="14">
        <v>0.65945747022484302</v>
      </c>
      <c r="X636" s="14"/>
      <c r="Y636" s="14">
        <v>0.57806886309257999</v>
      </c>
      <c r="Z636" s="14">
        <v>0.645087640147606</v>
      </c>
      <c r="AA636" s="14">
        <v>0.61073307991340697</v>
      </c>
      <c r="AB636" s="14">
        <v>0.67133622558321604</v>
      </c>
      <c r="AC636" s="14"/>
      <c r="AD636" s="14">
        <v>0.62864713501829395</v>
      </c>
      <c r="AE636" s="14">
        <v>0.59933837290291703</v>
      </c>
      <c r="AF636" s="14">
        <v>0.43763516196994401</v>
      </c>
      <c r="AG636" s="14">
        <v>0.50120467372211397</v>
      </c>
      <c r="AH636" s="14"/>
      <c r="AI636" s="14">
        <v>0.61122441561533702</v>
      </c>
      <c r="AJ636" s="14">
        <v>0.62158429654101099</v>
      </c>
      <c r="AK636" s="14">
        <v>0.669386384276899</v>
      </c>
      <c r="AL636" s="14">
        <v>0.61478105867064303</v>
      </c>
      <c r="AM636" s="14">
        <v>0.62904474442201097</v>
      </c>
    </row>
    <row r="637" spans="2:39" x14ac:dyDescent="0.35">
      <c r="B637" t="s">
        <v>266</v>
      </c>
      <c r="C637" s="14">
        <v>0.51045514410376702</v>
      </c>
      <c r="D637" s="14">
        <v>0.47137625830714502</v>
      </c>
      <c r="E637" s="14">
        <v>0.55534557292364295</v>
      </c>
      <c r="F637" s="14"/>
      <c r="G637" s="14">
        <v>0.55541142653015896</v>
      </c>
      <c r="H637" s="14">
        <v>0.59287642690051301</v>
      </c>
      <c r="I637" s="14">
        <v>0.50911083495480103</v>
      </c>
      <c r="J637" s="14">
        <v>0.43759300198441903</v>
      </c>
      <c r="K637" s="14">
        <v>0.411789548262599</v>
      </c>
      <c r="L637" s="14">
        <v>0.33671920671011102</v>
      </c>
      <c r="M637" s="14"/>
      <c r="N637" s="14">
        <v>0.503113533810715</v>
      </c>
      <c r="O637" s="14">
        <v>0.50308375817446005</v>
      </c>
      <c r="P637" s="14">
        <v>0.532052936836656</v>
      </c>
      <c r="Q637" s="14">
        <v>0.52314072400087697</v>
      </c>
      <c r="R637" s="14">
        <v>0.51956114586212199</v>
      </c>
      <c r="S637" s="14"/>
      <c r="T637" s="14">
        <v>0.54945144255644596</v>
      </c>
      <c r="U637" s="14">
        <v>0.39106316510438</v>
      </c>
      <c r="V637" s="14">
        <v>0.53850208988958603</v>
      </c>
      <c r="W637" s="14">
        <v>0.494781573167412</v>
      </c>
      <c r="X637" s="14"/>
      <c r="Y637" s="14">
        <v>0.51408258092388903</v>
      </c>
      <c r="Z637" s="14">
        <v>0.52951838174743304</v>
      </c>
      <c r="AA637" s="14">
        <v>0.50519934267025002</v>
      </c>
      <c r="AB637" s="14">
        <v>0.55385372954989298</v>
      </c>
      <c r="AC637" s="14"/>
      <c r="AD637" s="14">
        <v>0.477487342097068</v>
      </c>
      <c r="AE637" s="14">
        <v>0.53968269161034599</v>
      </c>
      <c r="AF637" s="14">
        <v>0.69483912511673296</v>
      </c>
      <c r="AG637" s="14">
        <v>0.61925741524950895</v>
      </c>
      <c r="AH637" s="14"/>
      <c r="AI637" s="14">
        <v>0.45360927729586298</v>
      </c>
      <c r="AJ637" s="14">
        <v>0.53379411432705504</v>
      </c>
      <c r="AK637" s="14">
        <v>0.619868371038927</v>
      </c>
      <c r="AL637" s="14">
        <v>0.42713516881462898</v>
      </c>
      <c r="AM637" s="14">
        <v>0.589020435633275</v>
      </c>
    </row>
    <row r="638" spans="2:39" x14ac:dyDescent="0.35">
      <c r="B638" t="s">
        <v>267</v>
      </c>
      <c r="C638" s="14">
        <v>0.49056639912196998</v>
      </c>
      <c r="D638" s="14">
        <v>0.47828583246117801</v>
      </c>
      <c r="E638" s="14">
        <v>0.50467324716321205</v>
      </c>
      <c r="F638" s="14"/>
      <c r="G638" s="14">
        <v>0.54111801822372496</v>
      </c>
      <c r="H638" s="14">
        <v>0.58454155225136595</v>
      </c>
      <c r="I638" s="14">
        <v>0.427538033170132</v>
      </c>
      <c r="J638" s="14">
        <v>0.44528741120891802</v>
      </c>
      <c r="K638" s="14">
        <v>0.40219839887921599</v>
      </c>
      <c r="L638" s="14">
        <v>0.39718415726974099</v>
      </c>
      <c r="M638" s="14"/>
      <c r="N638" s="14">
        <v>0.48746951838953301</v>
      </c>
      <c r="O638" s="14">
        <v>0.45865480775973999</v>
      </c>
      <c r="P638" s="14">
        <v>0.520179348414744</v>
      </c>
      <c r="Q638" s="14">
        <v>0.46435935113791699</v>
      </c>
      <c r="R638" s="14">
        <v>0.52362673121981096</v>
      </c>
      <c r="S638" s="14"/>
      <c r="T638" s="14">
        <v>0.58027050847594097</v>
      </c>
      <c r="U638" s="14">
        <v>0.46887369275115898</v>
      </c>
      <c r="V638" s="14">
        <v>0.46666107790734601</v>
      </c>
      <c r="W638" s="14">
        <v>0.50229276842320403</v>
      </c>
      <c r="X638" s="14"/>
      <c r="Y638" s="14">
        <v>0.51821189336686602</v>
      </c>
      <c r="Z638" s="14">
        <v>0.50381344096797398</v>
      </c>
      <c r="AA638" s="14">
        <v>0.452524494270859</v>
      </c>
      <c r="AB638" s="14">
        <v>0.41879537380229298</v>
      </c>
      <c r="AC638" s="14"/>
      <c r="AD638" s="14">
        <v>0.47560001742454899</v>
      </c>
      <c r="AE638" s="14">
        <v>0.48507334529407198</v>
      </c>
      <c r="AF638" s="14">
        <v>0.45407678142947799</v>
      </c>
      <c r="AG638" s="14">
        <v>0.66809916059834495</v>
      </c>
      <c r="AH638" s="14"/>
      <c r="AI638" s="14">
        <v>0.42455095523014003</v>
      </c>
      <c r="AJ638" s="14">
        <v>0.51925950930908804</v>
      </c>
      <c r="AK638" s="14">
        <v>0.36252099306338298</v>
      </c>
      <c r="AL638" s="14">
        <v>0.45879078955110503</v>
      </c>
      <c r="AM638" s="14">
        <v>0.53847645734991201</v>
      </c>
    </row>
    <row r="639" spans="2:39" x14ac:dyDescent="0.35">
      <c r="B639" t="s">
        <v>268</v>
      </c>
      <c r="C639" s="14">
        <v>0.48764053545358499</v>
      </c>
      <c r="D639" s="14">
        <v>0.45856596463603899</v>
      </c>
      <c r="E639" s="14">
        <v>0.52103887640286295</v>
      </c>
      <c r="F639" s="14"/>
      <c r="G639" s="14">
        <v>0.50324722008582901</v>
      </c>
      <c r="H639" s="14">
        <v>0.450168949299044</v>
      </c>
      <c r="I639" s="14">
        <v>0.56166665400236504</v>
      </c>
      <c r="J639" s="14">
        <v>0.43207492613173198</v>
      </c>
      <c r="K639" s="14">
        <v>0.466660355349718</v>
      </c>
      <c r="L639" s="14">
        <v>0.47958271696501797</v>
      </c>
      <c r="M639" s="14"/>
      <c r="N639" s="14">
        <v>0.544012316331413</v>
      </c>
      <c r="O639" s="14">
        <v>0.45093080020883702</v>
      </c>
      <c r="P639" s="14">
        <v>0.48787989144365901</v>
      </c>
      <c r="Q639" s="14">
        <v>0.47411478648602801</v>
      </c>
      <c r="R639" s="14">
        <v>0.49560463733521698</v>
      </c>
      <c r="S639" s="14"/>
      <c r="T639" s="14">
        <v>0.39267639057232501</v>
      </c>
      <c r="U639" s="14">
        <v>0.42579655971380798</v>
      </c>
      <c r="V639" s="14">
        <v>0.533753451268422</v>
      </c>
      <c r="W639" s="14">
        <v>0.46697388171584098</v>
      </c>
      <c r="X639" s="14"/>
      <c r="Y639" s="14">
        <v>0.49476865189352998</v>
      </c>
      <c r="Z639" s="14">
        <v>0.47764144821127702</v>
      </c>
      <c r="AA639" s="14">
        <v>0.51827337649719696</v>
      </c>
      <c r="AB639" s="14">
        <v>0.467761839943649</v>
      </c>
      <c r="AC639" s="14"/>
      <c r="AD639" s="14">
        <v>0.486894423875743</v>
      </c>
      <c r="AE639" s="14">
        <v>0.48400253845073199</v>
      </c>
      <c r="AF639" s="14">
        <v>0.478462262881371</v>
      </c>
      <c r="AG639" s="14">
        <v>0.50485472894472805</v>
      </c>
      <c r="AH639" s="14"/>
      <c r="AI639" s="14">
        <v>0.50613935177330904</v>
      </c>
      <c r="AJ639" s="14">
        <v>0.45007203581107302</v>
      </c>
      <c r="AK639" s="14">
        <v>0.401268372123816</v>
      </c>
      <c r="AL639" s="14">
        <v>0.43900352546055399</v>
      </c>
      <c r="AM639" s="14">
        <v>0.48866210928363502</v>
      </c>
    </row>
    <row r="640" spans="2:39" x14ac:dyDescent="0.35">
      <c r="B640" t="s">
        <v>269</v>
      </c>
      <c r="C640" s="14">
        <v>0.27841133857983802</v>
      </c>
      <c r="D640" s="14">
        <v>0.29621095239644701</v>
      </c>
      <c r="E640" s="14">
        <v>0.25796468866217698</v>
      </c>
      <c r="F640" s="14"/>
      <c r="G640" s="14">
        <v>0.25376827169633598</v>
      </c>
      <c r="H640" s="14">
        <v>0.271795050265768</v>
      </c>
      <c r="I640" s="14">
        <v>0.30326755412034601</v>
      </c>
      <c r="J640" s="14">
        <v>0.27633283811864001</v>
      </c>
      <c r="K640" s="14">
        <v>0.28312183695124299</v>
      </c>
      <c r="L640" s="14">
        <v>0.28222429598169502</v>
      </c>
      <c r="M640" s="14"/>
      <c r="N640" s="14">
        <v>0.221842552058864</v>
      </c>
      <c r="O640" s="14">
        <v>0.28134462905657198</v>
      </c>
      <c r="P640" s="14">
        <v>0.31266012074110899</v>
      </c>
      <c r="Q640" s="14">
        <v>0.260232445575305</v>
      </c>
      <c r="R640" s="14">
        <v>0.26813839437640402</v>
      </c>
      <c r="S640" s="14"/>
      <c r="T640" s="14">
        <v>0.28457764761431997</v>
      </c>
      <c r="U640" s="14">
        <v>0.25108617750450402</v>
      </c>
      <c r="V640" s="14">
        <v>0.299937649071223</v>
      </c>
      <c r="W640" s="14">
        <v>0.26191513774435199</v>
      </c>
      <c r="X640" s="14"/>
      <c r="Y640" s="14">
        <v>0.27547919180520403</v>
      </c>
      <c r="Z640" s="14">
        <v>0.27520868828206002</v>
      </c>
      <c r="AA640" s="14">
        <v>0.27546185238755999</v>
      </c>
      <c r="AB640" s="14">
        <v>0.32750938333919699</v>
      </c>
      <c r="AC640" s="14"/>
      <c r="AD640" s="14">
        <v>0.27984192738781299</v>
      </c>
      <c r="AE640" s="14">
        <v>0.28070854167961501</v>
      </c>
      <c r="AF640" s="14">
        <v>0.30001999127722301</v>
      </c>
      <c r="AG640" s="14">
        <v>0.22325287350161899</v>
      </c>
      <c r="AH640" s="14"/>
      <c r="AI640" s="14">
        <v>0.29583402900182998</v>
      </c>
      <c r="AJ640" s="14">
        <v>0.286564044819278</v>
      </c>
      <c r="AK640" s="14">
        <v>0.17619908344471399</v>
      </c>
      <c r="AL640" s="14">
        <v>0.243392680052233</v>
      </c>
      <c r="AM640" s="14">
        <v>0.33613016675410501</v>
      </c>
    </row>
    <row r="641" spans="2:39" x14ac:dyDescent="0.35">
      <c r="B641" t="s">
        <v>270</v>
      </c>
      <c r="C641" s="14">
        <v>0.276556473679134</v>
      </c>
      <c r="D641" s="14">
        <v>0.270772425841735</v>
      </c>
      <c r="E641" s="14">
        <v>0.28320068531522802</v>
      </c>
      <c r="F641" s="14"/>
      <c r="G641" s="14">
        <v>0.28221936042267798</v>
      </c>
      <c r="H641" s="14">
        <v>0.23446876651951801</v>
      </c>
      <c r="I641" s="14">
        <v>0.25590855443731803</v>
      </c>
      <c r="J641" s="14">
        <v>0.32040880080336598</v>
      </c>
      <c r="K641" s="14">
        <v>0.29150191081462001</v>
      </c>
      <c r="L641" s="14">
        <v>0.394152203012128</v>
      </c>
      <c r="M641" s="14"/>
      <c r="N641" s="14">
        <v>0.26268738536446701</v>
      </c>
      <c r="O641" s="14">
        <v>0.29014683198897601</v>
      </c>
      <c r="P641" s="14">
        <v>0.28140580896587802</v>
      </c>
      <c r="Q641" s="14">
        <v>0.21755653590023699</v>
      </c>
      <c r="R641" s="14">
        <v>0.30545528882071399</v>
      </c>
      <c r="S641" s="14"/>
      <c r="T641" s="14">
        <v>0.24509391571418901</v>
      </c>
      <c r="U641" s="14">
        <v>0.36788119748244202</v>
      </c>
      <c r="V641" s="14">
        <v>0.30757787499574002</v>
      </c>
      <c r="W641" s="14">
        <v>0.242656717739586</v>
      </c>
      <c r="X641" s="14"/>
      <c r="Y641" s="14">
        <v>0.34305417262980598</v>
      </c>
      <c r="Z641" s="14">
        <v>0.24012835738566099</v>
      </c>
      <c r="AA641" s="14">
        <v>0.20797857690319599</v>
      </c>
      <c r="AB641" s="14">
        <v>0.20598814049134401</v>
      </c>
      <c r="AC641" s="14"/>
      <c r="AD641" s="14">
        <v>0.26423682716852298</v>
      </c>
      <c r="AE641" s="14">
        <v>0.28000708549464498</v>
      </c>
      <c r="AF641" s="14">
        <v>0.42653928533807201</v>
      </c>
      <c r="AG641" s="14">
        <v>0.285706761689491</v>
      </c>
      <c r="AH641" s="14"/>
      <c r="AI641" s="14">
        <v>0.26826812464556099</v>
      </c>
      <c r="AJ641" s="14">
        <v>0.28458605246286101</v>
      </c>
      <c r="AK641" s="14">
        <v>0.20848995582115101</v>
      </c>
      <c r="AL641" s="14">
        <v>0.31221017608448098</v>
      </c>
      <c r="AM641" s="14">
        <v>0.33164469407569303</v>
      </c>
    </row>
    <row r="642" spans="2:39" x14ac:dyDescent="0.35">
      <c r="B642" t="s">
        <v>271</v>
      </c>
      <c r="C642" s="14">
        <v>0.218478792872771</v>
      </c>
      <c r="D642" s="14">
        <v>0.22403372087323101</v>
      </c>
      <c r="E642" s="14">
        <v>0.21209777419936299</v>
      </c>
      <c r="F642" s="14"/>
      <c r="G642" s="14">
        <v>0.209574771625756</v>
      </c>
      <c r="H642" s="14">
        <v>0.20241749661238101</v>
      </c>
      <c r="I642" s="14">
        <v>0.230501040272823</v>
      </c>
      <c r="J642" s="14">
        <v>0.22034364153607899</v>
      </c>
      <c r="K642" s="14">
        <v>0.23968141054100101</v>
      </c>
      <c r="L642" s="14">
        <v>0.23461813198520301</v>
      </c>
      <c r="M642" s="14"/>
      <c r="N642" s="14">
        <v>0.19786518529485</v>
      </c>
      <c r="O642" s="14">
        <v>0.24581690117202401</v>
      </c>
      <c r="P642" s="14">
        <v>0.21583916351511301</v>
      </c>
      <c r="Q642" s="14">
        <v>0.23972936928887101</v>
      </c>
      <c r="R642" s="14">
        <v>0.171972928187799</v>
      </c>
      <c r="S642" s="14"/>
      <c r="T642" s="14">
        <v>0.19320951973789899</v>
      </c>
      <c r="U642" s="14">
        <v>0.179325172920761</v>
      </c>
      <c r="V642" s="14">
        <v>0.21740069369950499</v>
      </c>
      <c r="W642" s="14">
        <v>0.22739104220095299</v>
      </c>
      <c r="X642" s="14"/>
      <c r="Y642" s="14">
        <v>0.211115896732675</v>
      </c>
      <c r="Z642" s="14">
        <v>0.21560667867987399</v>
      </c>
      <c r="AA642" s="14">
        <v>0.26475349003101201</v>
      </c>
      <c r="AB642" s="14">
        <v>0.19790295875720801</v>
      </c>
      <c r="AC642" s="14"/>
      <c r="AD642" s="14">
        <v>0.22580897022352101</v>
      </c>
      <c r="AE642" s="14">
        <v>0.21266907482987499</v>
      </c>
      <c r="AF642" s="14">
        <v>0.235392907397797</v>
      </c>
      <c r="AG642" s="14">
        <v>0.184996060290816</v>
      </c>
      <c r="AH642" s="14"/>
      <c r="AI642" s="14">
        <v>0.23327591586349999</v>
      </c>
      <c r="AJ642" s="14">
        <v>0.20241656786541501</v>
      </c>
      <c r="AK642" s="14">
        <v>0.16652922131389999</v>
      </c>
      <c r="AL642" s="14">
        <v>0.249190712544234</v>
      </c>
      <c r="AM642" s="14">
        <v>0.181651772141941</v>
      </c>
    </row>
    <row r="643" spans="2:39" x14ac:dyDescent="0.35">
      <c r="B643" t="s">
        <v>272</v>
      </c>
      <c r="C643" s="14">
        <v>1.47925694068344E-2</v>
      </c>
      <c r="D643" s="14">
        <v>8.3092455220179304E-3</v>
      </c>
      <c r="E643" s="14">
        <v>2.2240048612925601E-2</v>
      </c>
      <c r="F643" s="14"/>
      <c r="G643" s="14">
        <v>9.8584246002862298E-3</v>
      </c>
      <c r="H643" s="14">
        <v>1.5758192328033299E-2</v>
      </c>
      <c r="I643" s="14">
        <v>6.2329997585224197E-3</v>
      </c>
      <c r="J643" s="14">
        <v>5.1901390988803101E-2</v>
      </c>
      <c r="K643" s="14">
        <v>0</v>
      </c>
      <c r="L643" s="14">
        <v>0</v>
      </c>
      <c r="M643" s="14"/>
      <c r="N643" s="14">
        <v>7.9641381535805501E-3</v>
      </c>
      <c r="O643" s="14">
        <v>1.6452997594261599E-2</v>
      </c>
      <c r="P643" s="14">
        <v>1.3817245847585801E-2</v>
      </c>
      <c r="Q643" s="14">
        <v>5.3258172067352002E-3</v>
      </c>
      <c r="R643" s="14">
        <v>2.5810977809838001E-2</v>
      </c>
      <c r="S643" s="14"/>
      <c r="T643" s="14">
        <v>9.4976621751822702E-3</v>
      </c>
      <c r="U643" s="14">
        <v>2.1715274237237101E-2</v>
      </c>
      <c r="V643" s="14">
        <v>6.4611099845660498E-3</v>
      </c>
      <c r="W643" s="14">
        <v>2.1993039139781699E-2</v>
      </c>
      <c r="X643" s="14"/>
      <c r="Y643" s="14">
        <v>1.18670295100989E-2</v>
      </c>
      <c r="Z643" s="14">
        <v>2.3355845677366201E-2</v>
      </c>
      <c r="AA643" s="14">
        <v>1.3011474801243501E-2</v>
      </c>
      <c r="AB643" s="14">
        <v>1.4720456888227301E-2</v>
      </c>
      <c r="AC643" s="14"/>
      <c r="AD643" s="14">
        <v>1.8563736463074E-2</v>
      </c>
      <c r="AE643" s="14">
        <v>9.7922463492505999E-3</v>
      </c>
      <c r="AF643" s="14">
        <v>1.7256650420048199E-2</v>
      </c>
      <c r="AG643" s="14">
        <v>0</v>
      </c>
      <c r="AH643" s="14"/>
      <c r="AI643" s="14">
        <v>0</v>
      </c>
      <c r="AJ643" s="14">
        <v>1.32933081038861E-2</v>
      </c>
      <c r="AK643" s="14">
        <v>0</v>
      </c>
      <c r="AL643" s="14">
        <v>1.3925091446309899E-2</v>
      </c>
      <c r="AM643" s="14">
        <v>2.3903303797295699E-2</v>
      </c>
    </row>
    <row r="644" spans="2:39" x14ac:dyDescent="0.35">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row>
    <row r="645" spans="2:39" x14ac:dyDescent="0.35">
      <c r="B645" s="6" t="s">
        <v>288</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row>
    <row r="646" spans="2:39" x14ac:dyDescent="0.35">
      <c r="B646" s="24" t="s">
        <v>222</v>
      </c>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row>
    <row r="647" spans="2:39" x14ac:dyDescent="0.35">
      <c r="B647" t="s">
        <v>280</v>
      </c>
      <c r="C647" s="14">
        <v>1.7733645942499501E-2</v>
      </c>
      <c r="D647" s="14">
        <v>2.2596854093780001E-2</v>
      </c>
      <c r="E647" s="14">
        <v>1.2371943253213301E-2</v>
      </c>
      <c r="F647" s="14"/>
      <c r="G647" s="14">
        <v>4.8040591897441899E-2</v>
      </c>
      <c r="H647" s="14">
        <v>0</v>
      </c>
      <c r="I647" s="14">
        <v>9.7587693196147605E-3</v>
      </c>
      <c r="J647" s="14">
        <v>2.81857237520408E-2</v>
      </c>
      <c r="K647" s="14">
        <v>0</v>
      </c>
      <c r="L647" s="14">
        <v>2.8233783950043698E-2</v>
      </c>
      <c r="M647" s="14"/>
      <c r="N647" s="14">
        <v>1.24300276223102E-2</v>
      </c>
      <c r="O647" s="14">
        <v>1.0099219706545899E-2</v>
      </c>
      <c r="P647" s="14">
        <v>3.9708686508802202E-2</v>
      </c>
      <c r="Q647" s="14">
        <v>0</v>
      </c>
      <c r="R647" s="14">
        <v>2.0480783759374999E-2</v>
      </c>
      <c r="S647" s="14"/>
      <c r="T647" s="14">
        <v>0</v>
      </c>
      <c r="U647" s="14">
        <v>1.43690133442107E-2</v>
      </c>
      <c r="V647" s="14">
        <v>1.8138557734345102E-2</v>
      </c>
      <c r="W647" s="14">
        <v>2.0324702162222801E-2</v>
      </c>
      <c r="X647" s="14"/>
      <c r="Y647" s="14">
        <v>1.7162806676106E-2</v>
      </c>
      <c r="Z647" s="14">
        <v>1.3469333965595199E-2</v>
      </c>
      <c r="AA647" s="14">
        <v>4.1665033255149302E-2</v>
      </c>
      <c r="AB647" s="14">
        <v>0</v>
      </c>
      <c r="AC647" s="14"/>
      <c r="AD647" s="14">
        <v>2.43040238855168E-2</v>
      </c>
      <c r="AE647" s="14">
        <v>6.1513983932415996E-3</v>
      </c>
      <c r="AF647" s="14">
        <v>0</v>
      </c>
      <c r="AG647" s="14">
        <v>2.3232959382388101E-2</v>
      </c>
      <c r="AH647" s="14"/>
      <c r="AI647" s="14">
        <v>0</v>
      </c>
      <c r="AJ647" s="14">
        <v>3.4819721485817502E-2</v>
      </c>
      <c r="AK647" s="14">
        <v>0</v>
      </c>
      <c r="AL647" s="14">
        <v>1.0951381038910499E-2</v>
      </c>
      <c r="AM647" s="14">
        <v>1.5674635121444399E-2</v>
      </c>
    </row>
    <row r="648" spans="2:39" x14ac:dyDescent="0.35">
      <c r="B648" t="s">
        <v>281</v>
      </c>
      <c r="C648" s="14">
        <v>5.3494015615876703E-2</v>
      </c>
      <c r="D648" s="14">
        <v>5.6687628722401802E-2</v>
      </c>
      <c r="E648" s="14">
        <v>4.9973046854281201E-2</v>
      </c>
      <c r="F648" s="14"/>
      <c r="G648" s="14">
        <v>5.0976460682082801E-2</v>
      </c>
      <c r="H648" s="14">
        <v>8.0242629373784999E-2</v>
      </c>
      <c r="I648" s="14">
        <v>5.49626411365862E-2</v>
      </c>
      <c r="J648" s="14">
        <v>1.3321124554861501E-2</v>
      </c>
      <c r="K648" s="14">
        <v>4.21940214044517E-2</v>
      </c>
      <c r="L648" s="14">
        <v>6.0140997439501499E-2</v>
      </c>
      <c r="M648" s="14"/>
      <c r="N648" s="14">
        <v>8.3843192277717499E-2</v>
      </c>
      <c r="O648" s="14">
        <v>7.1103708397729296E-2</v>
      </c>
      <c r="P648" s="14">
        <v>4.1860505473000999E-2</v>
      </c>
      <c r="Q648" s="14">
        <v>5.0324475063809701E-2</v>
      </c>
      <c r="R648" s="14">
        <v>5.0571437085033699E-2</v>
      </c>
      <c r="S648" s="14"/>
      <c r="T648" s="14">
        <v>3.07065494205132E-2</v>
      </c>
      <c r="U648" s="14">
        <v>5.6694372072820701E-2</v>
      </c>
      <c r="V648" s="14">
        <v>5.65789572706763E-2</v>
      </c>
      <c r="W648" s="14">
        <v>5.32577017190888E-2</v>
      </c>
      <c r="X648" s="14"/>
      <c r="Y648" s="14">
        <v>4.0458347710385999E-2</v>
      </c>
      <c r="Z648" s="14">
        <v>4.4620379675862701E-2</v>
      </c>
      <c r="AA648" s="14">
        <v>4.36042698545532E-2</v>
      </c>
      <c r="AB648" s="14">
        <v>0.146201945677469</v>
      </c>
      <c r="AC648" s="14"/>
      <c r="AD648" s="14">
        <v>6.2855415392580799E-2</v>
      </c>
      <c r="AE648" s="14">
        <v>3.8677343726209797E-2</v>
      </c>
      <c r="AF648" s="14">
        <v>3.4113365063305097E-2</v>
      </c>
      <c r="AG648" s="14">
        <v>5.1980761832907202E-2</v>
      </c>
      <c r="AH648" s="14"/>
      <c r="AI648" s="14">
        <v>0.108178928672965</v>
      </c>
      <c r="AJ648" s="14">
        <v>3.2525167695521898E-2</v>
      </c>
      <c r="AK648" s="14">
        <v>0.14749181947223799</v>
      </c>
      <c r="AL648" s="14">
        <v>4.1530099863537798E-2</v>
      </c>
      <c r="AM648" s="14">
        <v>4.0302447352104101E-2</v>
      </c>
    </row>
    <row r="649" spans="2:39" x14ac:dyDescent="0.35">
      <c r="B649" t="s">
        <v>282</v>
      </c>
      <c r="C649" s="14">
        <v>8.4603986662859995E-2</v>
      </c>
      <c r="D649" s="14">
        <v>8.6650002379605198E-2</v>
      </c>
      <c r="E649" s="14">
        <v>8.2348247728900204E-2</v>
      </c>
      <c r="F649" s="14"/>
      <c r="G649" s="14">
        <v>0.149762086743501</v>
      </c>
      <c r="H649" s="14">
        <v>5.0068011479489402E-2</v>
      </c>
      <c r="I649" s="14">
        <v>5.8080677854559302E-2</v>
      </c>
      <c r="J649" s="14">
        <v>9.0403758110317006E-2</v>
      </c>
      <c r="K649" s="14">
        <v>0.135301599328879</v>
      </c>
      <c r="L649" s="14">
        <v>5.71645989578266E-2</v>
      </c>
      <c r="M649" s="14"/>
      <c r="N649" s="14">
        <v>0.112543093715973</v>
      </c>
      <c r="O649" s="14">
        <v>0.10994464153028501</v>
      </c>
      <c r="P649" s="14">
        <v>4.6601827023662903E-2</v>
      </c>
      <c r="Q649" s="14">
        <v>9.0705524936389503E-2</v>
      </c>
      <c r="R649" s="14">
        <v>5.31837319637515E-2</v>
      </c>
      <c r="S649" s="14"/>
      <c r="T649" s="14">
        <v>4.1878543316307498E-2</v>
      </c>
      <c r="U649" s="14">
        <v>8.9632262648816796E-2</v>
      </c>
      <c r="V649" s="14">
        <v>9.9687029070549105E-2</v>
      </c>
      <c r="W649" s="14">
        <v>7.5067574808317106E-2</v>
      </c>
      <c r="X649" s="14"/>
      <c r="Y649" s="14">
        <v>8.8712430668173206E-2</v>
      </c>
      <c r="Z649" s="14">
        <v>9.0041931998496999E-2</v>
      </c>
      <c r="AA649" s="14">
        <v>4.8230822879249902E-2</v>
      </c>
      <c r="AB649" s="14">
        <v>6.0240823490795403E-2</v>
      </c>
      <c r="AC649" s="14"/>
      <c r="AD649" s="14">
        <v>7.4218238132584394E-2</v>
      </c>
      <c r="AE649" s="14">
        <v>0.109200716064682</v>
      </c>
      <c r="AF649" s="14">
        <v>0.147091458374216</v>
      </c>
      <c r="AG649" s="14">
        <v>3.39355553171556E-2</v>
      </c>
      <c r="AH649" s="14"/>
      <c r="AI649" s="14">
        <v>7.5439382467781896E-2</v>
      </c>
      <c r="AJ649" s="14">
        <v>3.2531859335217302E-2</v>
      </c>
      <c r="AK649" s="14">
        <v>7.7829162502190796E-2</v>
      </c>
      <c r="AL649" s="14">
        <v>8.3861353706709094E-2</v>
      </c>
      <c r="AM649" s="14">
        <v>3.1349270242888798E-2</v>
      </c>
    </row>
    <row r="650" spans="2:39" x14ac:dyDescent="0.35">
      <c r="B650" t="s">
        <v>283</v>
      </c>
      <c r="C650" s="14">
        <v>0.36749472425512802</v>
      </c>
      <c r="D650" s="14">
        <v>0.368717065730511</v>
      </c>
      <c r="E650" s="14">
        <v>0.36614708883177899</v>
      </c>
      <c r="F650" s="14"/>
      <c r="G650" s="14">
        <v>0.37782731165141997</v>
      </c>
      <c r="H650" s="14">
        <v>0.34279444995587999</v>
      </c>
      <c r="I650" s="14">
        <v>0.35254669106330599</v>
      </c>
      <c r="J650" s="14">
        <v>0.35384477244192802</v>
      </c>
      <c r="K650" s="14">
        <v>0.41885322985069501</v>
      </c>
      <c r="L650" s="14">
        <v>0.44134730485224399</v>
      </c>
      <c r="M650" s="14"/>
      <c r="N650" s="14">
        <v>0.33367633062104701</v>
      </c>
      <c r="O650" s="14">
        <v>0.37269990734619302</v>
      </c>
      <c r="P650" s="14">
        <v>0.383180618683581</v>
      </c>
      <c r="Q650" s="14">
        <v>0.38469554364442998</v>
      </c>
      <c r="R650" s="14">
        <v>0.35640668221954902</v>
      </c>
      <c r="S650" s="14"/>
      <c r="T650" s="14">
        <v>0.28730189155134001</v>
      </c>
      <c r="U650" s="14">
        <v>0.45100166733663799</v>
      </c>
      <c r="V650" s="14">
        <v>0.36791417847121899</v>
      </c>
      <c r="W650" s="14">
        <v>0.36687939536631597</v>
      </c>
      <c r="X650" s="14"/>
      <c r="Y650" s="14">
        <v>0.37626661700476799</v>
      </c>
      <c r="Z650" s="14">
        <v>0.33935893128434202</v>
      </c>
      <c r="AA650" s="14">
        <v>0.417598659743395</v>
      </c>
      <c r="AB650" s="14">
        <v>0.312155628944421</v>
      </c>
      <c r="AC650" s="14"/>
      <c r="AD650" s="14">
        <v>0.33328016683042699</v>
      </c>
      <c r="AE650" s="14">
        <v>0.41714447163898399</v>
      </c>
      <c r="AF650" s="14">
        <v>0.50600317359457703</v>
      </c>
      <c r="AG650" s="14">
        <v>0.32502287369245297</v>
      </c>
      <c r="AH650" s="14"/>
      <c r="AI650" s="14">
        <v>0.30352535818269399</v>
      </c>
      <c r="AJ650" s="14">
        <v>0.33299342277656901</v>
      </c>
      <c r="AK650" s="14">
        <v>0.39284139842885402</v>
      </c>
      <c r="AL650" s="14">
        <v>0.44821921561911099</v>
      </c>
      <c r="AM650" s="14">
        <v>0.43016237785410799</v>
      </c>
    </row>
    <row r="651" spans="2:39" x14ac:dyDescent="0.35">
      <c r="B651" t="s">
        <v>284</v>
      </c>
      <c r="C651" s="14">
        <v>0.46807304854367099</v>
      </c>
      <c r="D651" s="14">
        <v>0.46062946558687001</v>
      </c>
      <c r="E651" s="14">
        <v>0.47627962278764902</v>
      </c>
      <c r="F651" s="14"/>
      <c r="G651" s="14">
        <v>0.37339354902555499</v>
      </c>
      <c r="H651" s="14">
        <v>0.51363664063079495</v>
      </c>
      <c r="I651" s="14">
        <v>0.51872106800030704</v>
      </c>
      <c r="J651" s="14">
        <v>0.50614971704300504</v>
      </c>
      <c r="K651" s="14">
        <v>0.37531221627384098</v>
      </c>
      <c r="L651" s="14">
        <v>0.41311331480038399</v>
      </c>
      <c r="M651" s="14"/>
      <c r="N651" s="14">
        <v>0.42139169500733697</v>
      </c>
      <c r="O651" s="14">
        <v>0.423632957120751</v>
      </c>
      <c r="P651" s="14">
        <v>0.48864836231095199</v>
      </c>
      <c r="Q651" s="14">
        <v>0.46242988226192</v>
      </c>
      <c r="R651" s="14">
        <v>0.51935736497229101</v>
      </c>
      <c r="S651" s="14"/>
      <c r="T651" s="14">
        <v>0.64011301571183898</v>
      </c>
      <c r="U651" s="14">
        <v>0.38830268459751399</v>
      </c>
      <c r="V651" s="14">
        <v>0.43790086767338399</v>
      </c>
      <c r="W651" s="14">
        <v>0.48447062594405599</v>
      </c>
      <c r="X651" s="14"/>
      <c r="Y651" s="14">
        <v>0.46543534957473398</v>
      </c>
      <c r="Z651" s="14">
        <v>0.50684327451477995</v>
      </c>
      <c r="AA651" s="14">
        <v>0.43959638626235398</v>
      </c>
      <c r="AB651" s="14">
        <v>0.48140160188731401</v>
      </c>
      <c r="AC651" s="14"/>
      <c r="AD651" s="14">
        <v>0.50534215575889097</v>
      </c>
      <c r="AE651" s="14">
        <v>0.41990728826790602</v>
      </c>
      <c r="AF651" s="14">
        <v>0.31279200296790199</v>
      </c>
      <c r="AG651" s="14">
        <v>0.47670985707584901</v>
      </c>
      <c r="AH651" s="14"/>
      <c r="AI651" s="14">
        <v>0.477218111494079</v>
      </c>
      <c r="AJ651" s="14">
        <v>0.56712982870687501</v>
      </c>
      <c r="AK651" s="14">
        <v>0.38183761959671703</v>
      </c>
      <c r="AL651" s="14">
        <v>0.41543794977173198</v>
      </c>
      <c r="AM651" s="14">
        <v>0.48251126942945499</v>
      </c>
    </row>
    <row r="652" spans="2:39" x14ac:dyDescent="0.35">
      <c r="B652" t="s">
        <v>64</v>
      </c>
      <c r="C652" s="14">
        <v>8.6005789799652697E-3</v>
      </c>
      <c r="D652" s="14">
        <v>4.7189834868324801E-3</v>
      </c>
      <c r="E652" s="14">
        <v>1.28800505441777E-2</v>
      </c>
      <c r="F652" s="14"/>
      <c r="G652" s="14">
        <v>0</v>
      </c>
      <c r="H652" s="14">
        <v>1.32582685600507E-2</v>
      </c>
      <c r="I652" s="14">
        <v>5.9301526256260104E-3</v>
      </c>
      <c r="J652" s="14">
        <v>8.0949040978480196E-3</v>
      </c>
      <c r="K652" s="14">
        <v>2.8338933142133101E-2</v>
      </c>
      <c r="L652" s="14">
        <v>0</v>
      </c>
      <c r="M652" s="14"/>
      <c r="N652" s="14">
        <v>3.6115660755615002E-2</v>
      </c>
      <c r="O652" s="14">
        <v>1.2519565898495601E-2</v>
      </c>
      <c r="P652" s="14">
        <v>0</v>
      </c>
      <c r="Q652" s="14">
        <v>1.18445740934507E-2</v>
      </c>
      <c r="R652" s="14">
        <v>0</v>
      </c>
      <c r="S652" s="14"/>
      <c r="T652" s="14">
        <v>0</v>
      </c>
      <c r="U652" s="14">
        <v>0</v>
      </c>
      <c r="V652" s="14">
        <v>1.9780409779826199E-2</v>
      </c>
      <c r="W652" s="14">
        <v>0</v>
      </c>
      <c r="X652" s="14"/>
      <c r="Y652" s="14">
        <v>1.19644483658336E-2</v>
      </c>
      <c r="Z652" s="14">
        <v>5.6661485609227399E-3</v>
      </c>
      <c r="AA652" s="14">
        <v>9.3048280052988892E-3</v>
      </c>
      <c r="AB652" s="14">
        <v>0</v>
      </c>
      <c r="AC652" s="14"/>
      <c r="AD652" s="14">
        <v>0</v>
      </c>
      <c r="AE652" s="14">
        <v>8.9187819089762699E-3</v>
      </c>
      <c r="AF652" s="14">
        <v>0</v>
      </c>
      <c r="AG652" s="14">
        <v>8.9117992699247695E-2</v>
      </c>
      <c r="AH652" s="14"/>
      <c r="AI652" s="14">
        <v>3.56382191824803E-2</v>
      </c>
      <c r="AJ652" s="14">
        <v>0</v>
      </c>
      <c r="AK652" s="14">
        <v>0</v>
      </c>
      <c r="AL652" s="14">
        <v>0</v>
      </c>
      <c r="AM652" s="14">
        <v>0</v>
      </c>
    </row>
    <row r="653" spans="2:39" x14ac:dyDescent="0.35">
      <c r="B653" t="s">
        <v>285</v>
      </c>
      <c r="C653" s="14">
        <v>7.1227661558376204E-2</v>
      </c>
      <c r="D653" s="14">
        <v>7.9284482816181806E-2</v>
      </c>
      <c r="E653" s="14">
        <v>6.2344990107494502E-2</v>
      </c>
      <c r="F653" s="14"/>
      <c r="G653" s="14">
        <v>9.90170525795247E-2</v>
      </c>
      <c r="H653" s="14">
        <v>8.0242629373784999E-2</v>
      </c>
      <c r="I653" s="14">
        <v>6.4721410456201001E-2</v>
      </c>
      <c r="J653" s="14">
        <v>4.1506848306902301E-2</v>
      </c>
      <c r="K653" s="14">
        <v>4.21940214044517E-2</v>
      </c>
      <c r="L653" s="14">
        <v>8.8374781389545201E-2</v>
      </c>
      <c r="M653" s="14"/>
      <c r="N653" s="14">
        <v>9.6273219900027698E-2</v>
      </c>
      <c r="O653" s="14">
        <v>8.1202928104275193E-2</v>
      </c>
      <c r="P653" s="14">
        <v>8.1569191981803194E-2</v>
      </c>
      <c r="Q653" s="14">
        <v>5.0324475063809701E-2</v>
      </c>
      <c r="R653" s="14">
        <v>7.1052220844408598E-2</v>
      </c>
      <c r="S653" s="14"/>
      <c r="T653" s="14">
        <v>3.07065494205132E-2</v>
      </c>
      <c r="U653" s="14">
        <v>7.1063385417031402E-2</v>
      </c>
      <c r="V653" s="14">
        <v>7.4717515005021495E-2</v>
      </c>
      <c r="W653" s="14">
        <v>7.3582403881311598E-2</v>
      </c>
      <c r="X653" s="14"/>
      <c r="Y653" s="14">
        <v>5.7621154386492103E-2</v>
      </c>
      <c r="Z653" s="14">
        <v>5.8089713641457902E-2</v>
      </c>
      <c r="AA653" s="14">
        <v>8.5269303109702405E-2</v>
      </c>
      <c r="AB653" s="14">
        <v>0.146201945677469</v>
      </c>
      <c r="AC653" s="14"/>
      <c r="AD653" s="14">
        <v>8.7159439278097606E-2</v>
      </c>
      <c r="AE653" s="14">
        <v>4.4828742119451398E-2</v>
      </c>
      <c r="AF653" s="14">
        <v>3.4113365063305097E-2</v>
      </c>
      <c r="AG653" s="14">
        <v>7.5213721215295196E-2</v>
      </c>
      <c r="AH653" s="14"/>
      <c r="AI653" s="14">
        <v>0.108178928672965</v>
      </c>
      <c r="AJ653" s="14">
        <v>6.7344889181339407E-2</v>
      </c>
      <c r="AK653" s="14">
        <v>0.14749181947223799</v>
      </c>
      <c r="AL653" s="14">
        <v>5.2481480902448301E-2</v>
      </c>
      <c r="AM653" s="14">
        <v>5.5977082473548503E-2</v>
      </c>
    </row>
    <row r="654" spans="2:39" x14ac:dyDescent="0.35">
      <c r="B654" t="s">
        <v>286</v>
      </c>
      <c r="C654" s="14">
        <v>0.83556777279879901</v>
      </c>
      <c r="D654" s="14">
        <v>0.82934653131738001</v>
      </c>
      <c r="E654" s="14">
        <v>0.84242671161942795</v>
      </c>
      <c r="F654" s="14"/>
      <c r="G654" s="14">
        <v>0.75122086067697402</v>
      </c>
      <c r="H654" s="14">
        <v>0.85643109058667499</v>
      </c>
      <c r="I654" s="14">
        <v>0.87126775906361398</v>
      </c>
      <c r="J654" s="14">
        <v>0.85999448948493296</v>
      </c>
      <c r="K654" s="14">
        <v>0.79416544612453599</v>
      </c>
      <c r="L654" s="14">
        <v>0.85446061965262798</v>
      </c>
      <c r="M654" s="14"/>
      <c r="N654" s="14">
        <v>0.75506802562838404</v>
      </c>
      <c r="O654" s="14">
        <v>0.79633286446694396</v>
      </c>
      <c r="P654" s="14">
        <v>0.87182898099453399</v>
      </c>
      <c r="Q654" s="14">
        <v>0.84712542590634998</v>
      </c>
      <c r="R654" s="14">
        <v>0.87576404719183998</v>
      </c>
      <c r="S654" s="14"/>
      <c r="T654" s="14">
        <v>0.92741490726317899</v>
      </c>
      <c r="U654" s="14">
        <v>0.83930435193415198</v>
      </c>
      <c r="V654" s="14">
        <v>0.80581504614460298</v>
      </c>
      <c r="W654" s="14">
        <v>0.85135002131037096</v>
      </c>
      <c r="X654" s="14"/>
      <c r="Y654" s="14">
        <v>0.84170196657950103</v>
      </c>
      <c r="Z654" s="14">
        <v>0.84620220579912298</v>
      </c>
      <c r="AA654" s="14">
        <v>0.85719504600574903</v>
      </c>
      <c r="AB654" s="14">
        <v>0.79355723083173502</v>
      </c>
      <c r="AC654" s="14"/>
      <c r="AD654" s="14">
        <v>0.83862232258931801</v>
      </c>
      <c r="AE654" s="14">
        <v>0.83705175990689096</v>
      </c>
      <c r="AF654" s="14">
        <v>0.81879517656247902</v>
      </c>
      <c r="AG654" s="14">
        <v>0.80173273076830198</v>
      </c>
      <c r="AH654" s="14"/>
      <c r="AI654" s="14">
        <v>0.78074346967677299</v>
      </c>
      <c r="AJ654" s="14">
        <v>0.90012325148344297</v>
      </c>
      <c r="AK654" s="14">
        <v>0.77467901802557104</v>
      </c>
      <c r="AL654" s="14">
        <v>0.86365716539084203</v>
      </c>
      <c r="AM654" s="14">
        <v>0.91267364728356304</v>
      </c>
    </row>
    <row r="655" spans="2:39" x14ac:dyDescent="0.35">
      <c r="B655" t="s">
        <v>67</v>
      </c>
      <c r="C655" s="14">
        <v>0.764340111240422</v>
      </c>
      <c r="D655" s="14">
        <v>0.75006204850119895</v>
      </c>
      <c r="E655" s="14">
        <v>0.780081721511933</v>
      </c>
      <c r="F655" s="14"/>
      <c r="G655" s="14">
        <v>0.65220380809745004</v>
      </c>
      <c r="H655" s="14">
        <v>0.77618846121288998</v>
      </c>
      <c r="I655" s="14">
        <v>0.80654634860741203</v>
      </c>
      <c r="J655" s="14">
        <v>0.81848764117802997</v>
      </c>
      <c r="K655" s="14">
        <v>0.75197142472008405</v>
      </c>
      <c r="L655" s="14">
        <v>0.76608583826308296</v>
      </c>
      <c r="M655" s="14"/>
      <c r="N655" s="14">
        <v>0.65879480572835702</v>
      </c>
      <c r="O655" s="14">
        <v>0.71512993636266897</v>
      </c>
      <c r="P655" s="14">
        <v>0.79025978901273097</v>
      </c>
      <c r="Q655" s="14">
        <v>0.79680095084253999</v>
      </c>
      <c r="R655" s="14">
        <v>0.80471182634743099</v>
      </c>
      <c r="S655" s="14"/>
      <c r="T655" s="14">
        <v>0.896708357842666</v>
      </c>
      <c r="U655" s="14">
        <v>0.76824096651712004</v>
      </c>
      <c r="V655" s="14">
        <v>0.73109753113958198</v>
      </c>
      <c r="W655" s="14">
        <v>0.77776761742905998</v>
      </c>
      <c r="X655" s="14"/>
      <c r="Y655" s="14">
        <v>0.78408081219300896</v>
      </c>
      <c r="Z655" s="14">
        <v>0.78811249215766499</v>
      </c>
      <c r="AA655" s="14">
        <v>0.77192574289604599</v>
      </c>
      <c r="AB655" s="14">
        <v>0.64735528515426599</v>
      </c>
      <c r="AC655" s="14"/>
      <c r="AD655" s="14">
        <v>0.75146288331122002</v>
      </c>
      <c r="AE655" s="14">
        <v>0.79222301778743898</v>
      </c>
      <c r="AF655" s="14">
        <v>0.78468181149917404</v>
      </c>
      <c r="AG655" s="14">
        <v>0.72651900955300597</v>
      </c>
      <c r="AH655" s="14"/>
      <c r="AI655" s="14">
        <v>0.67256454100380902</v>
      </c>
      <c r="AJ655" s="14">
        <v>0.832778362302104</v>
      </c>
      <c r="AK655" s="14">
        <v>0.62718719855333305</v>
      </c>
      <c r="AL655" s="14">
        <v>0.81117568448839406</v>
      </c>
      <c r="AM655" s="14">
        <v>0.85669656481001399</v>
      </c>
    </row>
    <row r="656" spans="2:39" x14ac:dyDescent="0.35">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row>
    <row r="657" spans="2:39" x14ac:dyDescent="0.35">
      <c r="B657" s="6" t="s">
        <v>289</v>
      </c>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row>
    <row r="658" spans="2:39" x14ac:dyDescent="0.35">
      <c r="B658" s="24" t="s">
        <v>222</v>
      </c>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row>
    <row r="659" spans="2:39" x14ac:dyDescent="0.35">
      <c r="B659" t="s">
        <v>280</v>
      </c>
      <c r="C659" s="14">
        <v>1.9255878318420801E-2</v>
      </c>
      <c r="D659" s="14">
        <v>1.7837167944214301E-2</v>
      </c>
      <c r="E659" s="14">
        <v>2.0820011086766E-2</v>
      </c>
      <c r="F659" s="14"/>
      <c r="G659" s="14">
        <v>2.7772448629177399E-2</v>
      </c>
      <c r="H659" s="14">
        <v>1.9915119841033599E-2</v>
      </c>
      <c r="I659" s="14">
        <v>1.97769737102284E-2</v>
      </c>
      <c r="J659" s="14">
        <v>1.2392371504564299E-2</v>
      </c>
      <c r="K659" s="14">
        <v>0</v>
      </c>
      <c r="L659" s="14">
        <v>3.1156623583728098E-2</v>
      </c>
      <c r="M659" s="14"/>
      <c r="N659" s="14">
        <v>2.48600552446205E-2</v>
      </c>
      <c r="O659" s="14">
        <v>1.2519565898495601E-2</v>
      </c>
      <c r="P659" s="14">
        <v>2.1513594616858402E-2</v>
      </c>
      <c r="Q659" s="14">
        <v>0</v>
      </c>
      <c r="R659" s="14">
        <v>5.8423421417459299E-2</v>
      </c>
      <c r="S659" s="14"/>
      <c r="T659" s="14">
        <v>0</v>
      </c>
      <c r="U659" s="14">
        <v>0</v>
      </c>
      <c r="V659" s="14">
        <v>2.42065179882518E-2</v>
      </c>
      <c r="W659" s="14">
        <v>1.9870029359480401E-2</v>
      </c>
      <c r="X659" s="14"/>
      <c r="Y659" s="14">
        <v>1.2799083269299599E-2</v>
      </c>
      <c r="Z659" s="14">
        <v>6.8080072677287199E-3</v>
      </c>
      <c r="AA659" s="14">
        <v>2.6880467486511302E-2</v>
      </c>
      <c r="AB659" s="14">
        <v>5.05784106950335E-2</v>
      </c>
      <c r="AC659" s="14"/>
      <c r="AD659" s="14">
        <v>9.6688265376488301E-3</v>
      </c>
      <c r="AE659" s="14">
        <v>2.6002734331322799E-2</v>
      </c>
      <c r="AF659" s="14">
        <v>0</v>
      </c>
      <c r="AG659" s="14">
        <v>5.1980761832907202E-2</v>
      </c>
      <c r="AH659" s="14"/>
      <c r="AI659" s="14">
        <v>3.56382191824803E-2</v>
      </c>
      <c r="AJ659" s="14">
        <v>9.1333084758373692E-3</v>
      </c>
      <c r="AK659" s="14">
        <v>0</v>
      </c>
      <c r="AL659" s="14">
        <v>1.0951381038910499E-2</v>
      </c>
      <c r="AM659" s="14">
        <v>5.32543229233488E-2</v>
      </c>
    </row>
    <row r="660" spans="2:39" x14ac:dyDescent="0.35">
      <c r="B660" t="s">
        <v>281</v>
      </c>
      <c r="C660" s="14">
        <v>2.6039268163572899E-2</v>
      </c>
      <c r="D660" s="14">
        <v>2.4259443093444698E-2</v>
      </c>
      <c r="E660" s="14">
        <v>2.8001531050151799E-2</v>
      </c>
      <c r="F660" s="14"/>
      <c r="G660" s="14">
        <v>1.6825958991854899E-2</v>
      </c>
      <c r="H660" s="14">
        <v>3.7578298924377002E-2</v>
      </c>
      <c r="I660" s="14">
        <v>3.8291601058127303E-2</v>
      </c>
      <c r="J660" s="14">
        <v>2.6806683985954601E-2</v>
      </c>
      <c r="K660" s="14">
        <v>0</v>
      </c>
      <c r="L660" s="14">
        <v>0</v>
      </c>
      <c r="M660" s="14"/>
      <c r="N660" s="14">
        <v>0</v>
      </c>
      <c r="O660" s="14">
        <v>3.7387370776212202E-2</v>
      </c>
      <c r="P660" s="14">
        <v>9.7664123125931392E-3</v>
      </c>
      <c r="Q660" s="14">
        <v>3.3430442239795799E-2</v>
      </c>
      <c r="R660" s="14">
        <v>1.2069820296989499E-2</v>
      </c>
      <c r="S660" s="14"/>
      <c r="T660" s="14">
        <v>0</v>
      </c>
      <c r="U660" s="14">
        <v>3.0092094370984399E-2</v>
      </c>
      <c r="V660" s="14">
        <v>3.5462710504825502E-2</v>
      </c>
      <c r="W660" s="14">
        <v>1.9801997172255101E-2</v>
      </c>
      <c r="X660" s="14"/>
      <c r="Y660" s="14">
        <v>1.6168847415208E-2</v>
      </c>
      <c r="Z660" s="14">
        <v>1.7879010141360101E-2</v>
      </c>
      <c r="AA660" s="14">
        <v>1.72671356578365E-2</v>
      </c>
      <c r="AB660" s="14">
        <v>5.9162060702300297E-2</v>
      </c>
      <c r="AC660" s="14"/>
      <c r="AD660" s="14">
        <v>2.33345802771689E-2</v>
      </c>
      <c r="AE660" s="14">
        <v>2.94743000508223E-2</v>
      </c>
      <c r="AF660" s="14">
        <v>0</v>
      </c>
      <c r="AG660" s="14">
        <v>5.1980761832907202E-2</v>
      </c>
      <c r="AH660" s="14"/>
      <c r="AI660" s="14">
        <v>7.1863033285076094E-2</v>
      </c>
      <c r="AJ660" s="14">
        <v>2.38987710120937E-2</v>
      </c>
      <c r="AK660" s="14">
        <v>0</v>
      </c>
      <c r="AL660" s="14">
        <v>1.9765397228134099E-2</v>
      </c>
      <c r="AM660" s="14">
        <v>1.94311672624175E-2</v>
      </c>
    </row>
    <row r="661" spans="2:39" x14ac:dyDescent="0.35">
      <c r="B661" t="s">
        <v>282</v>
      </c>
      <c r="C661" s="14">
        <v>4.9435160131750103E-2</v>
      </c>
      <c r="D661" s="14">
        <v>4.7820414560656298E-2</v>
      </c>
      <c r="E661" s="14">
        <v>5.1215422337628998E-2</v>
      </c>
      <c r="F661" s="14"/>
      <c r="G661" s="14">
        <v>9.4623380761517301E-2</v>
      </c>
      <c r="H661" s="14">
        <v>7.0711105348935405E-2</v>
      </c>
      <c r="I661" s="14">
        <v>1.1860305251252E-2</v>
      </c>
      <c r="J661" s="14">
        <v>2.9722022555739198E-2</v>
      </c>
      <c r="K661" s="14">
        <v>4.2177472239974999E-2</v>
      </c>
      <c r="L661" s="14">
        <v>3.18384456344196E-2</v>
      </c>
      <c r="M661" s="14"/>
      <c r="N661" s="14">
        <v>9.5471069055095295E-2</v>
      </c>
      <c r="O661" s="14">
        <v>2.2618785605041498E-2</v>
      </c>
      <c r="P661" s="14">
        <v>3.7447147623163597E-2</v>
      </c>
      <c r="Q661" s="14">
        <v>8.6442764294133598E-2</v>
      </c>
      <c r="R661" s="14">
        <v>5.0891162394840601E-2</v>
      </c>
      <c r="S661" s="14"/>
      <c r="T661" s="14">
        <v>0</v>
      </c>
      <c r="U661" s="14">
        <v>0.111880252968588</v>
      </c>
      <c r="V661" s="14">
        <v>6.12993789219013E-2</v>
      </c>
      <c r="W661" s="14">
        <v>3.5610445879001203E-2</v>
      </c>
      <c r="X661" s="14"/>
      <c r="Y661" s="14">
        <v>6.2501084301731596E-2</v>
      </c>
      <c r="Z661" s="14">
        <v>2.30878525897837E-2</v>
      </c>
      <c r="AA661" s="14">
        <v>4.09323319220362E-2</v>
      </c>
      <c r="AB661" s="14">
        <v>4.5116184795976802E-2</v>
      </c>
      <c r="AC661" s="14"/>
      <c r="AD661" s="14">
        <v>4.9535108931202401E-2</v>
      </c>
      <c r="AE661" s="14">
        <v>6.19077776063486E-2</v>
      </c>
      <c r="AF661" s="14">
        <v>0</v>
      </c>
      <c r="AG661" s="14">
        <v>2.5638099784778899E-2</v>
      </c>
      <c r="AH661" s="14"/>
      <c r="AI661" s="14">
        <v>6.7180105997346098E-2</v>
      </c>
      <c r="AJ661" s="14">
        <v>3.00543875233335E-2</v>
      </c>
      <c r="AK661" s="14">
        <v>3.4750486848016099E-2</v>
      </c>
      <c r="AL661" s="14">
        <v>0</v>
      </c>
      <c r="AM661" s="14">
        <v>1.5674635121444399E-2</v>
      </c>
    </row>
    <row r="662" spans="2:39" x14ac:dyDescent="0.35">
      <c r="B662" t="s">
        <v>283</v>
      </c>
      <c r="C662" s="14">
        <v>0.30660013436682598</v>
      </c>
      <c r="D662" s="14">
        <v>0.30948004165785797</v>
      </c>
      <c r="E662" s="14">
        <v>0.30342502727971599</v>
      </c>
      <c r="F662" s="14"/>
      <c r="G662" s="14">
        <v>0.35654570752194797</v>
      </c>
      <c r="H662" s="14">
        <v>0.26969921141841602</v>
      </c>
      <c r="I662" s="14">
        <v>0.23320751799283301</v>
      </c>
      <c r="J662" s="14">
        <v>0.27969507750890299</v>
      </c>
      <c r="K662" s="14">
        <v>0.45686969392114202</v>
      </c>
      <c r="L662" s="14">
        <v>0.41851840001258001</v>
      </c>
      <c r="M662" s="14"/>
      <c r="N662" s="14">
        <v>0.34719688067740501</v>
      </c>
      <c r="O662" s="14">
        <v>0.37741878512983501</v>
      </c>
      <c r="P662" s="14">
        <v>0.26836735938367401</v>
      </c>
      <c r="Q662" s="14">
        <v>0.300246938861433</v>
      </c>
      <c r="R662" s="14">
        <v>0.25675107640364703</v>
      </c>
      <c r="S662" s="14"/>
      <c r="T662" s="14">
        <v>0.51282134518969102</v>
      </c>
      <c r="U662" s="14">
        <v>0.33728219539474902</v>
      </c>
      <c r="V662" s="14">
        <v>0.30844256454187402</v>
      </c>
      <c r="W662" s="14">
        <v>0.27228175134479599</v>
      </c>
      <c r="X662" s="14"/>
      <c r="Y662" s="14">
        <v>0.31551242331988399</v>
      </c>
      <c r="Z662" s="14">
        <v>0.29279702967929599</v>
      </c>
      <c r="AA662" s="14">
        <v>0.39527754824799499</v>
      </c>
      <c r="AB662" s="14">
        <v>0.17834738518575599</v>
      </c>
      <c r="AC662" s="14"/>
      <c r="AD662" s="14">
        <v>0.29406781520834702</v>
      </c>
      <c r="AE662" s="14">
        <v>0.33652212968182199</v>
      </c>
      <c r="AF662" s="14">
        <v>0.36246386765809402</v>
      </c>
      <c r="AG662" s="14">
        <v>0.241390028625525</v>
      </c>
      <c r="AH662" s="14"/>
      <c r="AI662" s="14">
        <v>0.29779896854841598</v>
      </c>
      <c r="AJ662" s="14">
        <v>0.29171188074080301</v>
      </c>
      <c r="AK662" s="14">
        <v>0.22187598016135901</v>
      </c>
      <c r="AL662" s="14">
        <v>0.44035195255489001</v>
      </c>
      <c r="AM662" s="14">
        <v>0.27182663729951301</v>
      </c>
    </row>
    <row r="663" spans="2:39" x14ac:dyDescent="0.35">
      <c r="B663" t="s">
        <v>284</v>
      </c>
      <c r="C663" s="14">
        <v>0.59068777291295604</v>
      </c>
      <c r="D663" s="14">
        <v>0.58989845139458896</v>
      </c>
      <c r="E663" s="14">
        <v>0.59155800243554502</v>
      </c>
      <c r="F663" s="14"/>
      <c r="G663" s="14">
        <v>0.50423250409550202</v>
      </c>
      <c r="H663" s="14">
        <v>0.59008176973002202</v>
      </c>
      <c r="I663" s="14">
        <v>0.69686360198755903</v>
      </c>
      <c r="J663" s="14">
        <v>0.63650222249313704</v>
      </c>
      <c r="K663" s="14">
        <v>0.47261390069675002</v>
      </c>
      <c r="L663" s="14">
        <v>0.51848653076927198</v>
      </c>
      <c r="M663" s="14"/>
      <c r="N663" s="14">
        <v>0.53247199502287901</v>
      </c>
      <c r="O663" s="14">
        <v>0.53871040194615605</v>
      </c>
      <c r="P663" s="14">
        <v>0.66290548606371003</v>
      </c>
      <c r="Q663" s="14">
        <v>0.56803528051118601</v>
      </c>
      <c r="R663" s="14">
        <v>0.62186451948706301</v>
      </c>
      <c r="S663" s="14"/>
      <c r="T663" s="14">
        <v>0.48717865481030898</v>
      </c>
      <c r="U663" s="14">
        <v>0.48360412558286803</v>
      </c>
      <c r="V663" s="14">
        <v>0.55767911988802699</v>
      </c>
      <c r="W663" s="14">
        <v>0.65243577624446703</v>
      </c>
      <c r="X663" s="14"/>
      <c r="Y663" s="14">
        <v>0.58326032299708697</v>
      </c>
      <c r="Z663" s="14">
        <v>0.65942810032183197</v>
      </c>
      <c r="AA663" s="14">
        <v>0.519642516685621</v>
      </c>
      <c r="AB663" s="14">
        <v>0.62852791139256803</v>
      </c>
      <c r="AC663" s="14"/>
      <c r="AD663" s="14">
        <v>0.61807757526218399</v>
      </c>
      <c r="AE663" s="14">
        <v>0.53815868564085201</v>
      </c>
      <c r="AF663" s="14">
        <v>0.63753613234190598</v>
      </c>
      <c r="AG663" s="14">
        <v>0.59187311705754198</v>
      </c>
      <c r="AH663" s="14"/>
      <c r="AI663" s="14">
        <v>0.52751967298668201</v>
      </c>
      <c r="AJ663" s="14">
        <v>0.64520165224793202</v>
      </c>
      <c r="AK663" s="14">
        <v>0.74337353299062503</v>
      </c>
      <c r="AL663" s="14">
        <v>0.50881050845963804</v>
      </c>
      <c r="AM663" s="14">
        <v>0.639813237393277</v>
      </c>
    </row>
    <row r="664" spans="2:39" x14ac:dyDescent="0.35">
      <c r="B664" t="s">
        <v>64</v>
      </c>
      <c r="C664" s="14">
        <v>7.9817861064742195E-3</v>
      </c>
      <c r="D664" s="14">
        <v>1.0704481349237601E-2</v>
      </c>
      <c r="E664" s="14">
        <v>4.9800058101924201E-3</v>
      </c>
      <c r="F664" s="14"/>
      <c r="G664" s="14">
        <v>0</v>
      </c>
      <c r="H664" s="14">
        <v>1.2014494737216301E-2</v>
      </c>
      <c r="I664" s="14">
        <v>0</v>
      </c>
      <c r="J664" s="14">
        <v>1.48816219517013E-2</v>
      </c>
      <c r="K664" s="14">
        <v>2.8338933142133101E-2</v>
      </c>
      <c r="L664" s="14">
        <v>0</v>
      </c>
      <c r="M664" s="14"/>
      <c r="N664" s="14">
        <v>0</v>
      </c>
      <c r="O664" s="14">
        <v>1.13450906442592E-2</v>
      </c>
      <c r="P664" s="14">
        <v>0</v>
      </c>
      <c r="Q664" s="14">
        <v>1.18445740934507E-2</v>
      </c>
      <c r="R664" s="14">
        <v>0</v>
      </c>
      <c r="S664" s="14"/>
      <c r="T664" s="14">
        <v>0</v>
      </c>
      <c r="U664" s="14">
        <v>3.7141331682810703E-2</v>
      </c>
      <c r="V664" s="14">
        <v>1.29097081551205E-2</v>
      </c>
      <c r="W664" s="14">
        <v>0</v>
      </c>
      <c r="X664" s="14"/>
      <c r="Y664" s="14">
        <v>9.7582386967904906E-3</v>
      </c>
      <c r="Z664" s="14">
        <v>0</v>
      </c>
      <c r="AA664" s="14">
        <v>0</v>
      </c>
      <c r="AB664" s="14">
        <v>3.8268047228364799E-2</v>
      </c>
      <c r="AC664" s="14"/>
      <c r="AD664" s="14">
        <v>5.31609378344872E-3</v>
      </c>
      <c r="AE664" s="14">
        <v>7.9343726888324202E-3</v>
      </c>
      <c r="AF664" s="14">
        <v>0</v>
      </c>
      <c r="AG664" s="14">
        <v>3.71372308663405E-2</v>
      </c>
      <c r="AH664" s="14"/>
      <c r="AI664" s="14">
        <v>0</v>
      </c>
      <c r="AJ664" s="14">
        <v>0</v>
      </c>
      <c r="AK664" s="14">
        <v>0</v>
      </c>
      <c r="AL664" s="14">
        <v>2.0120760718426799E-2</v>
      </c>
      <c r="AM664" s="14">
        <v>0</v>
      </c>
    </row>
    <row r="665" spans="2:39" x14ac:dyDescent="0.35">
      <c r="B665" t="s">
        <v>285</v>
      </c>
      <c r="C665" s="14">
        <v>4.52951464819938E-2</v>
      </c>
      <c r="D665" s="14">
        <v>4.2096611037659097E-2</v>
      </c>
      <c r="E665" s="14">
        <v>4.8821542136917799E-2</v>
      </c>
      <c r="F665" s="14"/>
      <c r="G665" s="14">
        <v>4.4598407621032302E-2</v>
      </c>
      <c r="H665" s="14">
        <v>5.74934187654106E-2</v>
      </c>
      <c r="I665" s="14">
        <v>5.80685747683558E-2</v>
      </c>
      <c r="J665" s="14">
        <v>3.91990554905189E-2</v>
      </c>
      <c r="K665" s="14">
        <v>0</v>
      </c>
      <c r="L665" s="14">
        <v>3.1156623583728098E-2</v>
      </c>
      <c r="M665" s="14"/>
      <c r="N665" s="14">
        <v>2.48600552446205E-2</v>
      </c>
      <c r="O665" s="14">
        <v>4.9906936674707802E-2</v>
      </c>
      <c r="P665" s="14">
        <v>3.1280006929451501E-2</v>
      </c>
      <c r="Q665" s="14">
        <v>3.3430442239795799E-2</v>
      </c>
      <c r="R665" s="14">
        <v>7.0493241714448804E-2</v>
      </c>
      <c r="S665" s="14"/>
      <c r="T665" s="14">
        <v>0</v>
      </c>
      <c r="U665" s="14">
        <v>3.0092094370984399E-2</v>
      </c>
      <c r="V665" s="14">
        <v>5.9669228493077299E-2</v>
      </c>
      <c r="W665" s="14">
        <v>3.9672026531735502E-2</v>
      </c>
      <c r="X665" s="14"/>
      <c r="Y665" s="14">
        <v>2.8967930684507599E-2</v>
      </c>
      <c r="Z665" s="14">
        <v>2.46870174090888E-2</v>
      </c>
      <c r="AA665" s="14">
        <v>4.4147603144347798E-2</v>
      </c>
      <c r="AB665" s="14">
        <v>0.10974047139733401</v>
      </c>
      <c r="AC665" s="14"/>
      <c r="AD665" s="14">
        <v>3.3003406814817698E-2</v>
      </c>
      <c r="AE665" s="14">
        <v>5.5477034382145102E-2</v>
      </c>
      <c r="AF665" s="14">
        <v>0</v>
      </c>
      <c r="AG665" s="14">
        <v>0.103961523665814</v>
      </c>
      <c r="AH665" s="14"/>
      <c r="AI665" s="14">
        <v>0.107501252467556</v>
      </c>
      <c r="AJ665" s="14">
        <v>3.3032079487931097E-2</v>
      </c>
      <c r="AK665" s="14">
        <v>0</v>
      </c>
      <c r="AL665" s="14">
        <v>3.0716778267044598E-2</v>
      </c>
      <c r="AM665" s="14">
        <v>7.2685490185766199E-2</v>
      </c>
    </row>
    <row r="666" spans="2:39" x14ac:dyDescent="0.35">
      <c r="B666" t="s">
        <v>286</v>
      </c>
      <c r="C666" s="14">
        <v>0.89728790727978203</v>
      </c>
      <c r="D666" s="14">
        <v>0.89937849305244699</v>
      </c>
      <c r="E666" s="14">
        <v>0.894983029715261</v>
      </c>
      <c r="F666" s="14"/>
      <c r="G666" s="14">
        <v>0.86077821161745005</v>
      </c>
      <c r="H666" s="14">
        <v>0.85978098114843804</v>
      </c>
      <c r="I666" s="14">
        <v>0.93007111998039205</v>
      </c>
      <c r="J666" s="14">
        <v>0.91619730000204003</v>
      </c>
      <c r="K666" s="14">
        <v>0.92948359461789198</v>
      </c>
      <c r="L666" s="14">
        <v>0.93700493078185199</v>
      </c>
      <c r="M666" s="14"/>
      <c r="N666" s="14">
        <v>0.87966887570028396</v>
      </c>
      <c r="O666" s="14">
        <v>0.916129187075992</v>
      </c>
      <c r="P666" s="14">
        <v>0.93127284544738498</v>
      </c>
      <c r="Q666" s="14">
        <v>0.86828221937261996</v>
      </c>
      <c r="R666" s="14">
        <v>0.87861559589071003</v>
      </c>
      <c r="S666" s="14"/>
      <c r="T666" s="14">
        <v>1</v>
      </c>
      <c r="U666" s="14">
        <v>0.82088632097761705</v>
      </c>
      <c r="V666" s="14">
        <v>0.86612168442990101</v>
      </c>
      <c r="W666" s="14">
        <v>0.92471752758926296</v>
      </c>
      <c r="X666" s="14"/>
      <c r="Y666" s="14">
        <v>0.89877274631697002</v>
      </c>
      <c r="Z666" s="14">
        <v>0.95222513000112796</v>
      </c>
      <c r="AA666" s="14">
        <v>0.914920064933616</v>
      </c>
      <c r="AB666" s="14">
        <v>0.80687529657832502</v>
      </c>
      <c r="AC666" s="14"/>
      <c r="AD666" s="14">
        <v>0.912145390470531</v>
      </c>
      <c r="AE666" s="14">
        <v>0.87468081532267405</v>
      </c>
      <c r="AF666" s="14">
        <v>1</v>
      </c>
      <c r="AG666" s="14">
        <v>0.83326314568306603</v>
      </c>
      <c r="AH666" s="14"/>
      <c r="AI666" s="14">
        <v>0.82531864153509804</v>
      </c>
      <c r="AJ666" s="14">
        <v>0.93691353298873503</v>
      </c>
      <c r="AK666" s="14">
        <v>0.96524951315198404</v>
      </c>
      <c r="AL666" s="14">
        <v>0.94916246101452895</v>
      </c>
      <c r="AM666" s="14">
        <v>0.91163987469278895</v>
      </c>
    </row>
    <row r="667" spans="2:39" x14ac:dyDescent="0.35">
      <c r="B667" t="s">
        <v>67</v>
      </c>
      <c r="C667" s="14">
        <v>0.85199276079778796</v>
      </c>
      <c r="D667" s="14">
        <v>0.85728188201478805</v>
      </c>
      <c r="E667" s="14">
        <v>0.84616148757834297</v>
      </c>
      <c r="F667" s="14"/>
      <c r="G667" s="14">
        <v>0.81617980399641799</v>
      </c>
      <c r="H667" s="14">
        <v>0.80228756238302701</v>
      </c>
      <c r="I667" s="14">
        <v>0.87200254521203602</v>
      </c>
      <c r="J667" s="14">
        <v>0.87699824451152197</v>
      </c>
      <c r="K667" s="14">
        <v>0.92948359461789198</v>
      </c>
      <c r="L667" s="14">
        <v>0.90584830719812404</v>
      </c>
      <c r="M667" s="14"/>
      <c r="N667" s="14">
        <v>0.85480882045566398</v>
      </c>
      <c r="O667" s="14">
        <v>0.86622225040128398</v>
      </c>
      <c r="P667" s="14">
        <v>0.89999283851793299</v>
      </c>
      <c r="Q667" s="14">
        <v>0.83485177713282399</v>
      </c>
      <c r="R667" s="14">
        <v>0.80812235417626199</v>
      </c>
      <c r="S667" s="14"/>
      <c r="T667" s="14">
        <v>1</v>
      </c>
      <c r="U667" s="14">
        <v>0.79079422660663301</v>
      </c>
      <c r="V667" s="14">
        <v>0.80645245593682302</v>
      </c>
      <c r="W667" s="14">
        <v>0.88504550105752799</v>
      </c>
      <c r="X667" s="14"/>
      <c r="Y667" s="14">
        <v>0.86980481563246304</v>
      </c>
      <c r="Z667" s="14">
        <v>0.927538112592039</v>
      </c>
      <c r="AA667" s="14">
        <v>0.87077246178926804</v>
      </c>
      <c r="AB667" s="14">
        <v>0.69713482518099101</v>
      </c>
      <c r="AC667" s="14"/>
      <c r="AD667" s="14">
        <v>0.87914198365571405</v>
      </c>
      <c r="AE667" s="14">
        <v>0.81920378094052904</v>
      </c>
      <c r="AF667" s="14">
        <v>1</v>
      </c>
      <c r="AG667" s="14">
        <v>0.72930162201725202</v>
      </c>
      <c r="AH667" s="14"/>
      <c r="AI667" s="14">
        <v>0.717817389067541</v>
      </c>
      <c r="AJ667" s="14">
        <v>0.90388145350080396</v>
      </c>
      <c r="AK667" s="14">
        <v>0.96524951315198404</v>
      </c>
      <c r="AL667" s="14">
        <v>0.91844568274748395</v>
      </c>
      <c r="AM667" s="14">
        <v>0.83895438450702298</v>
      </c>
    </row>
    <row r="668" spans="2:39" x14ac:dyDescent="0.35">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row>
    <row r="669" spans="2:39" x14ac:dyDescent="0.35">
      <c r="B669" s="6" t="s">
        <v>290</v>
      </c>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row>
    <row r="670" spans="2:39" x14ac:dyDescent="0.35">
      <c r="B670" s="24" t="s">
        <v>222</v>
      </c>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row>
    <row r="671" spans="2:39" x14ac:dyDescent="0.35">
      <c r="B671" t="s">
        <v>280</v>
      </c>
      <c r="C671" s="14">
        <v>2.1545944906007201E-2</v>
      </c>
      <c r="D671" s="14">
        <v>3.06949702990531E-2</v>
      </c>
      <c r="E671" s="14">
        <v>1.14591148694756E-2</v>
      </c>
      <c r="F671" s="14"/>
      <c r="G671" s="14">
        <v>3.9170009685515997E-2</v>
      </c>
      <c r="H671" s="14">
        <v>1.20097824618063E-2</v>
      </c>
      <c r="I671" s="14">
        <v>9.7587693196147605E-3</v>
      </c>
      <c r="J671" s="14">
        <v>3.91990554905189E-2</v>
      </c>
      <c r="K671" s="14">
        <v>3.1272658111861397E-2</v>
      </c>
      <c r="L671" s="14">
        <v>0</v>
      </c>
      <c r="M671" s="14"/>
      <c r="N671" s="14">
        <v>2.7680252786046099E-2</v>
      </c>
      <c r="O671" s="14">
        <v>1.0099219706545899E-2</v>
      </c>
      <c r="P671" s="14">
        <v>2.7847325634460601E-2</v>
      </c>
      <c r="Q671" s="14">
        <v>2.3161051928130501E-2</v>
      </c>
      <c r="R671" s="14">
        <v>2.31497409683325E-2</v>
      </c>
      <c r="S671" s="14"/>
      <c r="T671" s="14">
        <v>4.4074529798826201E-2</v>
      </c>
      <c r="U671" s="14">
        <v>0</v>
      </c>
      <c r="V671" s="14">
        <v>1.48911296384369E-2</v>
      </c>
      <c r="W671" s="14">
        <v>2.8169945819007901E-2</v>
      </c>
      <c r="X671" s="14"/>
      <c r="Y671" s="14">
        <v>2.2705847707399401E-2</v>
      </c>
      <c r="Z671" s="14">
        <v>1.84135809352747E-2</v>
      </c>
      <c r="AA671" s="14">
        <v>2.6880467486511302E-2</v>
      </c>
      <c r="AB671" s="14">
        <v>2.58509568084044E-2</v>
      </c>
      <c r="AC671" s="14"/>
      <c r="AD671" s="14">
        <v>3.0334134401551999E-2</v>
      </c>
      <c r="AE671" s="14">
        <v>6.6071893463494E-3</v>
      </c>
      <c r="AF671" s="14">
        <v>4.1313289891713803E-2</v>
      </c>
      <c r="AG671" s="14">
        <v>0</v>
      </c>
      <c r="AH671" s="14"/>
      <c r="AI671" s="14">
        <v>2.16903855593257E-2</v>
      </c>
      <c r="AJ671" s="14">
        <v>2.44187407836279E-2</v>
      </c>
      <c r="AK671" s="14">
        <v>0</v>
      </c>
      <c r="AL671" s="14">
        <v>1.0951381038910499E-2</v>
      </c>
      <c r="AM671" s="14">
        <v>1.9971381275687001E-2</v>
      </c>
    </row>
    <row r="672" spans="2:39" x14ac:dyDescent="0.35">
      <c r="B672" t="s">
        <v>281</v>
      </c>
      <c r="C672" s="14">
        <v>3.9697336030078301E-2</v>
      </c>
      <c r="D672" s="14">
        <v>4.11626204192811E-2</v>
      </c>
      <c r="E672" s="14">
        <v>3.8081855259819899E-2</v>
      </c>
      <c r="F672" s="14"/>
      <c r="G672" s="14">
        <v>2.57607727216763E-2</v>
      </c>
      <c r="H672" s="14">
        <v>4.5927740575202498E-2</v>
      </c>
      <c r="I672" s="14">
        <v>3.6546585817393402E-2</v>
      </c>
      <c r="J672" s="14">
        <v>3.6437886887501103E-2</v>
      </c>
      <c r="K672" s="14">
        <v>4.6562063544452199E-2</v>
      </c>
      <c r="L672" s="14">
        <v>6.0072229584463302E-2</v>
      </c>
      <c r="M672" s="14"/>
      <c r="N672" s="14">
        <v>8.86559687862815E-2</v>
      </c>
      <c r="O672" s="14">
        <v>2.7215759694433399E-2</v>
      </c>
      <c r="P672" s="14">
        <v>4.2811121286211298E-2</v>
      </c>
      <c r="Q672" s="14">
        <v>4.23016547465494E-2</v>
      </c>
      <c r="R672" s="14">
        <v>4.7174998491344898E-2</v>
      </c>
      <c r="S672" s="14"/>
      <c r="T672" s="14">
        <v>0</v>
      </c>
      <c r="U672" s="14">
        <v>9.3276502812455406E-2</v>
      </c>
      <c r="V672" s="14">
        <v>5.6776075611149598E-2</v>
      </c>
      <c r="W672" s="14">
        <v>2.0624732635381199E-2</v>
      </c>
      <c r="X672" s="14"/>
      <c r="Y672" s="14">
        <v>3.7037309940491897E-2</v>
      </c>
      <c r="Z672" s="14">
        <v>4.93536219024132E-2</v>
      </c>
      <c r="AA672" s="14">
        <v>1.4784565768638E-2</v>
      </c>
      <c r="AB672" s="14">
        <v>7.1557625961414906E-2</v>
      </c>
      <c r="AC672" s="14"/>
      <c r="AD672" s="14">
        <v>3.4212300049753203E-2</v>
      </c>
      <c r="AE672" s="14">
        <v>2.5277681199455299E-2</v>
      </c>
      <c r="AF672" s="14">
        <v>0.10093854093714</v>
      </c>
      <c r="AG672" s="14">
        <v>0.118358041163835</v>
      </c>
      <c r="AH672" s="14"/>
      <c r="AI672" s="14">
        <v>8.1929889333085107E-2</v>
      </c>
      <c r="AJ672" s="14">
        <v>2.7461368124594002E-2</v>
      </c>
      <c r="AK672" s="14">
        <v>3.4750486848016099E-2</v>
      </c>
      <c r="AL672" s="14">
        <v>0</v>
      </c>
      <c r="AM672" s="14">
        <v>3.70394737886348E-2</v>
      </c>
    </row>
    <row r="673" spans="2:39" x14ac:dyDescent="0.35">
      <c r="B673" t="s">
        <v>282</v>
      </c>
      <c r="C673" s="14">
        <v>0.117647499094643</v>
      </c>
      <c r="D673" s="14">
        <v>0.101533660917627</v>
      </c>
      <c r="E673" s="14">
        <v>0.13541305771373699</v>
      </c>
      <c r="F673" s="14"/>
      <c r="G673" s="14">
        <v>0.14522563472556901</v>
      </c>
      <c r="H673" s="14">
        <v>0.14544497119114899</v>
      </c>
      <c r="I673" s="14">
        <v>9.8997349059276901E-2</v>
      </c>
      <c r="J673" s="14">
        <v>7.9493622119606103E-2</v>
      </c>
      <c r="K673" s="14">
        <v>6.5555844079948397E-2</v>
      </c>
      <c r="L673" s="14">
        <v>0.15162501994364</v>
      </c>
      <c r="M673" s="14"/>
      <c r="N673" s="14">
        <v>0.149670182845029</v>
      </c>
      <c r="O673" s="14">
        <v>0.12551497468963899</v>
      </c>
      <c r="P673" s="14">
        <v>8.95531401849258E-2</v>
      </c>
      <c r="Q673" s="14">
        <v>0.12961404345402999</v>
      </c>
      <c r="R673" s="14">
        <v>0.104945424997576</v>
      </c>
      <c r="S673" s="14"/>
      <c r="T673" s="14">
        <v>5.9216927598554299E-2</v>
      </c>
      <c r="U673" s="14">
        <v>0.17710161235681399</v>
      </c>
      <c r="V673" s="14">
        <v>0.113676443942475</v>
      </c>
      <c r="W673" s="14">
        <v>0.119234492382861</v>
      </c>
      <c r="X673" s="14"/>
      <c r="Y673" s="14">
        <v>0.122042913803138</v>
      </c>
      <c r="Z673" s="14">
        <v>7.0841668438247699E-2</v>
      </c>
      <c r="AA673" s="14">
        <v>9.2007057665119699E-2</v>
      </c>
      <c r="AB673" s="14">
        <v>0.17115561146029401</v>
      </c>
      <c r="AC673" s="14"/>
      <c r="AD673" s="14">
        <v>0.125272854017284</v>
      </c>
      <c r="AE673" s="14">
        <v>0.121385796575571</v>
      </c>
      <c r="AF673" s="14">
        <v>0</v>
      </c>
      <c r="AG673" s="14">
        <v>7.6954928044502699E-2</v>
      </c>
      <c r="AH673" s="14"/>
      <c r="AI673" s="14">
        <v>0.14203500791271101</v>
      </c>
      <c r="AJ673" s="14">
        <v>9.9519718368161897E-2</v>
      </c>
      <c r="AK673" s="14">
        <v>4.4276323945046499E-2</v>
      </c>
      <c r="AL673" s="14">
        <v>9.3622208114850697E-2</v>
      </c>
      <c r="AM673" s="14">
        <v>0.14574518359247299</v>
      </c>
    </row>
    <row r="674" spans="2:39" x14ac:dyDescent="0.35">
      <c r="B674" t="s">
        <v>283</v>
      </c>
      <c r="C674" s="14">
        <v>0.41033594938871998</v>
      </c>
      <c r="D674" s="14">
        <v>0.44570558945292899</v>
      </c>
      <c r="E674" s="14">
        <v>0.37134080701517702</v>
      </c>
      <c r="F674" s="14"/>
      <c r="G674" s="14">
        <v>0.51629463757498595</v>
      </c>
      <c r="H674" s="14">
        <v>0.33864971256853199</v>
      </c>
      <c r="I674" s="14">
        <v>0.42428603416103999</v>
      </c>
      <c r="J674" s="14">
        <v>0.32284394029820102</v>
      </c>
      <c r="K674" s="14">
        <v>0.63748930300760298</v>
      </c>
      <c r="L674" s="14">
        <v>0.283209992597592</v>
      </c>
      <c r="M674" s="14"/>
      <c r="N674" s="14">
        <v>0.39451411381659701</v>
      </c>
      <c r="O674" s="14">
        <v>0.456957104979822</v>
      </c>
      <c r="P674" s="14">
        <v>0.367437667386117</v>
      </c>
      <c r="Q674" s="14">
        <v>0.377759093766948</v>
      </c>
      <c r="R674" s="14">
        <v>0.43141318349319902</v>
      </c>
      <c r="S674" s="14"/>
      <c r="T674" s="14">
        <v>0.43241998157209199</v>
      </c>
      <c r="U674" s="14">
        <v>0.49949667088232902</v>
      </c>
      <c r="V674" s="14">
        <v>0.42754341325744799</v>
      </c>
      <c r="W674" s="14">
        <v>0.378152081161436</v>
      </c>
      <c r="X674" s="14"/>
      <c r="Y674" s="14">
        <v>0.380200491686498</v>
      </c>
      <c r="Z674" s="14">
        <v>0.46421087378169901</v>
      </c>
      <c r="AA674" s="14">
        <v>0.51074955128892296</v>
      </c>
      <c r="AB674" s="14">
        <v>0.37485801945226499</v>
      </c>
      <c r="AC674" s="14"/>
      <c r="AD674" s="14">
        <v>0.40799212805130503</v>
      </c>
      <c r="AE674" s="14">
        <v>0.43321226812987002</v>
      </c>
      <c r="AF674" s="14">
        <v>0.45741178515143099</v>
      </c>
      <c r="AG674" s="14">
        <v>0.29819977449672602</v>
      </c>
      <c r="AH674" s="14"/>
      <c r="AI674" s="14">
        <v>0.43142029812806398</v>
      </c>
      <c r="AJ674" s="14">
        <v>0.387192600718476</v>
      </c>
      <c r="AK674" s="14">
        <v>0.38445393041016501</v>
      </c>
      <c r="AL674" s="14">
        <v>0.48887034593623502</v>
      </c>
      <c r="AM674" s="14">
        <v>0.39351044231050702</v>
      </c>
    </row>
    <row r="675" spans="2:39" x14ac:dyDescent="0.35">
      <c r="B675" t="s">
        <v>284</v>
      </c>
      <c r="C675" s="14">
        <v>0.38186663830702799</v>
      </c>
      <c r="D675" s="14">
        <v>0.35785560828065399</v>
      </c>
      <c r="E675" s="14">
        <v>0.40833887643877298</v>
      </c>
      <c r="F675" s="14"/>
      <c r="G675" s="14">
        <v>0.25840303187256503</v>
      </c>
      <c r="H675" s="14">
        <v>0.43300263659051302</v>
      </c>
      <c r="I675" s="14">
        <v>0.424481109017049</v>
      </c>
      <c r="J675" s="14">
        <v>0.438471133582576</v>
      </c>
      <c r="K675" s="14">
        <v>0.19078119811400199</v>
      </c>
      <c r="L675" s="14">
        <v>0.47325431223988501</v>
      </c>
      <c r="M675" s="14"/>
      <c r="N675" s="14">
        <v>0.30841067953380902</v>
      </c>
      <c r="O675" s="14">
        <v>0.36601322083764398</v>
      </c>
      <c r="P675" s="14">
        <v>0.46373992489013799</v>
      </c>
      <c r="Q675" s="14">
        <v>0.357191507429033</v>
      </c>
      <c r="R675" s="14">
        <v>0.38091127362709798</v>
      </c>
      <c r="S675" s="14"/>
      <c r="T675" s="14">
        <v>0.39580309072332998</v>
      </c>
      <c r="U675" s="14">
        <v>0.19298388226559099</v>
      </c>
      <c r="V675" s="14">
        <v>0.35020203268252398</v>
      </c>
      <c r="W675" s="14">
        <v>0.43947226804803202</v>
      </c>
      <c r="X675" s="14"/>
      <c r="Y675" s="14">
        <v>0.39836277513458102</v>
      </c>
      <c r="Z675" s="14">
        <v>0.38850603013151502</v>
      </c>
      <c r="AA675" s="14">
        <v>0.35557835779080799</v>
      </c>
      <c r="AB675" s="14">
        <v>0.32821491599270602</v>
      </c>
      <c r="AC675" s="14"/>
      <c r="AD675" s="14">
        <v>0.37788943571362699</v>
      </c>
      <c r="AE675" s="14">
        <v>0.37763504798827502</v>
      </c>
      <c r="AF675" s="14">
        <v>0.36622301895641102</v>
      </c>
      <c r="AG675" s="14">
        <v>0.469350025428596</v>
      </c>
      <c r="AH675" s="14"/>
      <c r="AI675" s="14">
        <v>0.274387300035008</v>
      </c>
      <c r="AJ675" s="14">
        <v>0.44589004088061501</v>
      </c>
      <c r="AK675" s="14">
        <v>0.46799497090506698</v>
      </c>
      <c r="AL675" s="14">
        <v>0.40655606491000401</v>
      </c>
      <c r="AM675" s="14">
        <v>0.403733519032698</v>
      </c>
    </row>
    <row r="676" spans="2:39" x14ac:dyDescent="0.35">
      <c r="B676" t="s">
        <v>64</v>
      </c>
      <c r="C676" s="14">
        <v>2.8906632273523698E-2</v>
      </c>
      <c r="D676" s="14">
        <v>2.3047550630455702E-2</v>
      </c>
      <c r="E676" s="14">
        <v>3.5366288703017501E-2</v>
      </c>
      <c r="F676" s="14"/>
      <c r="G676" s="14">
        <v>1.5145913419687801E-2</v>
      </c>
      <c r="H676" s="14">
        <v>2.4965156612797499E-2</v>
      </c>
      <c r="I676" s="14">
        <v>5.9301526256260104E-3</v>
      </c>
      <c r="J676" s="14">
        <v>8.3554361621597101E-2</v>
      </c>
      <c r="K676" s="14">
        <v>2.8338933142133101E-2</v>
      </c>
      <c r="L676" s="14">
        <v>3.18384456344196E-2</v>
      </c>
      <c r="M676" s="14"/>
      <c r="N676" s="14">
        <v>3.1068802232237399E-2</v>
      </c>
      <c r="O676" s="14">
        <v>1.4199720091916E-2</v>
      </c>
      <c r="P676" s="14">
        <v>8.6108206181471306E-3</v>
      </c>
      <c r="Q676" s="14">
        <v>6.9972648675309099E-2</v>
      </c>
      <c r="R676" s="14">
        <v>1.24053784224497E-2</v>
      </c>
      <c r="S676" s="14"/>
      <c r="T676" s="14">
        <v>6.8485470307197593E-2</v>
      </c>
      <c r="U676" s="14">
        <v>3.7141331682810703E-2</v>
      </c>
      <c r="V676" s="14">
        <v>3.6910904867966401E-2</v>
      </c>
      <c r="W676" s="14">
        <v>1.43464799532821E-2</v>
      </c>
      <c r="X676" s="14"/>
      <c r="Y676" s="14">
        <v>3.9650661727892403E-2</v>
      </c>
      <c r="Z676" s="14">
        <v>8.6742248108502996E-3</v>
      </c>
      <c r="AA676" s="14">
        <v>0</v>
      </c>
      <c r="AB676" s="14">
        <v>2.8362870324916498E-2</v>
      </c>
      <c r="AC676" s="14"/>
      <c r="AD676" s="14">
        <v>2.42991477664792E-2</v>
      </c>
      <c r="AE676" s="14">
        <v>3.5882016760479002E-2</v>
      </c>
      <c r="AF676" s="14">
        <v>3.4113365063305097E-2</v>
      </c>
      <c r="AG676" s="14">
        <v>3.71372308663405E-2</v>
      </c>
      <c r="AH676" s="14"/>
      <c r="AI676" s="14">
        <v>4.8537119031805701E-2</v>
      </c>
      <c r="AJ676" s="14">
        <v>1.5517531124526E-2</v>
      </c>
      <c r="AK676" s="14">
        <v>6.8524287891705601E-2</v>
      </c>
      <c r="AL676" s="14">
        <v>0</v>
      </c>
      <c r="AM676" s="14">
        <v>0</v>
      </c>
    </row>
    <row r="677" spans="2:39" x14ac:dyDescent="0.35">
      <c r="B677" t="s">
        <v>285</v>
      </c>
      <c r="C677" s="14">
        <v>6.1243280936085498E-2</v>
      </c>
      <c r="D677" s="14">
        <v>7.1857590718334099E-2</v>
      </c>
      <c r="E677" s="14">
        <v>4.9540970129295502E-2</v>
      </c>
      <c r="F677" s="14"/>
      <c r="G677" s="14">
        <v>6.4930782407192397E-2</v>
      </c>
      <c r="H677" s="14">
        <v>5.7937523037008803E-2</v>
      </c>
      <c r="I677" s="14">
        <v>4.6305355137008203E-2</v>
      </c>
      <c r="J677" s="14">
        <v>7.5636942378020003E-2</v>
      </c>
      <c r="K677" s="14">
        <v>7.7834721656313596E-2</v>
      </c>
      <c r="L677" s="14">
        <v>6.0072229584463302E-2</v>
      </c>
      <c r="M677" s="14"/>
      <c r="N677" s="14">
        <v>0.11633622157232799</v>
      </c>
      <c r="O677" s="14">
        <v>3.7314979400979401E-2</v>
      </c>
      <c r="P677" s="14">
        <v>7.06584469206719E-2</v>
      </c>
      <c r="Q677" s="14">
        <v>6.5462706674679905E-2</v>
      </c>
      <c r="R677" s="14">
        <v>7.0324739459677404E-2</v>
      </c>
      <c r="S677" s="14"/>
      <c r="T677" s="14">
        <v>4.4074529798826201E-2</v>
      </c>
      <c r="U677" s="14">
        <v>9.3276502812455406E-2</v>
      </c>
      <c r="V677" s="14">
        <v>7.1667205249586502E-2</v>
      </c>
      <c r="W677" s="14">
        <v>4.8794678454389201E-2</v>
      </c>
      <c r="X677" s="14"/>
      <c r="Y677" s="14">
        <v>5.9743157647891197E-2</v>
      </c>
      <c r="Z677" s="14">
        <v>6.7767202837687807E-2</v>
      </c>
      <c r="AA677" s="14">
        <v>4.1665033255149302E-2</v>
      </c>
      <c r="AB677" s="14">
        <v>9.7408582769819299E-2</v>
      </c>
      <c r="AC677" s="14"/>
      <c r="AD677" s="14">
        <v>6.4546434451305104E-2</v>
      </c>
      <c r="AE677" s="14">
        <v>3.18848705458048E-2</v>
      </c>
      <c r="AF677" s="14">
        <v>0.14225183082885401</v>
      </c>
      <c r="AG677" s="14">
        <v>0.118358041163835</v>
      </c>
      <c r="AH677" s="14"/>
      <c r="AI677" s="14">
        <v>0.103620274892411</v>
      </c>
      <c r="AJ677" s="14">
        <v>5.1880108908221902E-2</v>
      </c>
      <c r="AK677" s="14">
        <v>3.4750486848016099E-2</v>
      </c>
      <c r="AL677" s="14">
        <v>1.0951381038910499E-2</v>
      </c>
      <c r="AM677" s="14">
        <v>5.7010855064321797E-2</v>
      </c>
    </row>
    <row r="678" spans="2:39" x14ac:dyDescent="0.35">
      <c r="B678" t="s">
        <v>286</v>
      </c>
      <c r="C678" s="14">
        <v>0.79220258769574803</v>
      </c>
      <c r="D678" s="14">
        <v>0.80356119773358403</v>
      </c>
      <c r="E678" s="14">
        <v>0.779679683453951</v>
      </c>
      <c r="F678" s="14"/>
      <c r="G678" s="14">
        <v>0.77469766944755103</v>
      </c>
      <c r="H678" s="14">
        <v>0.77165234915904501</v>
      </c>
      <c r="I678" s="14">
        <v>0.84876714317808899</v>
      </c>
      <c r="J678" s="14">
        <v>0.76131507388077702</v>
      </c>
      <c r="K678" s="14">
        <v>0.82827050112160505</v>
      </c>
      <c r="L678" s="14">
        <v>0.75646430483747695</v>
      </c>
      <c r="M678" s="14"/>
      <c r="N678" s="14">
        <v>0.70292479335040603</v>
      </c>
      <c r="O678" s="14">
        <v>0.82297032581746599</v>
      </c>
      <c r="P678" s="14">
        <v>0.83117759227625498</v>
      </c>
      <c r="Q678" s="14">
        <v>0.73495060119598099</v>
      </c>
      <c r="R678" s="14">
        <v>0.81232445712029699</v>
      </c>
      <c r="S678" s="14"/>
      <c r="T678" s="14">
        <v>0.82822307229542202</v>
      </c>
      <c r="U678" s="14">
        <v>0.69248055314792001</v>
      </c>
      <c r="V678" s="14">
        <v>0.77774544593997197</v>
      </c>
      <c r="W678" s="14">
        <v>0.81762434920946803</v>
      </c>
      <c r="X678" s="14"/>
      <c r="Y678" s="14">
        <v>0.77856326682107901</v>
      </c>
      <c r="Z678" s="14">
        <v>0.85271690391321397</v>
      </c>
      <c r="AA678" s="14">
        <v>0.86632790907973101</v>
      </c>
      <c r="AB678" s="14">
        <v>0.70307293544496996</v>
      </c>
      <c r="AC678" s="14"/>
      <c r="AD678" s="14">
        <v>0.78588156376493201</v>
      </c>
      <c r="AE678" s="14">
        <v>0.81084731611814498</v>
      </c>
      <c r="AF678" s="14">
        <v>0.82363480410784196</v>
      </c>
      <c r="AG678" s="14">
        <v>0.76754979992532202</v>
      </c>
      <c r="AH678" s="14"/>
      <c r="AI678" s="14">
        <v>0.70580759816307204</v>
      </c>
      <c r="AJ678" s="14">
        <v>0.83308264159908996</v>
      </c>
      <c r="AK678" s="14">
        <v>0.85244890131523199</v>
      </c>
      <c r="AL678" s="14">
        <v>0.89542641084623897</v>
      </c>
      <c r="AM678" s="14">
        <v>0.79724396134320596</v>
      </c>
    </row>
    <row r="679" spans="2:39" x14ac:dyDescent="0.35">
      <c r="B679" t="s">
        <v>67</v>
      </c>
      <c r="C679" s="14">
        <v>0.73095930675966303</v>
      </c>
      <c r="D679" s="14">
        <v>0.73170360701524995</v>
      </c>
      <c r="E679" s="14">
        <v>0.73013871332465496</v>
      </c>
      <c r="F679" s="14"/>
      <c r="G679" s="14">
        <v>0.70976688704035895</v>
      </c>
      <c r="H679" s="14">
        <v>0.71371482612203596</v>
      </c>
      <c r="I679" s="14">
        <v>0.80246178804108104</v>
      </c>
      <c r="J679" s="14">
        <v>0.68567813150275703</v>
      </c>
      <c r="K679" s="14">
        <v>0.75043577946529105</v>
      </c>
      <c r="L679" s="14">
        <v>0.69639207525301405</v>
      </c>
      <c r="M679" s="14"/>
      <c r="N679" s="14">
        <v>0.58658857177807899</v>
      </c>
      <c r="O679" s="14">
        <v>0.78565534641648604</v>
      </c>
      <c r="P679" s="14">
        <v>0.76051914535558296</v>
      </c>
      <c r="Q679" s="14">
        <v>0.66948789452130097</v>
      </c>
      <c r="R679" s="14">
        <v>0.74199971766062001</v>
      </c>
      <c r="S679" s="14"/>
      <c r="T679" s="14">
        <v>0.78414854249659605</v>
      </c>
      <c r="U679" s="14">
        <v>0.59920405033546498</v>
      </c>
      <c r="V679" s="14">
        <v>0.70607824069038605</v>
      </c>
      <c r="W679" s="14">
        <v>0.76882967075507902</v>
      </c>
      <c r="X679" s="14"/>
      <c r="Y679" s="14">
        <v>0.71882010917318695</v>
      </c>
      <c r="Z679" s="14">
        <v>0.78494970107552597</v>
      </c>
      <c r="AA679" s="14">
        <v>0.82466287582458198</v>
      </c>
      <c r="AB679" s="14">
        <v>0.60566435267515095</v>
      </c>
      <c r="AC679" s="14"/>
      <c r="AD679" s="14">
        <v>0.72133512931362698</v>
      </c>
      <c r="AE679" s="14">
        <v>0.77896244557233996</v>
      </c>
      <c r="AF679" s="14">
        <v>0.681382973278988</v>
      </c>
      <c r="AG679" s="14">
        <v>0.64919175876148705</v>
      </c>
      <c r="AH679" s="14"/>
      <c r="AI679" s="14">
        <v>0.60218732327066204</v>
      </c>
      <c r="AJ679" s="14">
        <v>0.78120253269086803</v>
      </c>
      <c r="AK679" s="14">
        <v>0.81769841446721603</v>
      </c>
      <c r="AL679" s="14">
        <v>0.88447502980732795</v>
      </c>
      <c r="AM679" s="14">
        <v>0.74023310627888395</v>
      </c>
    </row>
    <row r="680" spans="2:39" x14ac:dyDescent="0.35">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row>
    <row r="681" spans="2:39" x14ac:dyDescent="0.35">
      <c r="B681" s="6" t="s">
        <v>291</v>
      </c>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row>
    <row r="682" spans="2:39" x14ac:dyDescent="0.35">
      <c r="B682" s="24" t="s">
        <v>222</v>
      </c>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row>
    <row r="683" spans="2:39" x14ac:dyDescent="0.35">
      <c r="B683" t="s">
        <v>280</v>
      </c>
      <c r="C683" s="14">
        <v>1.6184363510668601E-2</v>
      </c>
      <c r="D683" s="14">
        <v>1.7259545079766101E-2</v>
      </c>
      <c r="E683" s="14">
        <v>1.49989723591542E-2</v>
      </c>
      <c r="F683" s="14"/>
      <c r="G683" s="14">
        <v>2.4842769643150402E-2</v>
      </c>
      <c r="H683" s="14">
        <v>1.4002838272362501E-2</v>
      </c>
      <c r="I683" s="14">
        <v>2.5901631517800099E-2</v>
      </c>
      <c r="J683" s="14">
        <v>1.2392371504564299E-2</v>
      </c>
      <c r="K683" s="14">
        <v>0</v>
      </c>
      <c r="L683" s="14">
        <v>0</v>
      </c>
      <c r="M683" s="14"/>
      <c r="N683" s="14">
        <v>5.54671229704456E-2</v>
      </c>
      <c r="O683" s="14">
        <v>0</v>
      </c>
      <c r="P683" s="14">
        <v>2.1909656718106098E-2</v>
      </c>
      <c r="Q683" s="14">
        <v>0</v>
      </c>
      <c r="R683" s="14">
        <v>4.6157097473803602E-2</v>
      </c>
      <c r="S683" s="14"/>
      <c r="T683" s="14">
        <v>3.1402428238501298E-2</v>
      </c>
      <c r="U683" s="14">
        <v>1.43690133442107E-2</v>
      </c>
      <c r="V683" s="14">
        <v>1.6529827946230299E-2</v>
      </c>
      <c r="W683" s="14">
        <v>1.4023190246917399E-2</v>
      </c>
      <c r="X683" s="14"/>
      <c r="Y683" s="14">
        <v>9.6870930655457207E-3</v>
      </c>
      <c r="Z683" s="14">
        <v>2.0479538097374701E-2</v>
      </c>
      <c r="AA683" s="14">
        <v>2.6880467486511302E-2</v>
      </c>
      <c r="AB683" s="14">
        <v>2.1203113804174702E-2</v>
      </c>
      <c r="AC683" s="14"/>
      <c r="AD683" s="14">
        <v>2.0806668316361802E-2</v>
      </c>
      <c r="AE683" s="14">
        <v>6.6071893463494E-3</v>
      </c>
      <c r="AF683" s="14">
        <v>0</v>
      </c>
      <c r="AG683" s="14">
        <v>2.8928621191720998E-2</v>
      </c>
      <c r="AH683" s="14"/>
      <c r="AI683" s="14">
        <v>0</v>
      </c>
      <c r="AJ683" s="14">
        <v>1.92121223804574E-2</v>
      </c>
      <c r="AK683" s="14">
        <v>1.6969445127076401E-2</v>
      </c>
      <c r="AL683" s="14">
        <v>1.0951381038910499E-2</v>
      </c>
      <c r="AM683" s="14">
        <v>3.7579687801904398E-2</v>
      </c>
    </row>
    <row r="684" spans="2:39" x14ac:dyDescent="0.35">
      <c r="B684" t="s">
        <v>281</v>
      </c>
      <c r="C684" s="14">
        <v>5.4683837961843597E-2</v>
      </c>
      <c r="D684" s="14">
        <v>6.1840731307444601E-2</v>
      </c>
      <c r="E684" s="14">
        <v>4.6793339939886699E-2</v>
      </c>
      <c r="F684" s="14"/>
      <c r="G684" s="14">
        <v>0.10165566488757</v>
      </c>
      <c r="H684" s="14">
        <v>2.5878745361463E-2</v>
      </c>
      <c r="I684" s="14">
        <v>3.3319797536562397E-2</v>
      </c>
      <c r="J684" s="14">
        <v>5.0113151066067903E-2</v>
      </c>
      <c r="K684" s="14">
        <v>8.8756084948903899E-2</v>
      </c>
      <c r="L684" s="14">
        <v>7.5638252207385306E-2</v>
      </c>
      <c r="M684" s="14"/>
      <c r="N684" s="14">
        <v>4.8545688377925202E-2</v>
      </c>
      <c r="O684" s="14">
        <v>8.6330176551399407E-2</v>
      </c>
      <c r="P684" s="14">
        <v>2.8281943000087701E-2</v>
      </c>
      <c r="Q684" s="14">
        <v>7.4904052170311999E-2</v>
      </c>
      <c r="R684" s="14">
        <v>3.41704013680472E-2</v>
      </c>
      <c r="S684" s="14"/>
      <c r="T684" s="14">
        <v>0</v>
      </c>
      <c r="U684" s="14">
        <v>4.3811449483206297E-2</v>
      </c>
      <c r="V684" s="14">
        <v>6.3000979966660806E-2</v>
      </c>
      <c r="W684" s="14">
        <v>5.5751170442348501E-2</v>
      </c>
      <c r="X684" s="14"/>
      <c r="Y684" s="14">
        <v>6.6126757570909495E-2</v>
      </c>
      <c r="Z684" s="14">
        <v>1.2474155828651501E-2</v>
      </c>
      <c r="AA684" s="14">
        <v>5.4583457540592697E-2</v>
      </c>
      <c r="AB684" s="14">
        <v>8.7815165787563002E-2</v>
      </c>
      <c r="AC684" s="14"/>
      <c r="AD684" s="14">
        <v>5.6437556300323197E-2</v>
      </c>
      <c r="AE684" s="14">
        <v>5.0269147040656E-2</v>
      </c>
      <c r="AF684" s="14">
        <v>0.135051906000445</v>
      </c>
      <c r="AG684" s="14">
        <v>1.37524639856236E-2</v>
      </c>
      <c r="AH684" s="14"/>
      <c r="AI684" s="14">
        <v>0.117106167812862</v>
      </c>
      <c r="AJ684" s="14">
        <v>3.60851801264538E-2</v>
      </c>
      <c r="AK684" s="14">
        <v>0.17477840495313701</v>
      </c>
      <c r="AL684" s="14">
        <v>4.7118451957677797E-2</v>
      </c>
      <c r="AM684" s="14">
        <v>3.7713509186453803E-2</v>
      </c>
    </row>
    <row r="685" spans="2:39" x14ac:dyDescent="0.35">
      <c r="B685" t="s">
        <v>282</v>
      </c>
      <c r="C685" s="14">
        <v>0.161867095469762</v>
      </c>
      <c r="D685" s="14">
        <v>0.172968366356195</v>
      </c>
      <c r="E685" s="14">
        <v>0.14962790847329099</v>
      </c>
      <c r="F685" s="14"/>
      <c r="G685" s="14">
        <v>0.12575276800378701</v>
      </c>
      <c r="H685" s="14">
        <v>0.12900340231131099</v>
      </c>
      <c r="I685" s="14">
        <v>0.16620710550974099</v>
      </c>
      <c r="J685" s="14">
        <v>0.188921681805411</v>
      </c>
      <c r="K685" s="14">
        <v>0.24475483445818</v>
      </c>
      <c r="L685" s="14">
        <v>0.19618251520654301</v>
      </c>
      <c r="M685" s="14"/>
      <c r="N685" s="14">
        <v>0.15536098922986899</v>
      </c>
      <c r="O685" s="14">
        <v>0.16592674684020101</v>
      </c>
      <c r="P685" s="14">
        <v>0.13185093200602299</v>
      </c>
      <c r="Q685" s="14">
        <v>0.15710752535847999</v>
      </c>
      <c r="R685" s="14">
        <v>0.136180719163838</v>
      </c>
      <c r="S685" s="14"/>
      <c r="T685" s="14">
        <v>0.1234657939977</v>
      </c>
      <c r="U685" s="14">
        <v>0.17996356166341701</v>
      </c>
      <c r="V685" s="14">
        <v>0.16776555572059201</v>
      </c>
      <c r="W685" s="14">
        <v>0.15699681166396301</v>
      </c>
      <c r="X685" s="14"/>
      <c r="Y685" s="14">
        <v>0.157870459447046</v>
      </c>
      <c r="Z685" s="14">
        <v>0.13430438643720799</v>
      </c>
      <c r="AA685" s="14">
        <v>0.192524549631609</v>
      </c>
      <c r="AB685" s="14">
        <v>7.6703903201509605E-2</v>
      </c>
      <c r="AC685" s="14"/>
      <c r="AD685" s="14">
        <v>0.154927261250382</v>
      </c>
      <c r="AE685" s="14">
        <v>0.188592583326502</v>
      </c>
      <c r="AF685" s="14">
        <v>0.15122299551068299</v>
      </c>
      <c r="AG685" s="14">
        <v>8.5319935064773894E-2</v>
      </c>
      <c r="AH685" s="14"/>
      <c r="AI685" s="14">
        <v>0.139215575533951</v>
      </c>
      <c r="AJ685" s="14">
        <v>0.10275628908482801</v>
      </c>
      <c r="AK685" s="14">
        <v>0.16976776997662299</v>
      </c>
      <c r="AL685" s="14">
        <v>0.209625674812362</v>
      </c>
      <c r="AM685" s="14">
        <v>9.4796082825259503E-2</v>
      </c>
    </row>
    <row r="686" spans="2:39" x14ac:dyDescent="0.35">
      <c r="B686" t="s">
        <v>283</v>
      </c>
      <c r="C686" s="14">
        <v>0.37801541465473598</v>
      </c>
      <c r="D686" s="14">
        <v>0.39010996071524001</v>
      </c>
      <c r="E686" s="14">
        <v>0.36468113857173001</v>
      </c>
      <c r="F686" s="14"/>
      <c r="G686" s="14">
        <v>0.39717659224452001</v>
      </c>
      <c r="H686" s="14">
        <v>0.39982108723283699</v>
      </c>
      <c r="I686" s="14">
        <v>0.343841180492924</v>
      </c>
      <c r="J686" s="14">
        <v>0.31158261471291199</v>
      </c>
      <c r="K686" s="14">
        <v>0.43288510445696698</v>
      </c>
      <c r="L686" s="14">
        <v>0.43612269027974798</v>
      </c>
      <c r="M686" s="14"/>
      <c r="N686" s="14">
        <v>0.40135630399896399</v>
      </c>
      <c r="O686" s="14">
        <v>0.43741170790232697</v>
      </c>
      <c r="P686" s="14">
        <v>0.292569603863505</v>
      </c>
      <c r="Q686" s="14">
        <v>0.36652988278295401</v>
      </c>
      <c r="R686" s="14">
        <v>0.42662223789458698</v>
      </c>
      <c r="S686" s="14"/>
      <c r="T686" s="14">
        <v>0.30937451802502303</v>
      </c>
      <c r="U686" s="14">
        <v>0.54387561393143402</v>
      </c>
      <c r="V686" s="14">
        <v>0.39368189250952501</v>
      </c>
      <c r="W686" s="14">
        <v>0.34877519185043698</v>
      </c>
      <c r="X686" s="14"/>
      <c r="Y686" s="14">
        <v>0.38752993884376002</v>
      </c>
      <c r="Z686" s="14">
        <v>0.43196121511927799</v>
      </c>
      <c r="AA686" s="14">
        <v>0.323585136155565</v>
      </c>
      <c r="AB686" s="14">
        <v>0.28600535376248098</v>
      </c>
      <c r="AC686" s="14"/>
      <c r="AD686" s="14">
        <v>0.37975931205864899</v>
      </c>
      <c r="AE686" s="14">
        <v>0.33899864867190499</v>
      </c>
      <c r="AF686" s="14">
        <v>0.39102121168173098</v>
      </c>
      <c r="AG686" s="14">
        <v>0.52553205503437606</v>
      </c>
      <c r="AH686" s="14"/>
      <c r="AI686" s="14">
        <v>0.42710450167942499</v>
      </c>
      <c r="AJ686" s="14">
        <v>0.31662758696272802</v>
      </c>
      <c r="AK686" s="14">
        <v>0.19070713252965099</v>
      </c>
      <c r="AL686" s="14">
        <v>0.47148625322322602</v>
      </c>
      <c r="AM686" s="14">
        <v>0.37405898382623198</v>
      </c>
    </row>
    <row r="687" spans="2:39" x14ac:dyDescent="0.35">
      <c r="B687" t="s">
        <v>284</v>
      </c>
      <c r="C687" s="14">
        <v>0.38106868530625598</v>
      </c>
      <c r="D687" s="14">
        <v>0.353102413054522</v>
      </c>
      <c r="E687" s="14">
        <v>0.411901590762287</v>
      </c>
      <c r="F687" s="14"/>
      <c r="G687" s="14">
        <v>0.34505372929436001</v>
      </c>
      <c r="H687" s="14">
        <v>0.42238922483350999</v>
      </c>
      <c r="I687" s="14">
        <v>0.430730284942972</v>
      </c>
      <c r="J687" s="14">
        <v>0.42210855895934302</v>
      </c>
      <c r="K687" s="14">
        <v>0.20526504299381601</v>
      </c>
      <c r="L687" s="14">
        <v>0.292056542306323</v>
      </c>
      <c r="M687" s="14"/>
      <c r="N687" s="14">
        <v>0.32555307686071799</v>
      </c>
      <c r="O687" s="14">
        <v>0.31033136870607297</v>
      </c>
      <c r="P687" s="14">
        <v>0.52538786441227803</v>
      </c>
      <c r="Q687" s="14">
        <v>0.37847909563250898</v>
      </c>
      <c r="R687" s="14">
        <v>0.35686954409972399</v>
      </c>
      <c r="S687" s="14"/>
      <c r="T687" s="14">
        <v>0.51921026742598697</v>
      </c>
      <c r="U687" s="14">
        <v>0.18083902989492201</v>
      </c>
      <c r="V687" s="14">
        <v>0.347980466467192</v>
      </c>
      <c r="W687" s="14">
        <v>0.42445363579633399</v>
      </c>
      <c r="X687" s="14"/>
      <c r="Y687" s="14">
        <v>0.369027512375949</v>
      </c>
      <c r="Z687" s="14">
        <v>0.40078070451748798</v>
      </c>
      <c r="AA687" s="14">
        <v>0.40242638918572199</v>
      </c>
      <c r="AB687" s="14">
        <v>0.49990959311935501</v>
      </c>
      <c r="AC687" s="14"/>
      <c r="AD687" s="14">
        <v>0.38241636213218699</v>
      </c>
      <c r="AE687" s="14">
        <v>0.40759805892575501</v>
      </c>
      <c r="AF687" s="14">
        <v>0.32270388680714102</v>
      </c>
      <c r="AG687" s="14">
        <v>0.30932969385716402</v>
      </c>
      <c r="AH687" s="14"/>
      <c r="AI687" s="14">
        <v>0.29263792053323601</v>
      </c>
      <c r="AJ687" s="14">
        <v>0.52531882144553299</v>
      </c>
      <c r="AK687" s="14">
        <v>0.44777724741351299</v>
      </c>
      <c r="AL687" s="14">
        <v>0.26081823896782302</v>
      </c>
      <c r="AM687" s="14">
        <v>0.45585173636015103</v>
      </c>
    </row>
    <row r="688" spans="2:39" x14ac:dyDescent="0.35">
      <c r="B688" t="s">
        <v>64</v>
      </c>
      <c r="C688" s="14">
        <v>8.1806030967340806E-3</v>
      </c>
      <c r="D688" s="14">
        <v>4.7189834868324801E-3</v>
      </c>
      <c r="E688" s="14">
        <v>1.19970498936511E-2</v>
      </c>
      <c r="F688" s="14"/>
      <c r="G688" s="14">
        <v>5.5184759266132203E-3</v>
      </c>
      <c r="H688" s="14">
        <v>8.9047019885163392E-3</v>
      </c>
      <c r="I688" s="14">
        <v>0</v>
      </c>
      <c r="J688" s="14">
        <v>1.48816219517013E-2</v>
      </c>
      <c r="K688" s="14">
        <v>2.8338933142133101E-2</v>
      </c>
      <c r="L688" s="14">
        <v>0</v>
      </c>
      <c r="M688" s="14"/>
      <c r="N688" s="14">
        <v>1.37168185620781E-2</v>
      </c>
      <c r="O688" s="14">
        <v>0</v>
      </c>
      <c r="P688" s="14">
        <v>0</v>
      </c>
      <c r="Q688" s="14">
        <v>2.29794440557449E-2</v>
      </c>
      <c r="R688" s="14">
        <v>0</v>
      </c>
      <c r="S688" s="14"/>
      <c r="T688" s="14">
        <v>1.65469923127879E-2</v>
      </c>
      <c r="U688" s="14">
        <v>3.7141331682810703E-2</v>
      </c>
      <c r="V688" s="14">
        <v>1.10412773897989E-2</v>
      </c>
      <c r="W688" s="14">
        <v>0</v>
      </c>
      <c r="X688" s="14"/>
      <c r="Y688" s="14">
        <v>9.7582386967904906E-3</v>
      </c>
      <c r="Z688" s="14">
        <v>0</v>
      </c>
      <c r="AA688" s="14">
        <v>0</v>
      </c>
      <c r="AB688" s="14">
        <v>2.8362870324916498E-2</v>
      </c>
      <c r="AC688" s="14"/>
      <c r="AD688" s="14">
        <v>5.65283994209736E-3</v>
      </c>
      <c r="AE688" s="14">
        <v>7.9343726888324202E-3</v>
      </c>
      <c r="AF688" s="14">
        <v>0</v>
      </c>
      <c r="AG688" s="14">
        <v>3.71372308663405E-2</v>
      </c>
      <c r="AH688" s="14"/>
      <c r="AI688" s="14">
        <v>2.3935834440526601E-2</v>
      </c>
      <c r="AJ688" s="14">
        <v>0</v>
      </c>
      <c r="AK688" s="14">
        <v>0</v>
      </c>
      <c r="AL688" s="14">
        <v>0</v>
      </c>
      <c r="AM688" s="14">
        <v>0</v>
      </c>
    </row>
    <row r="689" spans="2:39" x14ac:dyDescent="0.35">
      <c r="B689" t="s">
        <v>285</v>
      </c>
      <c r="C689" s="14">
        <v>7.0868201472512202E-2</v>
      </c>
      <c r="D689" s="14">
        <v>7.9100276387210705E-2</v>
      </c>
      <c r="E689" s="14">
        <v>6.1792312299040801E-2</v>
      </c>
      <c r="F689" s="14"/>
      <c r="G689" s="14">
        <v>0.12649843453071999</v>
      </c>
      <c r="H689" s="14">
        <v>3.9881583633825497E-2</v>
      </c>
      <c r="I689" s="14">
        <v>5.92214290543625E-2</v>
      </c>
      <c r="J689" s="14">
        <v>6.2505522570632202E-2</v>
      </c>
      <c r="K689" s="14">
        <v>8.8756084948903899E-2</v>
      </c>
      <c r="L689" s="14">
        <v>7.5638252207385306E-2</v>
      </c>
      <c r="M689" s="14"/>
      <c r="N689" s="14">
        <v>0.104012811348371</v>
      </c>
      <c r="O689" s="14">
        <v>8.6330176551399407E-2</v>
      </c>
      <c r="P689" s="14">
        <v>5.01915997181938E-2</v>
      </c>
      <c r="Q689" s="14">
        <v>7.4904052170311999E-2</v>
      </c>
      <c r="R689" s="14">
        <v>8.0327498841850795E-2</v>
      </c>
      <c r="S689" s="14"/>
      <c r="T689" s="14">
        <v>3.1402428238501298E-2</v>
      </c>
      <c r="U689" s="14">
        <v>5.8180462827416998E-2</v>
      </c>
      <c r="V689" s="14">
        <v>7.9530807912891105E-2</v>
      </c>
      <c r="W689" s="14">
        <v>6.9774360689265902E-2</v>
      </c>
      <c r="X689" s="14"/>
      <c r="Y689" s="14">
        <v>7.5813850636455196E-2</v>
      </c>
      <c r="Z689" s="14">
        <v>3.2953693926026102E-2</v>
      </c>
      <c r="AA689" s="14">
        <v>8.1463925027104006E-2</v>
      </c>
      <c r="AB689" s="14">
        <v>0.109018279591738</v>
      </c>
      <c r="AC689" s="14"/>
      <c r="AD689" s="14">
        <v>7.7244224616684995E-2</v>
      </c>
      <c r="AE689" s="14">
        <v>5.68763363870054E-2</v>
      </c>
      <c r="AF689" s="14">
        <v>0.135051906000445</v>
      </c>
      <c r="AG689" s="14">
        <v>4.2681085177344702E-2</v>
      </c>
      <c r="AH689" s="14"/>
      <c r="AI689" s="14">
        <v>0.117106167812862</v>
      </c>
      <c r="AJ689" s="14">
        <v>5.52973025069112E-2</v>
      </c>
      <c r="AK689" s="14">
        <v>0.191747850080213</v>
      </c>
      <c r="AL689" s="14">
        <v>5.8069832996588397E-2</v>
      </c>
      <c r="AM689" s="14">
        <v>7.5293196988358096E-2</v>
      </c>
    </row>
    <row r="690" spans="2:39" x14ac:dyDescent="0.35">
      <c r="B690" t="s">
        <v>286</v>
      </c>
      <c r="C690" s="14">
        <v>0.75908409996099202</v>
      </c>
      <c r="D690" s="14">
        <v>0.74321237376976201</v>
      </c>
      <c r="E690" s="14">
        <v>0.77658272933401695</v>
      </c>
      <c r="F690" s="14"/>
      <c r="G690" s="14">
        <v>0.74223032153888002</v>
      </c>
      <c r="H690" s="14">
        <v>0.82221031206634698</v>
      </c>
      <c r="I690" s="14">
        <v>0.77457146543589595</v>
      </c>
      <c r="J690" s="14">
        <v>0.733691173672256</v>
      </c>
      <c r="K690" s="14">
        <v>0.63815014745078302</v>
      </c>
      <c r="L690" s="14">
        <v>0.72817923258607098</v>
      </c>
      <c r="M690" s="14"/>
      <c r="N690" s="14">
        <v>0.72690938085968204</v>
      </c>
      <c r="O690" s="14">
        <v>0.7477430766084</v>
      </c>
      <c r="P690" s="14">
        <v>0.81795746827578397</v>
      </c>
      <c r="Q690" s="14">
        <v>0.74500897841546299</v>
      </c>
      <c r="R690" s="14">
        <v>0.78349178199431102</v>
      </c>
      <c r="S690" s="14"/>
      <c r="T690" s="14">
        <v>0.828584785451011</v>
      </c>
      <c r="U690" s="14">
        <v>0.72471464382635498</v>
      </c>
      <c r="V690" s="14">
        <v>0.74166235897671795</v>
      </c>
      <c r="W690" s="14">
        <v>0.77322882764677103</v>
      </c>
      <c r="X690" s="14"/>
      <c r="Y690" s="14">
        <v>0.75655745121970897</v>
      </c>
      <c r="Z690" s="14">
        <v>0.83274191963676603</v>
      </c>
      <c r="AA690" s="14">
        <v>0.72601152534128699</v>
      </c>
      <c r="AB690" s="14">
        <v>0.78591494688183605</v>
      </c>
      <c r="AC690" s="14"/>
      <c r="AD690" s="14">
        <v>0.76217567419083598</v>
      </c>
      <c r="AE690" s="14">
        <v>0.74659670759765995</v>
      </c>
      <c r="AF690" s="14">
        <v>0.713725098488872</v>
      </c>
      <c r="AG690" s="14">
        <v>0.83486174889154097</v>
      </c>
      <c r="AH690" s="14"/>
      <c r="AI690" s="14">
        <v>0.71974242221266105</v>
      </c>
      <c r="AJ690" s="14">
        <v>0.84194640840825996</v>
      </c>
      <c r="AK690" s="14">
        <v>0.63848437994316398</v>
      </c>
      <c r="AL690" s="14">
        <v>0.73230449219104998</v>
      </c>
      <c r="AM690" s="14">
        <v>0.82991072018638201</v>
      </c>
    </row>
    <row r="691" spans="2:39" x14ac:dyDescent="0.35">
      <c r="B691" t="s">
        <v>67</v>
      </c>
      <c r="C691" s="14">
        <v>0.68821589848847997</v>
      </c>
      <c r="D691" s="14">
        <v>0.66411209738255195</v>
      </c>
      <c r="E691" s="14">
        <v>0.71479041703497603</v>
      </c>
      <c r="F691" s="14"/>
      <c r="G691" s="14">
        <v>0.61573188700815895</v>
      </c>
      <c r="H691" s="14">
        <v>0.78232872843252099</v>
      </c>
      <c r="I691" s="14">
        <v>0.71535003638153305</v>
      </c>
      <c r="J691" s="14">
        <v>0.67118565110162298</v>
      </c>
      <c r="K691" s="14">
        <v>0.54939406250187905</v>
      </c>
      <c r="L691" s="14">
        <v>0.65254098037868602</v>
      </c>
      <c r="M691" s="14"/>
      <c r="N691" s="14">
        <v>0.622896569511311</v>
      </c>
      <c r="O691" s="14">
        <v>0.66141290005700004</v>
      </c>
      <c r="P691" s="14">
        <v>0.76776586855758999</v>
      </c>
      <c r="Q691" s="14">
        <v>0.67010492624515094</v>
      </c>
      <c r="R691" s="14">
        <v>0.70316428315246005</v>
      </c>
      <c r="S691" s="14"/>
      <c r="T691" s="14">
        <v>0.79718235721250896</v>
      </c>
      <c r="U691" s="14">
        <v>0.66653418099893802</v>
      </c>
      <c r="V691" s="14">
        <v>0.66213155106382604</v>
      </c>
      <c r="W691" s="14">
        <v>0.70345446695750502</v>
      </c>
      <c r="X691" s="14"/>
      <c r="Y691" s="14">
        <v>0.68074360058325301</v>
      </c>
      <c r="Z691" s="14">
        <v>0.79978822571074004</v>
      </c>
      <c r="AA691" s="14">
        <v>0.64454760031418301</v>
      </c>
      <c r="AB691" s="14">
        <v>0.67689666729009901</v>
      </c>
      <c r="AC691" s="14"/>
      <c r="AD691" s="14">
        <v>0.68493144957415097</v>
      </c>
      <c r="AE691" s="14">
        <v>0.68972037121065499</v>
      </c>
      <c r="AF691" s="14">
        <v>0.57867319248842697</v>
      </c>
      <c r="AG691" s="14">
        <v>0.79218066371419604</v>
      </c>
      <c r="AH691" s="14"/>
      <c r="AI691" s="14">
        <v>0.60263625439979895</v>
      </c>
      <c r="AJ691" s="14">
        <v>0.78664910590134896</v>
      </c>
      <c r="AK691" s="14">
        <v>0.44673652986294998</v>
      </c>
      <c r="AL691" s="14">
        <v>0.67423465919446102</v>
      </c>
      <c r="AM691" s="14">
        <v>0.754617523198024</v>
      </c>
    </row>
    <row r="692" spans="2:39" x14ac:dyDescent="0.35">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row>
    <row r="693" spans="2:39" x14ac:dyDescent="0.35">
      <c r="B693" s="6" t="s">
        <v>292</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row>
    <row r="694" spans="2:39" x14ac:dyDescent="0.35">
      <c r="B694" s="24" t="s">
        <v>222</v>
      </c>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row>
    <row r="695" spans="2:39" x14ac:dyDescent="0.35">
      <c r="B695" t="s">
        <v>280</v>
      </c>
      <c r="C695" s="14">
        <v>2.4849215957332201E-2</v>
      </c>
      <c r="D695" s="14">
        <v>3.5262267989845601E-2</v>
      </c>
      <c r="E695" s="14">
        <v>1.33687924694535E-2</v>
      </c>
      <c r="F695" s="14"/>
      <c r="G695" s="14">
        <v>4.8673743481189101E-2</v>
      </c>
      <c r="H695" s="14">
        <v>1.45377334357349E-2</v>
      </c>
      <c r="I695" s="14">
        <v>2.7276533618924501E-2</v>
      </c>
      <c r="J695" s="14">
        <v>1.34855594310931E-2</v>
      </c>
      <c r="K695" s="14">
        <v>0</v>
      </c>
      <c r="L695" s="14">
        <v>4.7404468257341598E-2</v>
      </c>
      <c r="M695" s="14"/>
      <c r="N695" s="14">
        <v>5.7247145233993199E-2</v>
      </c>
      <c r="O695" s="14">
        <v>2.3349431661709601E-2</v>
      </c>
      <c r="P695" s="14">
        <v>2.6539653642854301E-2</v>
      </c>
      <c r="Q695" s="14">
        <v>1.3468801804233099E-2</v>
      </c>
      <c r="R695" s="14">
        <v>2.1681898754364399E-2</v>
      </c>
      <c r="S695" s="14"/>
      <c r="T695" s="14">
        <v>5.9983726616083199E-2</v>
      </c>
      <c r="U695" s="14">
        <v>5.6064228682787501E-2</v>
      </c>
      <c r="V695" s="14">
        <v>1.86570080524197E-2</v>
      </c>
      <c r="W695" s="14">
        <v>2.1611496276391601E-2</v>
      </c>
      <c r="X695" s="14"/>
      <c r="Y695" s="14">
        <v>2.4111877536754301E-2</v>
      </c>
      <c r="Z695" s="14">
        <v>2.2991215341743899E-2</v>
      </c>
      <c r="AA695" s="14">
        <v>2.6880467486511302E-2</v>
      </c>
      <c r="AB695" s="14">
        <v>2.1203113804174702E-2</v>
      </c>
      <c r="AC695" s="14"/>
      <c r="AD695" s="14">
        <v>3.0754899641482199E-2</v>
      </c>
      <c r="AE695" s="14">
        <v>1.6263264235912699E-2</v>
      </c>
      <c r="AF695" s="14">
        <v>0</v>
      </c>
      <c r="AG695" s="14">
        <v>0</v>
      </c>
      <c r="AH695" s="14"/>
      <c r="AI695" s="14">
        <v>0</v>
      </c>
      <c r="AJ695" s="14">
        <v>2.7429968413569299E-2</v>
      </c>
      <c r="AK695" s="14">
        <v>0</v>
      </c>
      <c r="AL695" s="14">
        <v>3.4450915117396799E-2</v>
      </c>
      <c r="AM695" s="14">
        <v>0</v>
      </c>
    </row>
    <row r="696" spans="2:39" x14ac:dyDescent="0.35">
      <c r="B696" t="s">
        <v>281</v>
      </c>
      <c r="C696" s="14">
        <v>2.8138975447866501E-2</v>
      </c>
      <c r="D696" s="14">
        <v>4.5074715186193097E-2</v>
      </c>
      <c r="E696" s="14">
        <v>9.4672677036426404E-3</v>
      </c>
      <c r="F696" s="14"/>
      <c r="G696" s="14">
        <v>2.8929623757646399E-2</v>
      </c>
      <c r="H696" s="14">
        <v>2.4854925527698701E-2</v>
      </c>
      <c r="I696" s="14">
        <v>2.6143723998765401E-2</v>
      </c>
      <c r="J696" s="14">
        <v>5.7040105203011497E-2</v>
      </c>
      <c r="K696" s="14">
        <v>1.3838539097842001E-2</v>
      </c>
      <c r="L696" s="14">
        <v>0</v>
      </c>
      <c r="M696" s="14"/>
      <c r="N696" s="14">
        <v>4.4317958768162101E-2</v>
      </c>
      <c r="O696" s="14">
        <v>1.37230859323932E-2</v>
      </c>
      <c r="P696" s="14">
        <v>2.0182109727144099E-2</v>
      </c>
      <c r="Q696" s="14">
        <v>6.2078475385935597E-2</v>
      </c>
      <c r="R696" s="14">
        <v>2.3426038822164399E-2</v>
      </c>
      <c r="S696" s="14"/>
      <c r="T696" s="14">
        <v>0</v>
      </c>
      <c r="U696" s="14">
        <v>2.9425252593570799E-2</v>
      </c>
      <c r="V696" s="14">
        <v>1.8521677658199402E-2</v>
      </c>
      <c r="W696" s="14">
        <v>4.1441337884702001E-2</v>
      </c>
      <c r="X696" s="14"/>
      <c r="Y696" s="14">
        <v>4.1336618177091999E-2</v>
      </c>
      <c r="Z696" s="14">
        <v>0</v>
      </c>
      <c r="AA696" s="14">
        <v>3.5868950543601501E-2</v>
      </c>
      <c r="AB696" s="14">
        <v>2.8362870324916498E-2</v>
      </c>
      <c r="AC696" s="14"/>
      <c r="AD696" s="14">
        <v>3.1507909609717201E-2</v>
      </c>
      <c r="AE696" s="14">
        <v>2.4654267163552099E-2</v>
      </c>
      <c r="AF696" s="14">
        <v>5.4037503799363798E-2</v>
      </c>
      <c r="AG696" s="14">
        <v>0</v>
      </c>
      <c r="AH696" s="14"/>
      <c r="AI696" s="14">
        <v>0.114137226298703</v>
      </c>
      <c r="AJ696" s="14">
        <v>1.7697272347187501E-2</v>
      </c>
      <c r="AK696" s="14">
        <v>0.10505646877055901</v>
      </c>
      <c r="AL696" s="14">
        <v>0</v>
      </c>
      <c r="AM696" s="14">
        <v>0</v>
      </c>
    </row>
    <row r="697" spans="2:39" x14ac:dyDescent="0.35">
      <c r="B697" t="s">
        <v>282</v>
      </c>
      <c r="C697" s="14">
        <v>9.5955683560534494E-2</v>
      </c>
      <c r="D697" s="14">
        <v>0.11620069201422201</v>
      </c>
      <c r="E697" s="14">
        <v>7.3635496372540493E-2</v>
      </c>
      <c r="F697" s="14"/>
      <c r="G697" s="14">
        <v>8.9449168875849194E-2</v>
      </c>
      <c r="H697" s="14">
        <v>0.13388609519785299</v>
      </c>
      <c r="I697" s="14">
        <v>2.73896449109364E-2</v>
      </c>
      <c r="J697" s="14">
        <v>0.13578276264067299</v>
      </c>
      <c r="K697" s="14">
        <v>7.49009966865853E-2</v>
      </c>
      <c r="L697" s="14">
        <v>0.13048586721935199</v>
      </c>
      <c r="M697" s="14"/>
      <c r="N697" s="14">
        <v>6.3683544713208903E-2</v>
      </c>
      <c r="O697" s="14">
        <v>0.13666459186366001</v>
      </c>
      <c r="P697" s="14">
        <v>4.7406046366943601E-2</v>
      </c>
      <c r="Q697" s="14">
        <v>0.14360656693219201</v>
      </c>
      <c r="R697" s="14">
        <v>6.8860911399699007E-2</v>
      </c>
      <c r="S697" s="14"/>
      <c r="T697" s="14">
        <v>0</v>
      </c>
      <c r="U697" s="14">
        <v>0.158764387161793</v>
      </c>
      <c r="V697" s="14">
        <v>0.114048567408271</v>
      </c>
      <c r="W697" s="14">
        <v>8.2481793878613596E-2</v>
      </c>
      <c r="X697" s="14"/>
      <c r="Y697" s="14">
        <v>6.8695048670070896E-2</v>
      </c>
      <c r="Z697" s="14">
        <v>9.5878580551461506E-2</v>
      </c>
      <c r="AA697" s="14">
        <v>0.16571092436232099</v>
      </c>
      <c r="AB697" s="14">
        <v>0.15789922194666201</v>
      </c>
      <c r="AC697" s="14"/>
      <c r="AD697" s="14">
        <v>9.1724794646204394E-2</v>
      </c>
      <c r="AE697" s="14">
        <v>0.12640505075045799</v>
      </c>
      <c r="AF697" s="14">
        <v>0.10093854093714</v>
      </c>
      <c r="AG697" s="14">
        <v>0</v>
      </c>
      <c r="AH697" s="14"/>
      <c r="AI697" s="14">
        <v>0.182952860989994</v>
      </c>
      <c r="AJ697" s="14">
        <v>6.2561808217861406E-2</v>
      </c>
      <c r="AK697" s="14">
        <v>4.3078675654174697E-2</v>
      </c>
      <c r="AL697" s="14">
        <v>0.11541039714081699</v>
      </c>
      <c r="AM697" s="14">
        <v>8.3108510230866295E-2</v>
      </c>
    </row>
    <row r="698" spans="2:39" x14ac:dyDescent="0.35">
      <c r="B698" t="s">
        <v>283</v>
      </c>
      <c r="C698" s="14">
        <v>0.34074278387100998</v>
      </c>
      <c r="D698" s="14">
        <v>0.35217845704990802</v>
      </c>
      <c r="E698" s="14">
        <v>0.32813491726736599</v>
      </c>
      <c r="F698" s="14"/>
      <c r="G698" s="14">
        <v>0.353699889890709</v>
      </c>
      <c r="H698" s="14">
        <v>0.36210347099373402</v>
      </c>
      <c r="I698" s="14">
        <v>0.32882861235354299</v>
      </c>
      <c r="J698" s="14">
        <v>0.26735289041992999</v>
      </c>
      <c r="K698" s="14">
        <v>0.32880227717370403</v>
      </c>
      <c r="L698" s="14">
        <v>0.43811573703462198</v>
      </c>
      <c r="M698" s="14"/>
      <c r="N698" s="14">
        <v>0.383193352869799</v>
      </c>
      <c r="O698" s="14">
        <v>0.29297142928327502</v>
      </c>
      <c r="P698" s="14">
        <v>0.35570767898244499</v>
      </c>
      <c r="Q698" s="14">
        <v>0.31372503565595899</v>
      </c>
      <c r="R698" s="14">
        <v>0.424870318857271</v>
      </c>
      <c r="S698" s="14"/>
      <c r="T698" s="14">
        <v>0.26569088015025499</v>
      </c>
      <c r="U698" s="14">
        <v>0.51900687186342098</v>
      </c>
      <c r="V698" s="14">
        <v>0.29951412233841501</v>
      </c>
      <c r="W698" s="14">
        <v>0.36681658914151699</v>
      </c>
      <c r="X698" s="14"/>
      <c r="Y698" s="14">
        <v>0.34295981341979098</v>
      </c>
      <c r="Z698" s="14">
        <v>0.33752705355258</v>
      </c>
      <c r="AA698" s="14">
        <v>0.30469276324122202</v>
      </c>
      <c r="AB698" s="14">
        <v>0.31523371859514598</v>
      </c>
      <c r="AC698" s="14"/>
      <c r="AD698" s="14">
        <v>0.327904407649522</v>
      </c>
      <c r="AE698" s="14">
        <v>0.346251140096274</v>
      </c>
      <c r="AF698" s="14">
        <v>0.42234380898157697</v>
      </c>
      <c r="AG698" s="14">
        <v>0.40175441130754003</v>
      </c>
      <c r="AH698" s="14"/>
      <c r="AI698" s="14">
        <v>0.24743851575791501</v>
      </c>
      <c r="AJ698" s="14">
        <v>0.31684124758616</v>
      </c>
      <c r="AK698" s="14">
        <v>0.24019105188360301</v>
      </c>
      <c r="AL698" s="14">
        <v>0.36188530632700899</v>
      </c>
      <c r="AM698" s="14">
        <v>0.41045949384291303</v>
      </c>
    </row>
    <row r="699" spans="2:39" x14ac:dyDescent="0.35">
      <c r="B699" t="s">
        <v>284</v>
      </c>
      <c r="C699" s="14">
        <v>0.50783881724353097</v>
      </c>
      <c r="D699" s="14">
        <v>0.44656488427299901</v>
      </c>
      <c r="E699" s="14">
        <v>0.57539352618699802</v>
      </c>
      <c r="F699" s="14"/>
      <c r="G699" s="14">
        <v>0.47924757399460599</v>
      </c>
      <c r="H699" s="14">
        <v>0.46461777484497901</v>
      </c>
      <c r="I699" s="14">
        <v>0.59036148511783104</v>
      </c>
      <c r="J699" s="14">
        <v>0.52633868230529302</v>
      </c>
      <c r="K699" s="14">
        <v>0.55411925389973504</v>
      </c>
      <c r="L699" s="14">
        <v>0.38399392748868399</v>
      </c>
      <c r="M699" s="14"/>
      <c r="N699" s="14">
        <v>0.45155799841483701</v>
      </c>
      <c r="O699" s="14">
        <v>0.53329146125896199</v>
      </c>
      <c r="P699" s="14">
        <v>0.55016451128061294</v>
      </c>
      <c r="Q699" s="14">
        <v>0.45527654612822999</v>
      </c>
      <c r="R699" s="14">
        <v>0.461160832166501</v>
      </c>
      <c r="S699" s="14"/>
      <c r="T699" s="14">
        <v>0.67432539323366203</v>
      </c>
      <c r="U699" s="14">
        <v>0.23673925969842799</v>
      </c>
      <c r="V699" s="14">
        <v>0.54356748476522398</v>
      </c>
      <c r="W699" s="14">
        <v>0.487648782818775</v>
      </c>
      <c r="X699" s="14"/>
      <c r="Y699" s="14">
        <v>0.51791081983099396</v>
      </c>
      <c r="Z699" s="14">
        <v>0.54360315055421404</v>
      </c>
      <c r="AA699" s="14">
        <v>0.46684689436634402</v>
      </c>
      <c r="AB699" s="14">
        <v>0.47730107532910099</v>
      </c>
      <c r="AC699" s="14"/>
      <c r="AD699" s="14">
        <v>0.51810798845307404</v>
      </c>
      <c r="AE699" s="14">
        <v>0.48642627775380398</v>
      </c>
      <c r="AF699" s="14">
        <v>0.42268014628192002</v>
      </c>
      <c r="AG699" s="14">
        <v>0.56110835782612001</v>
      </c>
      <c r="AH699" s="14"/>
      <c r="AI699" s="14">
        <v>0.45547139695338801</v>
      </c>
      <c r="AJ699" s="14">
        <v>0.57546970343522197</v>
      </c>
      <c r="AK699" s="14">
        <v>0.61167380369166302</v>
      </c>
      <c r="AL699" s="14">
        <v>0.48825338141477698</v>
      </c>
      <c r="AM699" s="14">
        <v>0.50643199592622101</v>
      </c>
    </row>
    <row r="700" spans="2:39" x14ac:dyDescent="0.35">
      <c r="B700" t="s">
        <v>64</v>
      </c>
      <c r="C700" s="14">
        <v>2.4745239197258898E-3</v>
      </c>
      <c r="D700" s="14">
        <v>4.7189834868324801E-3</v>
      </c>
      <c r="E700" s="14">
        <v>0</v>
      </c>
      <c r="F700" s="14"/>
      <c r="G700" s="14">
        <v>0</v>
      </c>
      <c r="H700" s="14">
        <v>0</v>
      </c>
      <c r="I700" s="14">
        <v>0</v>
      </c>
      <c r="J700" s="14">
        <v>0</v>
      </c>
      <c r="K700" s="14">
        <v>2.8338933142133101E-2</v>
      </c>
      <c r="L700" s="14">
        <v>0</v>
      </c>
      <c r="M700" s="14"/>
      <c r="N700" s="14">
        <v>0</v>
      </c>
      <c r="O700" s="14">
        <v>0</v>
      </c>
      <c r="P700" s="14">
        <v>0</v>
      </c>
      <c r="Q700" s="14">
        <v>1.18445740934507E-2</v>
      </c>
      <c r="R700" s="14">
        <v>0</v>
      </c>
      <c r="S700" s="14"/>
      <c r="T700" s="14">
        <v>0</v>
      </c>
      <c r="U700" s="14">
        <v>0</v>
      </c>
      <c r="V700" s="14">
        <v>5.6911397774708303E-3</v>
      </c>
      <c r="W700" s="14">
        <v>0</v>
      </c>
      <c r="X700" s="14"/>
      <c r="Y700" s="14">
        <v>4.9858223652980002E-3</v>
      </c>
      <c r="Z700" s="14">
        <v>0</v>
      </c>
      <c r="AA700" s="14">
        <v>0</v>
      </c>
      <c r="AB700" s="14">
        <v>0</v>
      </c>
      <c r="AC700" s="14"/>
      <c r="AD700" s="14">
        <v>0</v>
      </c>
      <c r="AE700" s="14">
        <v>0</v>
      </c>
      <c r="AF700" s="14">
        <v>0</v>
      </c>
      <c r="AG700" s="14">
        <v>3.71372308663405E-2</v>
      </c>
      <c r="AH700" s="14"/>
      <c r="AI700" s="14">
        <v>0</v>
      </c>
      <c r="AJ700" s="14">
        <v>0</v>
      </c>
      <c r="AK700" s="14">
        <v>0</v>
      </c>
      <c r="AL700" s="14">
        <v>0</v>
      </c>
      <c r="AM700" s="14">
        <v>0</v>
      </c>
    </row>
    <row r="701" spans="2:39" x14ac:dyDescent="0.35">
      <c r="B701" t="s">
        <v>285</v>
      </c>
      <c r="C701" s="14">
        <v>5.2988191405198698E-2</v>
      </c>
      <c r="D701" s="14">
        <v>8.0336983176038601E-2</v>
      </c>
      <c r="E701" s="14">
        <v>2.2836060173096102E-2</v>
      </c>
      <c r="F701" s="14"/>
      <c r="G701" s="14">
        <v>7.7603367238835499E-2</v>
      </c>
      <c r="H701" s="14">
        <v>3.9392658963433601E-2</v>
      </c>
      <c r="I701" s="14">
        <v>5.3420257617689898E-2</v>
      </c>
      <c r="J701" s="14">
        <v>7.0525664634104604E-2</v>
      </c>
      <c r="K701" s="14">
        <v>1.3838539097842001E-2</v>
      </c>
      <c r="L701" s="14">
        <v>4.7404468257341598E-2</v>
      </c>
      <c r="M701" s="14"/>
      <c r="N701" s="14">
        <v>0.101565104002155</v>
      </c>
      <c r="O701" s="14">
        <v>3.7072517594102801E-2</v>
      </c>
      <c r="P701" s="14">
        <v>4.6721763369998302E-2</v>
      </c>
      <c r="Q701" s="14">
        <v>7.5547277190168696E-2</v>
      </c>
      <c r="R701" s="14">
        <v>4.5107937576528701E-2</v>
      </c>
      <c r="S701" s="14"/>
      <c r="T701" s="14">
        <v>5.9983726616083199E-2</v>
      </c>
      <c r="U701" s="14">
        <v>8.5489481276358206E-2</v>
      </c>
      <c r="V701" s="14">
        <v>3.7178685710619101E-2</v>
      </c>
      <c r="W701" s="14">
        <v>6.3052834161093599E-2</v>
      </c>
      <c r="X701" s="14"/>
      <c r="Y701" s="14">
        <v>6.5448495713846297E-2</v>
      </c>
      <c r="Z701" s="14">
        <v>2.2991215341743899E-2</v>
      </c>
      <c r="AA701" s="14">
        <v>6.2749418030112802E-2</v>
      </c>
      <c r="AB701" s="14">
        <v>4.9565984129091203E-2</v>
      </c>
      <c r="AC701" s="14"/>
      <c r="AD701" s="14">
        <v>6.2262809251199397E-2</v>
      </c>
      <c r="AE701" s="14">
        <v>4.0917531399464802E-2</v>
      </c>
      <c r="AF701" s="14">
        <v>5.4037503799363798E-2</v>
      </c>
      <c r="AG701" s="14">
        <v>0</v>
      </c>
      <c r="AH701" s="14"/>
      <c r="AI701" s="14">
        <v>0.114137226298703</v>
      </c>
      <c r="AJ701" s="14">
        <v>4.5127240760756797E-2</v>
      </c>
      <c r="AK701" s="14">
        <v>0.10505646877055901</v>
      </c>
      <c r="AL701" s="14">
        <v>3.4450915117396799E-2</v>
      </c>
      <c r="AM701" s="14">
        <v>0</v>
      </c>
    </row>
    <row r="702" spans="2:39" x14ac:dyDescent="0.35">
      <c r="B702" t="s">
        <v>286</v>
      </c>
      <c r="C702" s="14">
        <v>0.84858160111454095</v>
      </c>
      <c r="D702" s="14">
        <v>0.79874334132290703</v>
      </c>
      <c r="E702" s="14">
        <v>0.90352844345436301</v>
      </c>
      <c r="F702" s="14"/>
      <c r="G702" s="14">
        <v>0.83294746388531504</v>
      </c>
      <c r="H702" s="14">
        <v>0.82672124583871298</v>
      </c>
      <c r="I702" s="14">
        <v>0.91919009747137403</v>
      </c>
      <c r="J702" s="14">
        <v>0.79369157272522295</v>
      </c>
      <c r="K702" s="14">
        <v>0.88292153107343996</v>
      </c>
      <c r="L702" s="14">
        <v>0.82210966452330603</v>
      </c>
      <c r="M702" s="14"/>
      <c r="N702" s="14">
        <v>0.83475135128463596</v>
      </c>
      <c r="O702" s="14">
        <v>0.82626289054223701</v>
      </c>
      <c r="P702" s="14">
        <v>0.90587219026305799</v>
      </c>
      <c r="Q702" s="14">
        <v>0.76900158178418898</v>
      </c>
      <c r="R702" s="14">
        <v>0.88603115102377195</v>
      </c>
      <c r="S702" s="14"/>
      <c r="T702" s="14">
        <v>0.94001627338391702</v>
      </c>
      <c r="U702" s="14">
        <v>0.755746131561849</v>
      </c>
      <c r="V702" s="14">
        <v>0.843081607103639</v>
      </c>
      <c r="W702" s="14">
        <v>0.85446537196029304</v>
      </c>
      <c r="X702" s="14"/>
      <c r="Y702" s="14">
        <v>0.86087063325078494</v>
      </c>
      <c r="Z702" s="14">
        <v>0.88113020410679499</v>
      </c>
      <c r="AA702" s="14">
        <v>0.77153965760756604</v>
      </c>
      <c r="AB702" s="14">
        <v>0.79253479392424697</v>
      </c>
      <c r="AC702" s="14"/>
      <c r="AD702" s="14">
        <v>0.84601239610259604</v>
      </c>
      <c r="AE702" s="14">
        <v>0.83267741785007698</v>
      </c>
      <c r="AF702" s="14">
        <v>0.84502395526349605</v>
      </c>
      <c r="AG702" s="14">
        <v>0.96286276913365998</v>
      </c>
      <c r="AH702" s="14"/>
      <c r="AI702" s="14">
        <v>0.70290991271130299</v>
      </c>
      <c r="AJ702" s="14">
        <v>0.89231095102138203</v>
      </c>
      <c r="AK702" s="14">
        <v>0.85186485557526603</v>
      </c>
      <c r="AL702" s="14">
        <v>0.85013868774178603</v>
      </c>
      <c r="AM702" s="14">
        <v>0.91689148976913404</v>
      </c>
    </row>
    <row r="703" spans="2:39" x14ac:dyDescent="0.35">
      <c r="B703" t="s">
        <v>67</v>
      </c>
      <c r="C703" s="14">
        <v>0.795593409709342</v>
      </c>
      <c r="D703" s="14">
        <v>0.71840635814686804</v>
      </c>
      <c r="E703" s="14">
        <v>0.88069238328126698</v>
      </c>
      <c r="F703" s="14"/>
      <c r="G703" s="14">
        <v>0.75534409664647995</v>
      </c>
      <c r="H703" s="14">
        <v>0.78732858687527996</v>
      </c>
      <c r="I703" s="14">
        <v>0.86576983985368405</v>
      </c>
      <c r="J703" s="14">
        <v>0.72316590809111803</v>
      </c>
      <c r="K703" s="14">
        <v>0.86908299197559802</v>
      </c>
      <c r="L703" s="14">
        <v>0.77470519626596501</v>
      </c>
      <c r="M703" s="14"/>
      <c r="N703" s="14">
        <v>0.73318624728248005</v>
      </c>
      <c r="O703" s="14">
        <v>0.78919037294813399</v>
      </c>
      <c r="P703" s="14">
        <v>0.85915042689305998</v>
      </c>
      <c r="Q703" s="14">
        <v>0.69345430459402002</v>
      </c>
      <c r="R703" s="14">
        <v>0.84092321344724397</v>
      </c>
      <c r="S703" s="14"/>
      <c r="T703" s="14">
        <v>0.88003254676783405</v>
      </c>
      <c r="U703" s="14">
        <v>0.67025665028549097</v>
      </c>
      <c r="V703" s="14">
        <v>0.80590292139302</v>
      </c>
      <c r="W703" s="14">
        <v>0.79141253779919896</v>
      </c>
      <c r="X703" s="14"/>
      <c r="Y703" s="14">
        <v>0.79542213753693902</v>
      </c>
      <c r="Z703" s="14">
        <v>0.85813898876505101</v>
      </c>
      <c r="AA703" s="14">
        <v>0.70879023957745302</v>
      </c>
      <c r="AB703" s="14">
        <v>0.742968809795156</v>
      </c>
      <c r="AC703" s="14"/>
      <c r="AD703" s="14">
        <v>0.78374958685139695</v>
      </c>
      <c r="AE703" s="14">
        <v>0.79175988645061202</v>
      </c>
      <c r="AF703" s="14">
        <v>0.79098645146413304</v>
      </c>
      <c r="AG703" s="14">
        <v>0.96286276913365998</v>
      </c>
      <c r="AH703" s="14"/>
      <c r="AI703" s="14">
        <v>0.58877268641259894</v>
      </c>
      <c r="AJ703" s="14">
        <v>0.847183710260625</v>
      </c>
      <c r="AK703" s="14">
        <v>0.74680838680470696</v>
      </c>
      <c r="AL703" s="14">
        <v>0.81568777262438896</v>
      </c>
      <c r="AM703" s="14">
        <v>0.91689148976913404</v>
      </c>
    </row>
    <row r="704" spans="2:39" x14ac:dyDescent="0.35">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row>
    <row r="705" spans="2:39" x14ac:dyDescent="0.35">
      <c r="B705" s="6" t="s">
        <v>299</v>
      </c>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row>
    <row r="706" spans="2:39" x14ac:dyDescent="0.35">
      <c r="B706" s="24" t="s">
        <v>222</v>
      </c>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row>
    <row r="707" spans="2:39" x14ac:dyDescent="0.35">
      <c r="B707" t="s">
        <v>280</v>
      </c>
      <c r="C707" s="14">
        <v>3.9765261269383699E-2</v>
      </c>
      <c r="D707" s="14">
        <v>3.3330653940523501E-2</v>
      </c>
      <c r="E707" s="14">
        <v>4.75603193935073E-2</v>
      </c>
      <c r="F707" s="14"/>
      <c r="G707" s="14">
        <v>6.5945137066178499E-3</v>
      </c>
      <c r="H707" s="14">
        <v>3.9016058594862402E-2</v>
      </c>
      <c r="I707" s="14">
        <v>2.3628948234657901E-2</v>
      </c>
      <c r="J707" s="14">
        <v>3.0999762943855699E-2</v>
      </c>
      <c r="K707" s="14">
        <v>1.0660235957548E-2</v>
      </c>
      <c r="L707" s="14">
        <v>0.16888069772777201</v>
      </c>
      <c r="M707" s="14"/>
      <c r="N707" s="14">
        <v>2.8144007913057399E-2</v>
      </c>
      <c r="O707" s="14">
        <v>6.5652169633922702E-2</v>
      </c>
      <c r="P707" s="14">
        <v>2.3376478202181802E-2</v>
      </c>
      <c r="Q707" s="14">
        <v>0</v>
      </c>
      <c r="R707" s="14">
        <v>4.9795832851087803E-2</v>
      </c>
      <c r="S707" s="14"/>
      <c r="T707" s="14">
        <v>0</v>
      </c>
      <c r="U707" s="14">
        <v>7.2272251267654894E-2</v>
      </c>
      <c r="V707" s="14">
        <v>5.85423917256188E-2</v>
      </c>
      <c r="W707" s="14">
        <v>2.4910199792953499E-2</v>
      </c>
      <c r="X707" s="14"/>
      <c r="Y707" s="14">
        <v>5.67424286795443E-2</v>
      </c>
      <c r="Z707" s="14">
        <v>9.5068213457857997E-3</v>
      </c>
      <c r="AA707" s="14">
        <v>5.3632232567161597E-2</v>
      </c>
      <c r="AB707" s="14">
        <v>0</v>
      </c>
      <c r="AC707" s="14"/>
      <c r="AD707" s="14">
        <v>2.94114239261767E-2</v>
      </c>
      <c r="AE707" s="14">
        <v>5.9855266089345799E-2</v>
      </c>
      <c r="AF707" s="14">
        <v>8.8961532518648301E-2</v>
      </c>
      <c r="AG707" s="14">
        <v>0</v>
      </c>
      <c r="AH707" s="14"/>
      <c r="AI707" s="14">
        <v>1.7961422023084001E-2</v>
      </c>
      <c r="AJ707" s="14">
        <v>0</v>
      </c>
      <c r="AK707" s="14">
        <v>0</v>
      </c>
      <c r="AL707" s="14">
        <v>6.0584754736315E-2</v>
      </c>
      <c r="AM707" s="14">
        <v>2.61847755753957E-2</v>
      </c>
    </row>
    <row r="708" spans="2:39" x14ac:dyDescent="0.35">
      <c r="B708" t="s">
        <v>281</v>
      </c>
      <c r="C708" s="14">
        <v>6.7464531566363103E-2</v>
      </c>
      <c r="D708" s="14">
        <v>6.2880713497724602E-2</v>
      </c>
      <c r="E708" s="14">
        <v>7.30174933011353E-2</v>
      </c>
      <c r="F708" s="14"/>
      <c r="G708" s="14">
        <v>7.0231711467700395E-2</v>
      </c>
      <c r="H708" s="14">
        <v>8.1401167259579701E-2</v>
      </c>
      <c r="I708" s="14">
        <v>6.7259980510299106E-2</v>
      </c>
      <c r="J708" s="14">
        <v>3.7653230499590899E-2</v>
      </c>
      <c r="K708" s="14">
        <v>9.4183345859087594E-2</v>
      </c>
      <c r="L708" s="14">
        <v>4.5785205161331402E-2</v>
      </c>
      <c r="M708" s="14"/>
      <c r="N708" s="14">
        <v>6.2052633692281998E-2</v>
      </c>
      <c r="O708" s="14">
        <v>4.5502400111372902E-2</v>
      </c>
      <c r="P708" s="14">
        <v>0.106000956630634</v>
      </c>
      <c r="Q708" s="14">
        <v>4.9163923939219097E-2</v>
      </c>
      <c r="R708" s="14">
        <v>7.6732338535743599E-2</v>
      </c>
      <c r="S708" s="14"/>
      <c r="T708" s="14">
        <v>0.126445697539495</v>
      </c>
      <c r="U708" s="14">
        <v>4.3209974602174898E-2</v>
      </c>
      <c r="V708" s="14">
        <v>7.5305163525076199E-2</v>
      </c>
      <c r="W708" s="14">
        <v>5.4552291433161398E-2</v>
      </c>
      <c r="X708" s="14"/>
      <c r="Y708" s="14">
        <v>8.8263532689019097E-2</v>
      </c>
      <c r="Z708" s="14">
        <v>3.8773304331528598E-2</v>
      </c>
      <c r="AA708" s="14">
        <v>8.0813641601378799E-2</v>
      </c>
      <c r="AB708" s="14">
        <v>4.5965334502634701E-2</v>
      </c>
      <c r="AC708" s="14"/>
      <c r="AD708" s="14">
        <v>7.1810406588093498E-2</v>
      </c>
      <c r="AE708" s="14">
        <v>5.20819574511713E-2</v>
      </c>
      <c r="AF708" s="14">
        <v>6.5903692935437796E-2</v>
      </c>
      <c r="AG708" s="14">
        <v>0.130307237862373</v>
      </c>
      <c r="AH708" s="14"/>
      <c r="AI708" s="14">
        <v>6.9744388466007098E-2</v>
      </c>
      <c r="AJ708" s="14">
        <v>9.7525252096955603E-2</v>
      </c>
      <c r="AK708" s="14">
        <v>3.4784498086748897E-2</v>
      </c>
      <c r="AL708" s="14">
        <v>5.9875573675222497E-2</v>
      </c>
      <c r="AM708" s="14">
        <v>5.7361937603400498E-2</v>
      </c>
    </row>
    <row r="709" spans="2:39" x14ac:dyDescent="0.35">
      <c r="B709" t="s">
        <v>282</v>
      </c>
      <c r="C709" s="14">
        <v>0.15976805948495701</v>
      </c>
      <c r="D709" s="14">
        <v>0.14064821605654801</v>
      </c>
      <c r="E709" s="14">
        <v>0.182930357233899</v>
      </c>
      <c r="F709" s="14"/>
      <c r="G709" s="14">
        <v>0.209675202653334</v>
      </c>
      <c r="H709" s="14">
        <v>0.108104998532944</v>
      </c>
      <c r="I709" s="14">
        <v>0.118434870622816</v>
      </c>
      <c r="J709" s="14">
        <v>0.18432071463850599</v>
      </c>
      <c r="K709" s="14">
        <v>0.24460630314134399</v>
      </c>
      <c r="L709" s="14">
        <v>0.15399353715001901</v>
      </c>
      <c r="M709" s="14"/>
      <c r="N709" s="14">
        <v>0.15558986313848999</v>
      </c>
      <c r="O709" s="14">
        <v>0.135755550993682</v>
      </c>
      <c r="P709" s="14">
        <v>0.13606389835353599</v>
      </c>
      <c r="Q709" s="14">
        <v>0.195778029228978</v>
      </c>
      <c r="R709" s="14">
        <v>0.15311196415276099</v>
      </c>
      <c r="S709" s="14"/>
      <c r="T709" s="14">
        <v>9.0556880223420802E-2</v>
      </c>
      <c r="U709" s="14">
        <v>0.22907942495723299</v>
      </c>
      <c r="V709" s="14">
        <v>0.189806528041359</v>
      </c>
      <c r="W709" s="14">
        <v>0.13501734347719399</v>
      </c>
      <c r="X709" s="14"/>
      <c r="Y709" s="14">
        <v>0.19187585157152601</v>
      </c>
      <c r="Z709" s="14">
        <v>0.15333790882262099</v>
      </c>
      <c r="AA709" s="14">
        <v>8.7443210125149107E-2</v>
      </c>
      <c r="AB709" s="14">
        <v>0.115023929032755</v>
      </c>
      <c r="AC709" s="14"/>
      <c r="AD709" s="14">
        <v>0.16437320768244801</v>
      </c>
      <c r="AE709" s="14">
        <v>0.136211192700156</v>
      </c>
      <c r="AF709" s="14">
        <v>0.26081287892313398</v>
      </c>
      <c r="AG709" s="14">
        <v>0.10985116262202201</v>
      </c>
      <c r="AH709" s="14"/>
      <c r="AI709" s="14">
        <v>0.19347171352669601</v>
      </c>
      <c r="AJ709" s="14">
        <v>0.14316658472627999</v>
      </c>
      <c r="AK709" s="14">
        <v>0.16628936722532101</v>
      </c>
      <c r="AL709" s="14">
        <v>0.157805295392654</v>
      </c>
      <c r="AM709" s="14">
        <v>0.13024656577351501</v>
      </c>
    </row>
    <row r="710" spans="2:39" x14ac:dyDescent="0.35">
      <c r="B710" t="s">
        <v>283</v>
      </c>
      <c r="C710" s="14">
        <v>0.43060256413987802</v>
      </c>
      <c r="D710" s="14">
        <v>0.44611736450830097</v>
      </c>
      <c r="E710" s="14">
        <v>0.41180751349030698</v>
      </c>
      <c r="F710" s="14"/>
      <c r="G710" s="14">
        <v>0.41694237074609303</v>
      </c>
      <c r="H710" s="14">
        <v>0.42695150118092901</v>
      </c>
      <c r="I710" s="14">
        <v>0.51877087849277603</v>
      </c>
      <c r="J710" s="14">
        <v>0.47702087475122101</v>
      </c>
      <c r="K710" s="14">
        <v>0.35156277273973502</v>
      </c>
      <c r="L710" s="14">
        <v>0.30263135777556299</v>
      </c>
      <c r="M710" s="14"/>
      <c r="N710" s="14">
        <v>0.45532442417459101</v>
      </c>
      <c r="O710" s="14">
        <v>0.48170349789261202</v>
      </c>
      <c r="P710" s="14">
        <v>0.47367028605664502</v>
      </c>
      <c r="Q710" s="14">
        <v>0.39641343452987798</v>
      </c>
      <c r="R710" s="14">
        <v>0.41824549363464097</v>
      </c>
      <c r="S710" s="14"/>
      <c r="T710" s="14">
        <v>0.54582610401665299</v>
      </c>
      <c r="U710" s="14">
        <v>0.450506808315357</v>
      </c>
      <c r="V710" s="14">
        <v>0.40924414001915499</v>
      </c>
      <c r="W710" s="14">
        <v>0.43188951287063498</v>
      </c>
      <c r="X710" s="14"/>
      <c r="Y710" s="14">
        <v>0.41327022619293402</v>
      </c>
      <c r="Z710" s="14">
        <v>0.46117809526398401</v>
      </c>
      <c r="AA710" s="14">
        <v>0.48346458694489702</v>
      </c>
      <c r="AB710" s="14">
        <v>0.36953282290411499</v>
      </c>
      <c r="AC710" s="14"/>
      <c r="AD710" s="14">
        <v>0.43233662622425001</v>
      </c>
      <c r="AE710" s="14">
        <v>0.41617557236119801</v>
      </c>
      <c r="AF710" s="14">
        <v>0.52742842924502797</v>
      </c>
      <c r="AG710" s="14">
        <v>0.42830391763790598</v>
      </c>
      <c r="AH710" s="14"/>
      <c r="AI710" s="14">
        <v>0.39736476131654702</v>
      </c>
      <c r="AJ710" s="14">
        <v>0.43981403290689097</v>
      </c>
      <c r="AK710" s="14">
        <v>0.45930406778171401</v>
      </c>
      <c r="AL710" s="14">
        <v>0.44342810570288499</v>
      </c>
      <c r="AM710" s="14">
        <v>0.39141982453444202</v>
      </c>
    </row>
    <row r="711" spans="2:39" x14ac:dyDescent="0.35">
      <c r="B711" t="s">
        <v>284</v>
      </c>
      <c r="C711" s="14">
        <v>0.27055911882876799</v>
      </c>
      <c r="D711" s="14">
        <v>0.28065783081312901</v>
      </c>
      <c r="E711" s="14">
        <v>0.258325264783968</v>
      </c>
      <c r="F711" s="14"/>
      <c r="G711" s="14">
        <v>0.28927900536786</v>
      </c>
      <c r="H711" s="14">
        <v>0.34452627443168499</v>
      </c>
      <c r="I711" s="14">
        <v>0.261169134743368</v>
      </c>
      <c r="J711" s="14">
        <v>0.180128802059983</v>
      </c>
      <c r="K711" s="14">
        <v>0.24688632739937</v>
      </c>
      <c r="L711" s="14">
        <v>0.25742230770847102</v>
      </c>
      <c r="M711" s="14"/>
      <c r="N711" s="14">
        <v>0.28549450911757901</v>
      </c>
      <c r="O711" s="14">
        <v>0.23945584360786601</v>
      </c>
      <c r="P711" s="14">
        <v>0.26088838075700299</v>
      </c>
      <c r="Q711" s="14">
        <v>0.323915346566158</v>
      </c>
      <c r="R711" s="14">
        <v>0.26156713080509902</v>
      </c>
      <c r="S711" s="14"/>
      <c r="T711" s="14">
        <v>0.145595336447957</v>
      </c>
      <c r="U711" s="14">
        <v>0.20493154085758</v>
      </c>
      <c r="V711" s="14">
        <v>0.24565085731608999</v>
      </c>
      <c r="W711" s="14">
        <v>0.31743443207592498</v>
      </c>
      <c r="X711" s="14"/>
      <c r="Y711" s="14">
        <v>0.205114057895841</v>
      </c>
      <c r="Z711" s="14">
        <v>0.337203870236081</v>
      </c>
      <c r="AA711" s="14">
        <v>0.28026326218199499</v>
      </c>
      <c r="AB711" s="14">
        <v>0.443888610713702</v>
      </c>
      <c r="AC711" s="14"/>
      <c r="AD711" s="14">
        <v>0.26647642596914101</v>
      </c>
      <c r="AE711" s="14">
        <v>0.30994035274350801</v>
      </c>
      <c r="AF711" s="14">
        <v>5.6893466377750897E-2</v>
      </c>
      <c r="AG711" s="14">
        <v>0.331537681877699</v>
      </c>
      <c r="AH711" s="14"/>
      <c r="AI711" s="14">
        <v>0.29602897666483702</v>
      </c>
      <c r="AJ711" s="14">
        <v>0.319494130269872</v>
      </c>
      <c r="AK711" s="14">
        <v>0.33962206690621699</v>
      </c>
      <c r="AL711" s="14">
        <v>0.25071620047874099</v>
      </c>
      <c r="AM711" s="14">
        <v>0.394786896513247</v>
      </c>
    </row>
    <row r="712" spans="2:39" x14ac:dyDescent="0.35">
      <c r="B712" t="s">
        <v>64</v>
      </c>
      <c r="C712" s="14">
        <v>3.1840464710650197E-2</v>
      </c>
      <c r="D712" s="14">
        <v>3.6365221183773701E-2</v>
      </c>
      <c r="E712" s="14">
        <v>2.63590517971833E-2</v>
      </c>
      <c r="F712" s="14"/>
      <c r="G712" s="14">
        <v>7.27719605839478E-3</v>
      </c>
      <c r="H712" s="14">
        <v>0</v>
      </c>
      <c r="I712" s="14">
        <v>1.0736187396082701E-2</v>
      </c>
      <c r="J712" s="14">
        <v>8.9876615106843402E-2</v>
      </c>
      <c r="K712" s="14">
        <v>5.2101014902914897E-2</v>
      </c>
      <c r="L712" s="14">
        <v>7.1286894476843707E-2</v>
      </c>
      <c r="M712" s="14"/>
      <c r="N712" s="14">
        <v>1.3394561964001499E-2</v>
      </c>
      <c r="O712" s="14">
        <v>3.1930537760544102E-2</v>
      </c>
      <c r="P712" s="14">
        <v>0</v>
      </c>
      <c r="Q712" s="14">
        <v>3.4729265735767199E-2</v>
      </c>
      <c r="R712" s="14">
        <v>4.0547240020668E-2</v>
      </c>
      <c r="S712" s="14"/>
      <c r="T712" s="14">
        <v>9.15759817724736E-2</v>
      </c>
      <c r="U712" s="14">
        <v>0</v>
      </c>
      <c r="V712" s="14">
        <v>2.14509193727014E-2</v>
      </c>
      <c r="W712" s="14">
        <v>3.61962203501318E-2</v>
      </c>
      <c r="X712" s="14"/>
      <c r="Y712" s="14">
        <v>4.4733902971134797E-2</v>
      </c>
      <c r="Z712" s="14">
        <v>0</v>
      </c>
      <c r="AA712" s="14">
        <v>1.43830665794186E-2</v>
      </c>
      <c r="AB712" s="14">
        <v>2.5589302846793401E-2</v>
      </c>
      <c r="AC712" s="14"/>
      <c r="AD712" s="14">
        <v>3.55919096098899E-2</v>
      </c>
      <c r="AE712" s="14">
        <v>2.57356586546196E-2</v>
      </c>
      <c r="AF712" s="14">
        <v>0</v>
      </c>
      <c r="AG712" s="14">
        <v>0</v>
      </c>
      <c r="AH712" s="14"/>
      <c r="AI712" s="14">
        <v>2.5428738002828102E-2</v>
      </c>
      <c r="AJ712" s="14">
        <v>0</v>
      </c>
      <c r="AK712" s="14">
        <v>0</v>
      </c>
      <c r="AL712" s="14">
        <v>2.75900700141824E-2</v>
      </c>
      <c r="AM712" s="14">
        <v>0</v>
      </c>
    </row>
    <row r="713" spans="2:39" x14ac:dyDescent="0.35">
      <c r="B713" t="s">
        <v>285</v>
      </c>
      <c r="C713" s="14">
        <v>0.107229792835747</v>
      </c>
      <c r="D713" s="14">
        <v>9.6211367438248097E-2</v>
      </c>
      <c r="E713" s="14">
        <v>0.120577812694643</v>
      </c>
      <c r="F713" s="14"/>
      <c r="G713" s="14">
        <v>7.6826225174318197E-2</v>
      </c>
      <c r="H713" s="14">
        <v>0.12041722585444201</v>
      </c>
      <c r="I713" s="14">
        <v>9.0888928744957007E-2</v>
      </c>
      <c r="J713" s="14">
        <v>6.8652993443446594E-2</v>
      </c>
      <c r="K713" s="14">
        <v>0.104843581816636</v>
      </c>
      <c r="L713" s="14">
        <v>0.21466590288910301</v>
      </c>
      <c r="M713" s="14"/>
      <c r="N713" s="14">
        <v>9.0196641605339398E-2</v>
      </c>
      <c r="O713" s="14">
        <v>0.111154569745296</v>
      </c>
      <c r="P713" s="14">
        <v>0.129377434832816</v>
      </c>
      <c r="Q713" s="14">
        <v>4.9163923939219097E-2</v>
      </c>
      <c r="R713" s="14">
        <v>0.12652817138683101</v>
      </c>
      <c r="S713" s="14"/>
      <c r="T713" s="14">
        <v>0.126445697539495</v>
      </c>
      <c r="U713" s="14">
        <v>0.11548222586982999</v>
      </c>
      <c r="V713" s="14">
        <v>0.133847555250695</v>
      </c>
      <c r="W713" s="14">
        <v>7.9462491226114804E-2</v>
      </c>
      <c r="X713" s="14"/>
      <c r="Y713" s="14">
        <v>0.145005961368563</v>
      </c>
      <c r="Z713" s="14">
        <v>4.8280125677314399E-2</v>
      </c>
      <c r="AA713" s="14">
        <v>0.13444587416854001</v>
      </c>
      <c r="AB713" s="14">
        <v>4.5965334502634701E-2</v>
      </c>
      <c r="AC713" s="14"/>
      <c r="AD713" s="14">
        <v>0.10122183051427</v>
      </c>
      <c r="AE713" s="14">
        <v>0.11193722354051699</v>
      </c>
      <c r="AF713" s="14">
        <v>0.15486522545408599</v>
      </c>
      <c r="AG713" s="14">
        <v>0.130307237862373</v>
      </c>
      <c r="AH713" s="14"/>
      <c r="AI713" s="14">
        <v>8.7705810489091193E-2</v>
      </c>
      <c r="AJ713" s="14">
        <v>9.7525252096955603E-2</v>
      </c>
      <c r="AK713" s="14">
        <v>3.4784498086748897E-2</v>
      </c>
      <c r="AL713" s="14">
        <v>0.120460328411538</v>
      </c>
      <c r="AM713" s="14">
        <v>8.3546713178796195E-2</v>
      </c>
    </row>
    <row r="714" spans="2:39" x14ac:dyDescent="0.35">
      <c r="B714" t="s">
        <v>286</v>
      </c>
      <c r="C714" s="14">
        <v>0.70116168296864601</v>
      </c>
      <c r="D714" s="14">
        <v>0.72677519532142998</v>
      </c>
      <c r="E714" s="14">
        <v>0.67013277827427498</v>
      </c>
      <c r="F714" s="14"/>
      <c r="G714" s="14">
        <v>0.70622137611395297</v>
      </c>
      <c r="H714" s="14">
        <v>0.77147777561261299</v>
      </c>
      <c r="I714" s="14">
        <v>0.77994001323614404</v>
      </c>
      <c r="J714" s="14">
        <v>0.65714967681120395</v>
      </c>
      <c r="K714" s="14">
        <v>0.59844910013910502</v>
      </c>
      <c r="L714" s="14">
        <v>0.56005366548403401</v>
      </c>
      <c r="M714" s="14"/>
      <c r="N714" s="14">
        <v>0.74081893329216897</v>
      </c>
      <c r="O714" s="14">
        <v>0.721159341500478</v>
      </c>
      <c r="P714" s="14">
        <v>0.73455866681364801</v>
      </c>
      <c r="Q714" s="14">
        <v>0.72032878109603604</v>
      </c>
      <c r="R714" s="14">
        <v>0.67981262443974</v>
      </c>
      <c r="S714" s="14"/>
      <c r="T714" s="14">
        <v>0.69142144046461096</v>
      </c>
      <c r="U714" s="14">
        <v>0.65543834917293697</v>
      </c>
      <c r="V714" s="14">
        <v>0.65489499733524503</v>
      </c>
      <c r="W714" s="14">
        <v>0.74932394494655996</v>
      </c>
      <c r="X714" s="14"/>
      <c r="Y714" s="14">
        <v>0.61838428408877599</v>
      </c>
      <c r="Z714" s="14">
        <v>0.79838196550006502</v>
      </c>
      <c r="AA714" s="14">
        <v>0.76372784912689196</v>
      </c>
      <c r="AB714" s="14">
        <v>0.81342143361781705</v>
      </c>
      <c r="AC714" s="14"/>
      <c r="AD714" s="14">
        <v>0.69881305219339196</v>
      </c>
      <c r="AE714" s="14">
        <v>0.72611592510470702</v>
      </c>
      <c r="AF714" s="14">
        <v>0.58432189562277903</v>
      </c>
      <c r="AG714" s="14">
        <v>0.75984159951560504</v>
      </c>
      <c r="AH714" s="14"/>
      <c r="AI714" s="14">
        <v>0.69339373798138504</v>
      </c>
      <c r="AJ714" s="14">
        <v>0.75930816317676397</v>
      </c>
      <c r="AK714" s="14">
        <v>0.79892613468792995</v>
      </c>
      <c r="AL714" s="14">
        <v>0.69414430618162604</v>
      </c>
      <c r="AM714" s="14">
        <v>0.78620672104768896</v>
      </c>
    </row>
    <row r="715" spans="2:39" x14ac:dyDescent="0.35">
      <c r="B715" t="s">
        <v>67</v>
      </c>
      <c r="C715" s="14">
        <v>0.59393189013290004</v>
      </c>
      <c r="D715" s="14">
        <v>0.63056382788318199</v>
      </c>
      <c r="E715" s="14">
        <v>0.54955496557963202</v>
      </c>
      <c r="F715" s="14"/>
      <c r="G715" s="14">
        <v>0.62939515093963505</v>
      </c>
      <c r="H715" s="14">
        <v>0.65106054975817096</v>
      </c>
      <c r="I715" s="14">
        <v>0.68905108449118702</v>
      </c>
      <c r="J715" s="14">
        <v>0.58849668336775696</v>
      </c>
      <c r="K715" s="14">
        <v>0.49360551832247002</v>
      </c>
      <c r="L715" s="14">
        <v>0.34538776259493098</v>
      </c>
      <c r="M715" s="14"/>
      <c r="N715" s="14">
        <v>0.65062229168682995</v>
      </c>
      <c r="O715" s="14">
        <v>0.61000477175518197</v>
      </c>
      <c r="P715" s="14">
        <v>0.60518123198083296</v>
      </c>
      <c r="Q715" s="14">
        <v>0.67116485715681695</v>
      </c>
      <c r="R715" s="14">
        <v>0.55328445305290797</v>
      </c>
      <c r="S715" s="14"/>
      <c r="T715" s="14">
        <v>0.56497574292511599</v>
      </c>
      <c r="U715" s="14">
        <v>0.53995612330310705</v>
      </c>
      <c r="V715" s="14">
        <v>0.52104744208455001</v>
      </c>
      <c r="W715" s="14">
        <v>0.66986145372044503</v>
      </c>
      <c r="X715" s="14"/>
      <c r="Y715" s="14">
        <v>0.47337832272021202</v>
      </c>
      <c r="Z715" s="14">
        <v>0.75010183982275003</v>
      </c>
      <c r="AA715" s="14">
        <v>0.62928197495835103</v>
      </c>
      <c r="AB715" s="14">
        <v>0.76745609911518198</v>
      </c>
      <c r="AC715" s="14"/>
      <c r="AD715" s="14">
        <v>0.59759122167912104</v>
      </c>
      <c r="AE715" s="14">
        <v>0.61417870156418997</v>
      </c>
      <c r="AF715" s="14">
        <v>0.42945667016869299</v>
      </c>
      <c r="AG715" s="14">
        <v>0.62953436165323295</v>
      </c>
      <c r="AH715" s="14"/>
      <c r="AI715" s="14">
        <v>0.60568792749229305</v>
      </c>
      <c r="AJ715" s="14">
        <v>0.66178291107980802</v>
      </c>
      <c r="AK715" s="14">
        <v>0.76414163660118195</v>
      </c>
      <c r="AL715" s="14">
        <v>0.57368397777008895</v>
      </c>
      <c r="AM715" s="14">
        <v>0.70266000786889304</v>
      </c>
    </row>
    <row r="716" spans="2:39" x14ac:dyDescent="0.35">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row>
    <row r="717" spans="2:39" x14ac:dyDescent="0.35">
      <c r="B717" s="6" t="s">
        <v>300</v>
      </c>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row>
    <row r="718" spans="2:39" x14ac:dyDescent="0.35">
      <c r="B718" s="24" t="s">
        <v>222</v>
      </c>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row>
    <row r="719" spans="2:39" x14ac:dyDescent="0.35">
      <c r="B719" t="s">
        <v>280</v>
      </c>
      <c r="C719" s="14">
        <v>3.4916699706795701E-2</v>
      </c>
      <c r="D719" s="14">
        <v>3.5003326447153801E-2</v>
      </c>
      <c r="E719" s="14">
        <v>3.4811757720177999E-2</v>
      </c>
      <c r="F719" s="14"/>
      <c r="G719" s="14">
        <v>2.0106822730469799E-2</v>
      </c>
      <c r="H719" s="14">
        <v>4.8874884932627101E-2</v>
      </c>
      <c r="I719" s="14">
        <v>1.0736187396082701E-2</v>
      </c>
      <c r="J719" s="14">
        <v>1.4845104112413699E-2</v>
      </c>
      <c r="K719" s="14">
        <v>1.9597712279054099E-2</v>
      </c>
      <c r="L719" s="14">
        <v>0.121219284885787</v>
      </c>
      <c r="M719" s="14"/>
      <c r="N719" s="14">
        <v>0</v>
      </c>
      <c r="O719" s="14">
        <v>7.7967297319290002E-2</v>
      </c>
      <c r="P719" s="14">
        <v>3.3005134449789301E-2</v>
      </c>
      <c r="Q719" s="14">
        <v>0</v>
      </c>
      <c r="R719" s="14">
        <v>3.8633910439549203E-2</v>
      </c>
      <c r="S719" s="14"/>
      <c r="T719" s="14">
        <v>6.88274329362734E-2</v>
      </c>
      <c r="U719" s="14">
        <v>0</v>
      </c>
      <c r="V719" s="14">
        <v>2.7811357393702898E-2</v>
      </c>
      <c r="W719" s="14">
        <v>4.0210670600093999E-2</v>
      </c>
      <c r="X719" s="14"/>
      <c r="Y719" s="14">
        <v>5.7144253076495899E-2</v>
      </c>
      <c r="Z719" s="14">
        <v>1.28760921093107E-2</v>
      </c>
      <c r="AA719" s="14">
        <v>3.3351429317106197E-2</v>
      </c>
      <c r="AB719" s="14">
        <v>0</v>
      </c>
      <c r="AC719" s="14"/>
      <c r="AD719" s="14">
        <v>2.53378153819813E-2</v>
      </c>
      <c r="AE719" s="14">
        <v>5.5127394480026903E-2</v>
      </c>
      <c r="AF719" s="14">
        <v>0</v>
      </c>
      <c r="AG719" s="14">
        <v>7.7952021418421502E-2</v>
      </c>
      <c r="AH719" s="14"/>
      <c r="AI719" s="14">
        <v>0</v>
      </c>
      <c r="AJ719" s="14">
        <v>2.49026899840862E-2</v>
      </c>
      <c r="AK719" s="14">
        <v>0</v>
      </c>
      <c r="AL719" s="14">
        <v>0.10895803590672599</v>
      </c>
      <c r="AM719" s="14">
        <v>1.54496047992299E-2</v>
      </c>
    </row>
    <row r="720" spans="2:39" x14ac:dyDescent="0.35">
      <c r="B720" t="s">
        <v>281</v>
      </c>
      <c r="C720" s="14">
        <v>4.2530325491807797E-2</v>
      </c>
      <c r="D720" s="14">
        <v>4.4880398054887402E-2</v>
      </c>
      <c r="E720" s="14">
        <v>3.9683383745580302E-2</v>
      </c>
      <c r="F720" s="14"/>
      <c r="G720" s="14">
        <v>0</v>
      </c>
      <c r="H720" s="14">
        <v>8.6204050677785304E-2</v>
      </c>
      <c r="I720" s="14">
        <v>3.0237149519813801E-2</v>
      </c>
      <c r="J720" s="14">
        <v>0</v>
      </c>
      <c r="K720" s="14">
        <v>0.102343364137621</v>
      </c>
      <c r="L720" s="14">
        <v>2.2512120115004301E-2</v>
      </c>
      <c r="M720" s="14"/>
      <c r="N720" s="14">
        <v>6.5957788571435805E-2</v>
      </c>
      <c r="O720" s="14">
        <v>3.1506106537788701E-2</v>
      </c>
      <c r="P720" s="14">
        <v>0.104006894306446</v>
      </c>
      <c r="Q720" s="14">
        <v>0</v>
      </c>
      <c r="R720" s="14">
        <v>3.5796793575986301E-2</v>
      </c>
      <c r="S720" s="14"/>
      <c r="T720" s="14">
        <v>0</v>
      </c>
      <c r="U720" s="14">
        <v>4.3044869036332298E-2</v>
      </c>
      <c r="V720" s="14">
        <v>4.3123231212185399E-2</v>
      </c>
      <c r="W720" s="14">
        <v>4.7889431358687E-2</v>
      </c>
      <c r="X720" s="14"/>
      <c r="Y720" s="14">
        <v>4.2943048722994301E-2</v>
      </c>
      <c r="Z720" s="14">
        <v>2.0056176736859901E-2</v>
      </c>
      <c r="AA720" s="14">
        <v>9.8385457780890903E-2</v>
      </c>
      <c r="AB720" s="14">
        <v>2.2105971807194699E-2</v>
      </c>
      <c r="AC720" s="14"/>
      <c r="AD720" s="14">
        <v>4.0851472665731699E-2</v>
      </c>
      <c r="AE720" s="14">
        <v>5.2211402232442902E-2</v>
      </c>
      <c r="AF720" s="14">
        <v>0</v>
      </c>
      <c r="AG720" s="14">
        <v>5.2155166855508098E-2</v>
      </c>
      <c r="AH720" s="14"/>
      <c r="AI720" s="14">
        <v>0</v>
      </c>
      <c r="AJ720" s="14">
        <v>9.2751633417059304E-2</v>
      </c>
      <c r="AK720" s="14">
        <v>0</v>
      </c>
      <c r="AL720" s="14">
        <v>2.5936926008034499E-2</v>
      </c>
      <c r="AM720" s="14">
        <v>3.2498595543745998E-2</v>
      </c>
    </row>
    <row r="721" spans="2:39" x14ac:dyDescent="0.35">
      <c r="B721" t="s">
        <v>282</v>
      </c>
      <c r="C721" s="14">
        <v>0.14708038762998099</v>
      </c>
      <c r="D721" s="14">
        <v>0.12758457326931999</v>
      </c>
      <c r="E721" s="14">
        <v>0.17069814678008</v>
      </c>
      <c r="F721" s="14"/>
      <c r="G721" s="14">
        <v>0.25713530911275601</v>
      </c>
      <c r="H721" s="14">
        <v>0.115735794010198</v>
      </c>
      <c r="I721" s="14">
        <v>9.0703591317882401E-2</v>
      </c>
      <c r="J721" s="14">
        <v>0.13118559710936201</v>
      </c>
      <c r="K721" s="14">
        <v>0.20241657075976399</v>
      </c>
      <c r="L721" s="14">
        <v>0.13454202120744799</v>
      </c>
      <c r="M721" s="14"/>
      <c r="N721" s="14">
        <v>0.20787941890346001</v>
      </c>
      <c r="O721" s="14">
        <v>0.18287724575061801</v>
      </c>
      <c r="P721" s="14">
        <v>0.109466015666872</v>
      </c>
      <c r="Q721" s="14">
        <v>9.0420248748724605E-2</v>
      </c>
      <c r="R721" s="14">
        <v>0.16878271945029</v>
      </c>
      <c r="S721" s="14"/>
      <c r="T721" s="14">
        <v>0.22457116396337501</v>
      </c>
      <c r="U721" s="14">
        <v>0.33253163829160698</v>
      </c>
      <c r="V721" s="14">
        <v>0.157621279859882</v>
      </c>
      <c r="W721" s="14">
        <v>0.107677527210098</v>
      </c>
      <c r="X721" s="14"/>
      <c r="Y721" s="14">
        <v>0.18831931872410301</v>
      </c>
      <c r="Z721" s="14">
        <v>0.109259760283521</v>
      </c>
      <c r="AA721" s="14">
        <v>6.0374001736870297E-2</v>
      </c>
      <c r="AB721" s="14">
        <v>0.103151557119914</v>
      </c>
      <c r="AC721" s="14"/>
      <c r="AD721" s="14">
        <v>0.148993824133901</v>
      </c>
      <c r="AE721" s="14">
        <v>0.133289896573935</v>
      </c>
      <c r="AF721" s="14">
        <v>0.26393957201944201</v>
      </c>
      <c r="AG721" s="14">
        <v>0</v>
      </c>
      <c r="AH721" s="14"/>
      <c r="AI721" s="14">
        <v>9.0568442108354602E-2</v>
      </c>
      <c r="AJ721" s="14">
        <v>0.1034871034711</v>
      </c>
      <c r="AK721" s="14">
        <v>0.13951024472829701</v>
      </c>
      <c r="AL721" s="14">
        <v>0.121905537264835</v>
      </c>
      <c r="AM721" s="14">
        <v>0.146123883614589</v>
      </c>
    </row>
    <row r="722" spans="2:39" x14ac:dyDescent="0.35">
      <c r="B722" t="s">
        <v>283</v>
      </c>
      <c r="C722" s="14">
        <v>0.41219545275581199</v>
      </c>
      <c r="D722" s="14">
        <v>0.43126602939602798</v>
      </c>
      <c r="E722" s="14">
        <v>0.38909283813249201</v>
      </c>
      <c r="F722" s="14"/>
      <c r="G722" s="14">
        <v>0.48972273345006201</v>
      </c>
      <c r="H722" s="14">
        <v>0.33890500673070501</v>
      </c>
      <c r="I722" s="14">
        <v>0.34616870967879498</v>
      </c>
      <c r="J722" s="14">
        <v>0.55871109577810496</v>
      </c>
      <c r="K722" s="14">
        <v>0.34504102287578298</v>
      </c>
      <c r="L722" s="14">
        <v>0.45960533506977702</v>
      </c>
      <c r="M722" s="14"/>
      <c r="N722" s="14">
        <v>0.35160013169020299</v>
      </c>
      <c r="O722" s="14">
        <v>0.38467416298604101</v>
      </c>
      <c r="P722" s="14">
        <v>0.42319901515643199</v>
      </c>
      <c r="Q722" s="14">
        <v>0.50682220004522904</v>
      </c>
      <c r="R722" s="14">
        <v>0.37176963031985499</v>
      </c>
      <c r="S722" s="14"/>
      <c r="T722" s="14">
        <v>0.46933138280960901</v>
      </c>
      <c r="U722" s="14">
        <v>0.49159909751629299</v>
      </c>
      <c r="V722" s="14">
        <v>0.42501694209095198</v>
      </c>
      <c r="W722" s="14">
        <v>0.38440771148650399</v>
      </c>
      <c r="X722" s="14"/>
      <c r="Y722" s="14">
        <v>0.39033101233668199</v>
      </c>
      <c r="Z722" s="14">
        <v>0.390901766360848</v>
      </c>
      <c r="AA722" s="14">
        <v>0.49572395620239101</v>
      </c>
      <c r="AB722" s="14">
        <v>0.41582069040298397</v>
      </c>
      <c r="AC722" s="14"/>
      <c r="AD722" s="14">
        <v>0.41050522674585499</v>
      </c>
      <c r="AE722" s="14">
        <v>0.37178012541370298</v>
      </c>
      <c r="AF722" s="14">
        <v>0.62891174736512501</v>
      </c>
      <c r="AG722" s="14">
        <v>0.50160015283646298</v>
      </c>
      <c r="AH722" s="14"/>
      <c r="AI722" s="14">
        <v>0.50090983332786698</v>
      </c>
      <c r="AJ722" s="14">
        <v>0.37684091639628198</v>
      </c>
      <c r="AK722" s="14">
        <v>0.34557701861692203</v>
      </c>
      <c r="AL722" s="14">
        <v>0.38822636202225502</v>
      </c>
      <c r="AM722" s="14">
        <v>0.31675214512827299</v>
      </c>
    </row>
    <row r="723" spans="2:39" x14ac:dyDescent="0.35">
      <c r="B723" t="s">
        <v>284</v>
      </c>
      <c r="C723" s="14">
        <v>0.353181043048861</v>
      </c>
      <c r="D723" s="14">
        <v>0.35447113497272098</v>
      </c>
      <c r="E723" s="14">
        <v>0.35161819064497801</v>
      </c>
      <c r="F723" s="14"/>
      <c r="G723" s="14">
        <v>0.21378244963297599</v>
      </c>
      <c r="H723" s="14">
        <v>0.402463072241598</v>
      </c>
      <c r="I723" s="14">
        <v>0.49757118059527</v>
      </c>
      <c r="J723" s="14">
        <v>0.29525820300011901</v>
      </c>
      <c r="K723" s="14">
        <v>0.33060132994777702</v>
      </c>
      <c r="L723" s="14">
        <v>0.26212123872198301</v>
      </c>
      <c r="M723" s="14"/>
      <c r="N723" s="14">
        <v>0.36116809887090001</v>
      </c>
      <c r="O723" s="14">
        <v>0.32297518740626202</v>
      </c>
      <c r="P723" s="14">
        <v>0.30742435547517499</v>
      </c>
      <c r="Q723" s="14">
        <v>0.40275755120604601</v>
      </c>
      <c r="R723" s="14">
        <v>0.35895578392345001</v>
      </c>
      <c r="S723" s="14"/>
      <c r="T723" s="14">
        <v>0.23727002029074201</v>
      </c>
      <c r="U723" s="14">
        <v>0.13282439515576799</v>
      </c>
      <c r="V723" s="14">
        <v>0.33501198963810003</v>
      </c>
      <c r="W723" s="14">
        <v>0.40847445522408399</v>
      </c>
      <c r="X723" s="14"/>
      <c r="Y723" s="14">
        <v>0.31478226822866301</v>
      </c>
      <c r="Z723" s="14">
        <v>0.45923729024674598</v>
      </c>
      <c r="AA723" s="14">
        <v>0.27923153308272203</v>
      </c>
      <c r="AB723" s="14">
        <v>0.45892178066990802</v>
      </c>
      <c r="AC723" s="14"/>
      <c r="AD723" s="14">
        <v>0.36570010860568097</v>
      </c>
      <c r="AE723" s="14">
        <v>0.37504966610009799</v>
      </c>
      <c r="AF723" s="14">
        <v>0.10714868061543301</v>
      </c>
      <c r="AG723" s="14">
        <v>0.340079740786421</v>
      </c>
      <c r="AH723" s="14"/>
      <c r="AI723" s="14">
        <v>0.39056030254069501</v>
      </c>
      <c r="AJ723" s="14">
        <v>0.402017656731472</v>
      </c>
      <c r="AK723" s="14">
        <v>0.51491273665478099</v>
      </c>
      <c r="AL723" s="14">
        <v>0.35497313879815001</v>
      </c>
      <c r="AM723" s="14">
        <v>0.47439205224504</v>
      </c>
    </row>
    <row r="724" spans="2:39" x14ac:dyDescent="0.35">
      <c r="B724" t="s">
        <v>64</v>
      </c>
      <c r="C724" s="14">
        <v>1.0096091366743E-2</v>
      </c>
      <c r="D724" s="14">
        <v>6.7945378598897399E-3</v>
      </c>
      <c r="E724" s="14">
        <v>1.4095682976692E-2</v>
      </c>
      <c r="F724" s="14"/>
      <c r="G724" s="14">
        <v>1.9252685073736599E-2</v>
      </c>
      <c r="H724" s="14">
        <v>7.8171914070866797E-3</v>
      </c>
      <c r="I724" s="14">
        <v>2.4583181492156499E-2</v>
      </c>
      <c r="J724" s="14">
        <v>0</v>
      </c>
      <c r="K724" s="14">
        <v>0</v>
      </c>
      <c r="L724" s="14">
        <v>0</v>
      </c>
      <c r="M724" s="14"/>
      <c r="N724" s="14">
        <v>1.3394561964001499E-2</v>
      </c>
      <c r="O724" s="14">
        <v>0</v>
      </c>
      <c r="P724" s="14">
        <v>2.2898584945286099E-2</v>
      </c>
      <c r="Q724" s="14">
        <v>0</v>
      </c>
      <c r="R724" s="14">
        <v>2.6061162290870001E-2</v>
      </c>
      <c r="S724" s="14"/>
      <c r="T724" s="14">
        <v>0</v>
      </c>
      <c r="U724" s="14">
        <v>0</v>
      </c>
      <c r="V724" s="14">
        <v>1.14151998051777E-2</v>
      </c>
      <c r="W724" s="14">
        <v>1.1340204120533401E-2</v>
      </c>
      <c r="X724" s="14"/>
      <c r="Y724" s="14">
        <v>6.4800989110620896E-3</v>
      </c>
      <c r="Z724" s="14">
        <v>7.66891426271486E-3</v>
      </c>
      <c r="AA724" s="14">
        <v>3.2933621880019401E-2</v>
      </c>
      <c r="AB724" s="14">
        <v>0</v>
      </c>
      <c r="AC724" s="14"/>
      <c r="AD724" s="14">
        <v>8.6115524668491893E-3</v>
      </c>
      <c r="AE724" s="14">
        <v>1.2541515199794399E-2</v>
      </c>
      <c r="AF724" s="14">
        <v>0</v>
      </c>
      <c r="AG724" s="14">
        <v>2.8212918103187001E-2</v>
      </c>
      <c r="AH724" s="14"/>
      <c r="AI724" s="14">
        <v>1.7961422023084001E-2</v>
      </c>
      <c r="AJ724" s="14">
        <v>0</v>
      </c>
      <c r="AK724" s="14">
        <v>0</v>
      </c>
      <c r="AL724" s="14">
        <v>0</v>
      </c>
      <c r="AM724" s="14">
        <v>1.4783718669122601E-2</v>
      </c>
    </row>
    <row r="725" spans="2:39" x14ac:dyDescent="0.35">
      <c r="B725" t="s">
        <v>285</v>
      </c>
      <c r="C725" s="14">
        <v>7.74470251986034E-2</v>
      </c>
      <c r="D725" s="14">
        <v>7.9883724502041203E-2</v>
      </c>
      <c r="E725" s="14">
        <v>7.4495141465758197E-2</v>
      </c>
      <c r="F725" s="14"/>
      <c r="G725" s="14">
        <v>2.0106822730469799E-2</v>
      </c>
      <c r="H725" s="14">
        <v>0.13507893561041201</v>
      </c>
      <c r="I725" s="14">
        <v>4.0973336915896399E-2</v>
      </c>
      <c r="J725" s="14">
        <v>1.4845104112413699E-2</v>
      </c>
      <c r="K725" s="14">
        <v>0.12194107641667599</v>
      </c>
      <c r="L725" s="14">
        <v>0.14373140500079101</v>
      </c>
      <c r="M725" s="14"/>
      <c r="N725" s="14">
        <v>6.5957788571435805E-2</v>
      </c>
      <c r="O725" s="14">
        <v>0.109473403857079</v>
      </c>
      <c r="P725" s="14">
        <v>0.137012028756235</v>
      </c>
      <c r="Q725" s="14">
        <v>0</v>
      </c>
      <c r="R725" s="14">
        <v>7.4430704015535407E-2</v>
      </c>
      <c r="S725" s="14"/>
      <c r="T725" s="14">
        <v>6.88274329362734E-2</v>
      </c>
      <c r="U725" s="14">
        <v>4.3044869036332298E-2</v>
      </c>
      <c r="V725" s="14">
        <v>7.0934588605888194E-2</v>
      </c>
      <c r="W725" s="14">
        <v>8.8100101958781096E-2</v>
      </c>
      <c r="X725" s="14"/>
      <c r="Y725" s="14">
        <v>0.10008730179949001</v>
      </c>
      <c r="Z725" s="14">
        <v>3.29322688461706E-2</v>
      </c>
      <c r="AA725" s="14">
        <v>0.131736887097997</v>
      </c>
      <c r="AB725" s="14">
        <v>2.2105971807194699E-2</v>
      </c>
      <c r="AC725" s="14"/>
      <c r="AD725" s="14">
        <v>6.6189288047712999E-2</v>
      </c>
      <c r="AE725" s="14">
        <v>0.10733879671247</v>
      </c>
      <c r="AF725" s="14">
        <v>0</v>
      </c>
      <c r="AG725" s="14">
        <v>0.13010718827393</v>
      </c>
      <c r="AH725" s="14"/>
      <c r="AI725" s="14">
        <v>0</v>
      </c>
      <c r="AJ725" s="14">
        <v>0.117654323401145</v>
      </c>
      <c r="AK725" s="14">
        <v>0</v>
      </c>
      <c r="AL725" s="14">
        <v>0.134894961914761</v>
      </c>
      <c r="AM725" s="14">
        <v>4.7948200342975901E-2</v>
      </c>
    </row>
    <row r="726" spans="2:39" x14ac:dyDescent="0.35">
      <c r="B726" t="s">
        <v>286</v>
      </c>
      <c r="C726" s="14">
        <v>0.76537649580467204</v>
      </c>
      <c r="D726" s="14">
        <v>0.78573716436874896</v>
      </c>
      <c r="E726" s="14">
        <v>0.74071102877746997</v>
      </c>
      <c r="F726" s="14"/>
      <c r="G726" s="14">
        <v>0.703505183083037</v>
      </c>
      <c r="H726" s="14">
        <v>0.74136807897230295</v>
      </c>
      <c r="I726" s="14">
        <v>0.84373989027406504</v>
      </c>
      <c r="J726" s="14">
        <v>0.85396929877822403</v>
      </c>
      <c r="K726" s="14">
        <v>0.67564235282356</v>
      </c>
      <c r="L726" s="14">
        <v>0.72172657379175997</v>
      </c>
      <c r="M726" s="14"/>
      <c r="N726" s="14">
        <v>0.71276823056110294</v>
      </c>
      <c r="O726" s="14">
        <v>0.70764935039230303</v>
      </c>
      <c r="P726" s="14">
        <v>0.73062337063160698</v>
      </c>
      <c r="Q726" s="14">
        <v>0.90957975125127499</v>
      </c>
      <c r="R726" s="14">
        <v>0.73072541424330495</v>
      </c>
      <c r="S726" s="14"/>
      <c r="T726" s="14">
        <v>0.70660140310035102</v>
      </c>
      <c r="U726" s="14">
        <v>0.62442349267206099</v>
      </c>
      <c r="V726" s="14">
        <v>0.76002893172905195</v>
      </c>
      <c r="W726" s="14">
        <v>0.79288216671058798</v>
      </c>
      <c r="X726" s="14"/>
      <c r="Y726" s="14">
        <v>0.70511328056534395</v>
      </c>
      <c r="Z726" s="14">
        <v>0.85013905660759403</v>
      </c>
      <c r="AA726" s="14">
        <v>0.77495548928511304</v>
      </c>
      <c r="AB726" s="14">
        <v>0.87474247107289105</v>
      </c>
      <c r="AC726" s="14"/>
      <c r="AD726" s="14">
        <v>0.77620533535153602</v>
      </c>
      <c r="AE726" s="14">
        <v>0.74682979151380102</v>
      </c>
      <c r="AF726" s="14">
        <v>0.73606042798055804</v>
      </c>
      <c r="AG726" s="14">
        <v>0.84167989362288298</v>
      </c>
      <c r="AH726" s="14"/>
      <c r="AI726" s="14">
        <v>0.89147013586856105</v>
      </c>
      <c r="AJ726" s="14">
        <v>0.77885857312775397</v>
      </c>
      <c r="AK726" s="14">
        <v>0.86048975527170302</v>
      </c>
      <c r="AL726" s="14">
        <v>0.74319950082040498</v>
      </c>
      <c r="AM726" s="14">
        <v>0.79114419737331199</v>
      </c>
    </row>
    <row r="727" spans="2:39" x14ac:dyDescent="0.35">
      <c r="B727" t="s">
        <v>67</v>
      </c>
      <c r="C727" s="14">
        <v>0.68792947060606902</v>
      </c>
      <c r="D727" s="14">
        <v>0.70585343986670801</v>
      </c>
      <c r="E727" s="14">
        <v>0.666215887311712</v>
      </c>
      <c r="F727" s="14"/>
      <c r="G727" s="14">
        <v>0.68339836035256796</v>
      </c>
      <c r="H727" s="14">
        <v>0.60628914336189099</v>
      </c>
      <c r="I727" s="14">
        <v>0.80276655335816804</v>
      </c>
      <c r="J727" s="14">
        <v>0.83912419466581001</v>
      </c>
      <c r="K727" s="14">
        <v>0.55370127640688505</v>
      </c>
      <c r="L727" s="14">
        <v>0.57799516879096902</v>
      </c>
      <c r="M727" s="14"/>
      <c r="N727" s="14">
        <v>0.64681044198966697</v>
      </c>
      <c r="O727" s="14">
        <v>0.59817594653522399</v>
      </c>
      <c r="P727" s="14">
        <v>0.59361134187537101</v>
      </c>
      <c r="Q727" s="14">
        <v>0.90957975125127499</v>
      </c>
      <c r="R727" s="14">
        <v>0.65629471022776997</v>
      </c>
      <c r="S727" s="14"/>
      <c r="T727" s="14">
        <v>0.637773970164078</v>
      </c>
      <c r="U727" s="14">
        <v>0.58137862363572801</v>
      </c>
      <c r="V727" s="14">
        <v>0.68909434312316398</v>
      </c>
      <c r="W727" s="14">
        <v>0.70478206475180705</v>
      </c>
      <c r="X727" s="14"/>
      <c r="Y727" s="14">
        <v>0.60502597876585396</v>
      </c>
      <c r="Z727" s="14">
        <v>0.81720678776142297</v>
      </c>
      <c r="AA727" s="14">
        <v>0.64321860218711602</v>
      </c>
      <c r="AB727" s="14">
        <v>0.85263649926569696</v>
      </c>
      <c r="AC727" s="14"/>
      <c r="AD727" s="14">
        <v>0.71001604730382295</v>
      </c>
      <c r="AE727" s="14">
        <v>0.63949099480133098</v>
      </c>
      <c r="AF727" s="14">
        <v>0.73606042798055804</v>
      </c>
      <c r="AG727" s="14">
        <v>0.711572705348954</v>
      </c>
      <c r="AH727" s="14"/>
      <c r="AI727" s="14">
        <v>0.89147013586856105</v>
      </c>
      <c r="AJ727" s="14">
        <v>0.66120424972660896</v>
      </c>
      <c r="AK727" s="14">
        <v>0.86048975527170302</v>
      </c>
      <c r="AL727" s="14">
        <v>0.60830453890564395</v>
      </c>
      <c r="AM727" s="14">
        <v>0.74319599703033701</v>
      </c>
    </row>
    <row r="728" spans="2:39" x14ac:dyDescent="0.35">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row>
    <row r="729" spans="2:39" x14ac:dyDescent="0.35">
      <c r="B729" s="6" t="s">
        <v>301</v>
      </c>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row>
    <row r="730" spans="2:39" x14ac:dyDescent="0.35">
      <c r="B730" s="24" t="s">
        <v>222</v>
      </c>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row>
    <row r="731" spans="2:39" x14ac:dyDescent="0.35">
      <c r="B731" t="s">
        <v>280</v>
      </c>
      <c r="C731" s="14">
        <v>2.4143611951267799E-2</v>
      </c>
      <c r="D731" s="14">
        <v>3.2330591352874201E-2</v>
      </c>
      <c r="E731" s="14">
        <v>1.42256826923539E-2</v>
      </c>
      <c r="F731" s="14"/>
      <c r="G731" s="14">
        <v>2.6719647666690299E-2</v>
      </c>
      <c r="H731" s="14">
        <v>2.2511768208477501E-2</v>
      </c>
      <c r="I731" s="14">
        <v>0</v>
      </c>
      <c r="J731" s="14">
        <v>0</v>
      </c>
      <c r="K731" s="14">
        <v>8.2120000313429198E-2</v>
      </c>
      <c r="L731" s="14">
        <v>4.1710739531306697E-2</v>
      </c>
      <c r="M731" s="14"/>
      <c r="N731" s="14">
        <v>1.6006005616987E-2</v>
      </c>
      <c r="O731" s="14">
        <v>4.7904094578346802E-2</v>
      </c>
      <c r="P731" s="14">
        <v>3.2481824893934801E-2</v>
      </c>
      <c r="Q731" s="14">
        <v>8.42116240832037E-3</v>
      </c>
      <c r="R731" s="14">
        <v>0</v>
      </c>
      <c r="S731" s="14"/>
      <c r="T731" s="14">
        <v>3.7375657613562999E-2</v>
      </c>
      <c r="U731" s="14">
        <v>0</v>
      </c>
      <c r="V731" s="14">
        <v>2.22535677229482E-2</v>
      </c>
      <c r="W731" s="14">
        <v>2.6481417283387602E-2</v>
      </c>
      <c r="X731" s="14"/>
      <c r="Y731" s="14">
        <v>1.9186877562146099E-2</v>
      </c>
      <c r="Z731" s="14">
        <v>0</v>
      </c>
      <c r="AA731" s="14">
        <v>8.2700787999717598E-2</v>
      </c>
      <c r="AB731" s="14">
        <v>2.1153192741953701E-2</v>
      </c>
      <c r="AC731" s="14"/>
      <c r="AD731" s="14">
        <v>1.05589463600842E-2</v>
      </c>
      <c r="AE731" s="14">
        <v>5.5133995669788903E-2</v>
      </c>
      <c r="AF731" s="14">
        <v>2.9325290738530602E-2</v>
      </c>
      <c r="AG731" s="14">
        <v>0</v>
      </c>
      <c r="AH731" s="14"/>
      <c r="AI731" s="14">
        <v>0</v>
      </c>
      <c r="AJ731" s="14">
        <v>2.5735359236186701E-2</v>
      </c>
      <c r="AK731" s="14">
        <v>0</v>
      </c>
      <c r="AL731" s="14">
        <v>3.02923773681575E-2</v>
      </c>
      <c r="AM731" s="14">
        <v>0</v>
      </c>
    </row>
    <row r="732" spans="2:39" x14ac:dyDescent="0.35">
      <c r="B732" t="s">
        <v>281</v>
      </c>
      <c r="C732" s="14">
        <v>5.24316458972491E-2</v>
      </c>
      <c r="D732" s="14">
        <v>4.0681676294659901E-2</v>
      </c>
      <c r="E732" s="14">
        <v>6.6665878279708102E-2</v>
      </c>
      <c r="F732" s="14"/>
      <c r="G732" s="14">
        <v>9.1572361575993494E-2</v>
      </c>
      <c r="H732" s="14">
        <v>4.0470525193144299E-2</v>
      </c>
      <c r="I732" s="14">
        <v>4.7124393321803099E-2</v>
      </c>
      <c r="J732" s="14">
        <v>6.01085566599069E-2</v>
      </c>
      <c r="K732" s="14">
        <v>5.4109238878393598E-2</v>
      </c>
      <c r="L732" s="14">
        <v>2.0942567924469701E-2</v>
      </c>
      <c r="M732" s="14"/>
      <c r="N732" s="14">
        <v>6.264840793274E-2</v>
      </c>
      <c r="O732" s="14">
        <v>1.3590023864935999E-2</v>
      </c>
      <c r="P732" s="14">
        <v>7.1838066995907404E-2</v>
      </c>
      <c r="Q732" s="14">
        <v>5.51852251284419E-2</v>
      </c>
      <c r="R732" s="14">
        <v>7.3237223176460003E-2</v>
      </c>
      <c r="S732" s="14"/>
      <c r="T732" s="14">
        <v>9.4521418371704302E-2</v>
      </c>
      <c r="U732" s="14">
        <v>4.6768105912764597E-2</v>
      </c>
      <c r="V732" s="14">
        <v>6.7228667752041796E-2</v>
      </c>
      <c r="W732" s="14">
        <v>3.3648693122920098E-2</v>
      </c>
      <c r="X732" s="14"/>
      <c r="Y732" s="14">
        <v>6.4199766152208196E-2</v>
      </c>
      <c r="Z732" s="14">
        <v>2.4929636456046299E-2</v>
      </c>
      <c r="AA732" s="14">
        <v>8.0042774902801594E-2</v>
      </c>
      <c r="AB732" s="14">
        <v>2.1153192741953701E-2</v>
      </c>
      <c r="AC732" s="14"/>
      <c r="AD732" s="14">
        <v>4.7920530141072698E-2</v>
      </c>
      <c r="AE732" s="14">
        <v>7.1683604552984601E-2</v>
      </c>
      <c r="AF732" s="14">
        <v>0</v>
      </c>
      <c r="AG732" s="14">
        <v>4.7000801887972399E-2</v>
      </c>
      <c r="AH732" s="14"/>
      <c r="AI732" s="14">
        <v>7.1611898585415099E-2</v>
      </c>
      <c r="AJ732" s="14">
        <v>5.5205607839836003E-2</v>
      </c>
      <c r="AK732" s="14">
        <v>3.81283712414488E-2</v>
      </c>
      <c r="AL732" s="14">
        <v>8.5066356012738296E-3</v>
      </c>
      <c r="AM732" s="14">
        <v>9.39750375340241E-2</v>
      </c>
    </row>
    <row r="733" spans="2:39" x14ac:dyDescent="0.35">
      <c r="B733" t="s">
        <v>282</v>
      </c>
      <c r="C733" s="14">
        <v>0.13653110504285099</v>
      </c>
      <c r="D733" s="14">
        <v>0.122722267200949</v>
      </c>
      <c r="E733" s="14">
        <v>0.15325950634271501</v>
      </c>
      <c r="F733" s="14"/>
      <c r="G733" s="14">
        <v>0.159936477564281</v>
      </c>
      <c r="H733" s="14">
        <v>0.14508165522163</v>
      </c>
      <c r="I733" s="14">
        <v>0.13522063880933399</v>
      </c>
      <c r="J733" s="14">
        <v>0.185354381693531</v>
      </c>
      <c r="K733" s="14">
        <v>9.9198373060782594E-2</v>
      </c>
      <c r="L733" s="14">
        <v>5.58513830281493E-2</v>
      </c>
      <c r="M733" s="14"/>
      <c r="N733" s="14">
        <v>0.14466267543707001</v>
      </c>
      <c r="O733" s="14">
        <v>0.13636521516826799</v>
      </c>
      <c r="P733" s="14">
        <v>0.12830906299099301</v>
      </c>
      <c r="Q733" s="14">
        <v>0.14678443146583001</v>
      </c>
      <c r="R733" s="14">
        <v>0.12881895289752501</v>
      </c>
      <c r="S733" s="14"/>
      <c r="T733" s="14">
        <v>0.145667840281266</v>
      </c>
      <c r="U733" s="14">
        <v>0.14326806374548501</v>
      </c>
      <c r="V733" s="14">
        <v>0.16600693933879701</v>
      </c>
      <c r="W733" s="14">
        <v>0.107727028357639</v>
      </c>
      <c r="X733" s="14"/>
      <c r="Y733" s="14">
        <v>0.14697287392819999</v>
      </c>
      <c r="Z733" s="14">
        <v>0.176741868252863</v>
      </c>
      <c r="AA733" s="14">
        <v>0.100281588275787</v>
      </c>
      <c r="AB733" s="14">
        <v>6.7402195251326597E-2</v>
      </c>
      <c r="AC733" s="14"/>
      <c r="AD733" s="14">
        <v>0.13939414995594299</v>
      </c>
      <c r="AE733" s="14">
        <v>9.4645864259902596E-2</v>
      </c>
      <c r="AF733" s="14">
        <v>0.285699038769817</v>
      </c>
      <c r="AG733" s="14">
        <v>0.19295754900797901</v>
      </c>
      <c r="AH733" s="14"/>
      <c r="AI733" s="14">
        <v>0.12622794216873601</v>
      </c>
      <c r="AJ733" s="14">
        <v>9.3852507783865904E-2</v>
      </c>
      <c r="AK733" s="14">
        <v>7.3040134354407704E-2</v>
      </c>
      <c r="AL733" s="14">
        <v>0.15371052282206099</v>
      </c>
      <c r="AM733" s="14">
        <v>4.7183221494850297E-2</v>
      </c>
    </row>
    <row r="734" spans="2:39" x14ac:dyDescent="0.35">
      <c r="B734" t="s">
        <v>283</v>
      </c>
      <c r="C734" s="14">
        <v>0.388166422151839</v>
      </c>
      <c r="D734" s="14">
        <v>0.39423251828174499</v>
      </c>
      <c r="E734" s="14">
        <v>0.38081778850529802</v>
      </c>
      <c r="F734" s="14"/>
      <c r="G734" s="14">
        <v>0.36872183349826099</v>
      </c>
      <c r="H734" s="14">
        <v>0.35776810418281801</v>
      </c>
      <c r="I734" s="14">
        <v>0.38418074458869</v>
      </c>
      <c r="J734" s="14">
        <v>0.40753968877867303</v>
      </c>
      <c r="K734" s="14">
        <v>0.32513153578360499</v>
      </c>
      <c r="L734" s="14">
        <v>0.53819398088208403</v>
      </c>
      <c r="M734" s="14"/>
      <c r="N734" s="14">
        <v>0.35840470236941502</v>
      </c>
      <c r="O734" s="14">
        <v>0.37869513651297498</v>
      </c>
      <c r="P734" s="14">
        <v>0.36489404616567001</v>
      </c>
      <c r="Q734" s="14">
        <v>0.38764723080975699</v>
      </c>
      <c r="R734" s="14">
        <v>0.410796157863345</v>
      </c>
      <c r="S734" s="14"/>
      <c r="T734" s="14">
        <v>0.36672056905384498</v>
      </c>
      <c r="U734" s="14">
        <v>0.56131047490705499</v>
      </c>
      <c r="V734" s="14">
        <v>0.33454449757055299</v>
      </c>
      <c r="W734" s="14">
        <v>0.42228468489865301</v>
      </c>
      <c r="X734" s="14"/>
      <c r="Y734" s="14">
        <v>0.44118806059690502</v>
      </c>
      <c r="Z734" s="14">
        <v>0.33943256600612298</v>
      </c>
      <c r="AA734" s="14">
        <v>0.324871713711122</v>
      </c>
      <c r="AB734" s="14">
        <v>0.28710352017825003</v>
      </c>
      <c r="AC734" s="14"/>
      <c r="AD734" s="14">
        <v>0.36617093689351499</v>
      </c>
      <c r="AE734" s="14">
        <v>0.41437799776655998</v>
      </c>
      <c r="AF734" s="14">
        <v>0.51750553627815599</v>
      </c>
      <c r="AG734" s="14">
        <v>0.45567814135011497</v>
      </c>
      <c r="AH734" s="14"/>
      <c r="AI734" s="14">
        <v>0.26770749117464998</v>
      </c>
      <c r="AJ734" s="14">
        <v>0.38923008468606302</v>
      </c>
      <c r="AK734" s="14">
        <v>0.39968577329428301</v>
      </c>
      <c r="AL734" s="14">
        <v>0.32639787166046602</v>
      </c>
      <c r="AM734" s="14">
        <v>0.37868164429686002</v>
      </c>
    </row>
    <row r="735" spans="2:39" x14ac:dyDescent="0.35">
      <c r="B735" t="s">
        <v>284</v>
      </c>
      <c r="C735" s="14">
        <v>0.39395867367196702</v>
      </c>
      <c r="D735" s="14">
        <v>0.40546259368458798</v>
      </c>
      <c r="E735" s="14">
        <v>0.380022512447108</v>
      </c>
      <c r="F735" s="14"/>
      <c r="G735" s="14">
        <v>0.33814724157591203</v>
      </c>
      <c r="H735" s="14">
        <v>0.43416794719392998</v>
      </c>
      <c r="I735" s="14">
        <v>0.42179094755365898</v>
      </c>
      <c r="J735" s="14">
        <v>0.34699737286788901</v>
      </c>
      <c r="K735" s="14">
        <v>0.43944085196379001</v>
      </c>
      <c r="L735" s="14">
        <v>0.34330132863398999</v>
      </c>
      <c r="M735" s="14"/>
      <c r="N735" s="14">
        <v>0.41827820864378801</v>
      </c>
      <c r="O735" s="14">
        <v>0.42344552987547501</v>
      </c>
      <c r="P735" s="14">
        <v>0.40247699895349498</v>
      </c>
      <c r="Q735" s="14">
        <v>0.39266900568691698</v>
      </c>
      <c r="R735" s="14">
        <v>0.38714766606266998</v>
      </c>
      <c r="S735" s="14"/>
      <c r="T735" s="14">
        <v>0.35571451467962101</v>
      </c>
      <c r="U735" s="14">
        <v>0.24865335543469599</v>
      </c>
      <c r="V735" s="14">
        <v>0.40996632761565999</v>
      </c>
      <c r="W735" s="14">
        <v>0.39959318642632202</v>
      </c>
      <c r="X735" s="14"/>
      <c r="Y735" s="14">
        <v>0.32305886291088198</v>
      </c>
      <c r="Z735" s="14">
        <v>0.449352642986383</v>
      </c>
      <c r="AA735" s="14">
        <v>0.41210313511057201</v>
      </c>
      <c r="AB735" s="14">
        <v>0.60318789908651604</v>
      </c>
      <c r="AC735" s="14"/>
      <c r="AD735" s="14">
        <v>0.43225306492716098</v>
      </c>
      <c r="AE735" s="14">
        <v>0.35572247408868801</v>
      </c>
      <c r="AF735" s="14">
        <v>0.16747013421349599</v>
      </c>
      <c r="AG735" s="14">
        <v>0.304363507753933</v>
      </c>
      <c r="AH735" s="14"/>
      <c r="AI735" s="14">
        <v>0.53445266807119896</v>
      </c>
      <c r="AJ735" s="14">
        <v>0.43597644045404899</v>
      </c>
      <c r="AK735" s="14">
        <v>0.48914572110985999</v>
      </c>
      <c r="AL735" s="14">
        <v>0.48109259254804199</v>
      </c>
      <c r="AM735" s="14">
        <v>0.46176306484107499</v>
      </c>
    </row>
    <row r="736" spans="2:39" x14ac:dyDescent="0.35">
      <c r="B736" t="s">
        <v>64</v>
      </c>
      <c r="C736" s="14">
        <v>4.7685412848268802E-3</v>
      </c>
      <c r="D736" s="14">
        <v>4.5703531851842803E-3</v>
      </c>
      <c r="E736" s="14">
        <v>5.0086317328165604E-3</v>
      </c>
      <c r="F736" s="14"/>
      <c r="G736" s="14">
        <v>1.4902438118862099E-2</v>
      </c>
      <c r="H736" s="14">
        <v>0</v>
      </c>
      <c r="I736" s="14">
        <v>1.1683275726514401E-2</v>
      </c>
      <c r="J736" s="14">
        <v>0</v>
      </c>
      <c r="K736" s="14">
        <v>0</v>
      </c>
      <c r="L736" s="14">
        <v>0</v>
      </c>
      <c r="M736" s="14"/>
      <c r="N736" s="14">
        <v>0</v>
      </c>
      <c r="O736" s="14">
        <v>0</v>
      </c>
      <c r="P736" s="14">
        <v>0</v>
      </c>
      <c r="Q736" s="14">
        <v>9.2929445007343004E-3</v>
      </c>
      <c r="R736" s="14">
        <v>0</v>
      </c>
      <c r="S736" s="14"/>
      <c r="T736" s="14">
        <v>0</v>
      </c>
      <c r="U736" s="14">
        <v>0</v>
      </c>
      <c r="V736" s="14">
        <v>0</v>
      </c>
      <c r="W736" s="14">
        <v>1.0264989911078199E-2</v>
      </c>
      <c r="X736" s="14"/>
      <c r="Y736" s="14">
        <v>5.393558849659E-3</v>
      </c>
      <c r="Z736" s="14">
        <v>9.5432862985850801E-3</v>
      </c>
      <c r="AA736" s="14">
        <v>0</v>
      </c>
      <c r="AB736" s="14">
        <v>0</v>
      </c>
      <c r="AC736" s="14"/>
      <c r="AD736" s="14">
        <v>3.7023717222244299E-3</v>
      </c>
      <c r="AE736" s="14">
        <v>8.4360636620763006E-3</v>
      </c>
      <c r="AF736" s="14">
        <v>0</v>
      </c>
      <c r="AG736" s="14">
        <v>0</v>
      </c>
      <c r="AH736" s="14"/>
      <c r="AI736" s="14">
        <v>0</v>
      </c>
      <c r="AJ736" s="14">
        <v>0</v>
      </c>
      <c r="AK736" s="14">
        <v>0</v>
      </c>
      <c r="AL736" s="14">
        <v>0</v>
      </c>
      <c r="AM736" s="14">
        <v>1.8397031833190601E-2</v>
      </c>
    </row>
    <row r="737" spans="2:39" x14ac:dyDescent="0.35">
      <c r="B737" t="s">
        <v>285</v>
      </c>
      <c r="C737" s="14">
        <v>7.6575257848517E-2</v>
      </c>
      <c r="D737" s="14">
        <v>7.3012267647534004E-2</v>
      </c>
      <c r="E737" s="14">
        <v>8.0891560972062002E-2</v>
      </c>
      <c r="F737" s="14"/>
      <c r="G737" s="14">
        <v>0.118292009242684</v>
      </c>
      <c r="H737" s="14">
        <v>6.29822934016218E-2</v>
      </c>
      <c r="I737" s="14">
        <v>4.7124393321803099E-2</v>
      </c>
      <c r="J737" s="14">
        <v>6.01085566599069E-2</v>
      </c>
      <c r="K737" s="14">
        <v>0.136229239191823</v>
      </c>
      <c r="L737" s="14">
        <v>6.2653307455776394E-2</v>
      </c>
      <c r="M737" s="14"/>
      <c r="N737" s="14">
        <v>7.8654413549727104E-2</v>
      </c>
      <c r="O737" s="14">
        <v>6.14941184432828E-2</v>
      </c>
      <c r="P737" s="14">
        <v>0.104319891889842</v>
      </c>
      <c r="Q737" s="14">
        <v>6.3606387536762302E-2</v>
      </c>
      <c r="R737" s="14">
        <v>7.3237223176460003E-2</v>
      </c>
      <c r="S737" s="14"/>
      <c r="T737" s="14">
        <v>0.13189707598526701</v>
      </c>
      <c r="U737" s="14">
        <v>4.6768105912764597E-2</v>
      </c>
      <c r="V737" s="14">
        <v>8.9482235474989999E-2</v>
      </c>
      <c r="W737" s="14">
        <v>6.0130110406307703E-2</v>
      </c>
      <c r="X737" s="14"/>
      <c r="Y737" s="14">
        <v>8.3386643714354197E-2</v>
      </c>
      <c r="Z737" s="14">
        <v>2.4929636456046299E-2</v>
      </c>
      <c r="AA737" s="14">
        <v>0.16274356290251901</v>
      </c>
      <c r="AB737" s="14">
        <v>4.2306385483907499E-2</v>
      </c>
      <c r="AC737" s="14"/>
      <c r="AD737" s="14">
        <v>5.8479476501156903E-2</v>
      </c>
      <c r="AE737" s="14">
        <v>0.126817600222773</v>
      </c>
      <c r="AF737" s="14">
        <v>2.9325290738530602E-2</v>
      </c>
      <c r="AG737" s="14">
        <v>4.7000801887972399E-2</v>
      </c>
      <c r="AH737" s="14"/>
      <c r="AI737" s="14">
        <v>7.1611898585415099E-2</v>
      </c>
      <c r="AJ737" s="14">
        <v>8.0940967076022705E-2</v>
      </c>
      <c r="AK737" s="14">
        <v>3.81283712414488E-2</v>
      </c>
      <c r="AL737" s="14">
        <v>3.87990129694313E-2</v>
      </c>
      <c r="AM737" s="14">
        <v>9.39750375340241E-2</v>
      </c>
    </row>
    <row r="738" spans="2:39" x14ac:dyDescent="0.35">
      <c r="B738" t="s">
        <v>286</v>
      </c>
      <c r="C738" s="14">
        <v>0.78212509582380596</v>
      </c>
      <c r="D738" s="14">
        <v>0.79969511196633303</v>
      </c>
      <c r="E738" s="14">
        <v>0.76084030095240596</v>
      </c>
      <c r="F738" s="14"/>
      <c r="G738" s="14">
        <v>0.70686907507417296</v>
      </c>
      <c r="H738" s="14">
        <v>0.79193605137674805</v>
      </c>
      <c r="I738" s="14">
        <v>0.80597169214234898</v>
      </c>
      <c r="J738" s="14">
        <v>0.75453706164656198</v>
      </c>
      <c r="K738" s="14">
        <v>0.764572387747395</v>
      </c>
      <c r="L738" s="14">
        <v>0.88149530951607402</v>
      </c>
      <c r="M738" s="14"/>
      <c r="N738" s="14">
        <v>0.77668291101320297</v>
      </c>
      <c r="O738" s="14">
        <v>0.80214066638845005</v>
      </c>
      <c r="P738" s="14">
        <v>0.76737104511916499</v>
      </c>
      <c r="Q738" s="14">
        <v>0.78031623649667403</v>
      </c>
      <c r="R738" s="14">
        <v>0.79794382392601504</v>
      </c>
      <c r="S738" s="14"/>
      <c r="T738" s="14">
        <v>0.72243508373346599</v>
      </c>
      <c r="U738" s="14">
        <v>0.80996383034175101</v>
      </c>
      <c r="V738" s="14">
        <v>0.74451082518621303</v>
      </c>
      <c r="W738" s="14">
        <v>0.82187787132497503</v>
      </c>
      <c r="X738" s="14"/>
      <c r="Y738" s="14">
        <v>0.764246923507787</v>
      </c>
      <c r="Z738" s="14">
        <v>0.78878520899250604</v>
      </c>
      <c r="AA738" s="14">
        <v>0.73697484882169395</v>
      </c>
      <c r="AB738" s="14">
        <v>0.89029141926476596</v>
      </c>
      <c r="AC738" s="14"/>
      <c r="AD738" s="14">
        <v>0.79842400182067497</v>
      </c>
      <c r="AE738" s="14">
        <v>0.77010047185524799</v>
      </c>
      <c r="AF738" s="14">
        <v>0.68497567049165198</v>
      </c>
      <c r="AG738" s="14">
        <v>0.76004164910404803</v>
      </c>
      <c r="AH738" s="14"/>
      <c r="AI738" s="14">
        <v>0.80216015924584905</v>
      </c>
      <c r="AJ738" s="14">
        <v>0.82520652514011095</v>
      </c>
      <c r="AK738" s="14">
        <v>0.888831494404143</v>
      </c>
      <c r="AL738" s="14">
        <v>0.80749046420850801</v>
      </c>
      <c r="AM738" s="14">
        <v>0.84044470913793501</v>
      </c>
    </row>
    <row r="739" spans="2:39" x14ac:dyDescent="0.35">
      <c r="B739" t="s">
        <v>67</v>
      </c>
      <c r="C739" s="14">
        <v>0.70554983797528903</v>
      </c>
      <c r="D739" s="14">
        <v>0.72668284431879904</v>
      </c>
      <c r="E739" s="14">
        <v>0.679948739980344</v>
      </c>
      <c r="F739" s="14"/>
      <c r="G739" s="14">
        <v>0.58857706583148905</v>
      </c>
      <c r="H739" s="14">
        <v>0.72895375797512696</v>
      </c>
      <c r="I739" s="14">
        <v>0.75884729882054602</v>
      </c>
      <c r="J739" s="14">
        <v>0.69442850498665498</v>
      </c>
      <c r="K739" s="14">
        <v>0.62834314855557205</v>
      </c>
      <c r="L739" s="14">
        <v>0.818842002060298</v>
      </c>
      <c r="M739" s="14"/>
      <c r="N739" s="14">
        <v>0.69802849746347595</v>
      </c>
      <c r="O739" s="14">
        <v>0.74064654794516704</v>
      </c>
      <c r="P739" s="14">
        <v>0.66305115322932295</v>
      </c>
      <c r="Q739" s="14">
        <v>0.71670984895991097</v>
      </c>
      <c r="R739" s="14">
        <v>0.72470660074955495</v>
      </c>
      <c r="S739" s="14"/>
      <c r="T739" s="14">
        <v>0.59053800774819898</v>
      </c>
      <c r="U739" s="14">
        <v>0.76319572442898598</v>
      </c>
      <c r="V739" s="14">
        <v>0.65502858971122302</v>
      </c>
      <c r="W739" s="14">
        <v>0.76174776091866803</v>
      </c>
      <c r="X739" s="14"/>
      <c r="Y739" s="14">
        <v>0.680860279793433</v>
      </c>
      <c r="Z739" s="14">
        <v>0.76385557253645997</v>
      </c>
      <c r="AA739" s="14">
        <v>0.57423128591917505</v>
      </c>
      <c r="AB739" s="14">
        <v>0.84798503378085899</v>
      </c>
      <c r="AC739" s="14"/>
      <c r="AD739" s="14">
        <v>0.73994452531951804</v>
      </c>
      <c r="AE739" s="14">
        <v>0.643282871632474</v>
      </c>
      <c r="AF739" s="14">
        <v>0.65565037975312201</v>
      </c>
      <c r="AG739" s="14">
        <v>0.71304084721607597</v>
      </c>
      <c r="AH739" s="14"/>
      <c r="AI739" s="14">
        <v>0.73054826066043399</v>
      </c>
      <c r="AJ739" s="14">
        <v>0.74426555806408901</v>
      </c>
      <c r="AK739" s="14">
        <v>0.85070312316269403</v>
      </c>
      <c r="AL739" s="14">
        <v>0.76869145123907701</v>
      </c>
      <c r="AM739" s="14">
        <v>0.74646967160391098</v>
      </c>
    </row>
    <row r="740" spans="2:39" x14ac:dyDescent="0.35">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row>
    <row r="741" spans="2:39" x14ac:dyDescent="0.35">
      <c r="B741" s="6" t="s">
        <v>302</v>
      </c>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row>
    <row r="742" spans="2:39" x14ac:dyDescent="0.35">
      <c r="B742" s="24" t="s">
        <v>222</v>
      </c>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row>
    <row r="743" spans="2:39" x14ac:dyDescent="0.35">
      <c r="B743" t="s">
        <v>280</v>
      </c>
      <c r="C743" s="14">
        <v>3.060937332669E-2</v>
      </c>
      <c r="D743" s="14">
        <v>3.3570083615049401E-2</v>
      </c>
      <c r="E743" s="14">
        <v>2.7022688451151401E-2</v>
      </c>
      <c r="F743" s="14"/>
      <c r="G743" s="14">
        <v>2.21796341772569E-2</v>
      </c>
      <c r="H743" s="14">
        <v>2.2511768208477501E-2</v>
      </c>
      <c r="I743" s="14">
        <v>3.01131963637453E-2</v>
      </c>
      <c r="J743" s="14">
        <v>0</v>
      </c>
      <c r="K743" s="14">
        <v>5.2101014902914897E-2</v>
      </c>
      <c r="L743" s="14">
        <v>8.3421479062613393E-2</v>
      </c>
      <c r="M743" s="14"/>
      <c r="N743" s="14">
        <v>1.3394561964001499E-2</v>
      </c>
      <c r="O743" s="14">
        <v>8.2468374030012698E-2</v>
      </c>
      <c r="P743" s="14">
        <v>1.02914454929864E-2</v>
      </c>
      <c r="Q743" s="14">
        <v>9.2929445007343004E-3</v>
      </c>
      <c r="R743" s="14">
        <v>1.3501524600137101E-2</v>
      </c>
      <c r="S743" s="14"/>
      <c r="T743" s="14">
        <v>5.4389242554011799E-2</v>
      </c>
      <c r="U743" s="14">
        <v>0</v>
      </c>
      <c r="V743" s="14">
        <v>2.9805793350955099E-2</v>
      </c>
      <c r="W743" s="14">
        <v>3.1143079242435898E-2</v>
      </c>
      <c r="X743" s="14"/>
      <c r="Y743" s="14">
        <v>3.3242017444124299E-2</v>
      </c>
      <c r="Z743" s="14">
        <v>1.4203487863072401E-2</v>
      </c>
      <c r="AA743" s="14">
        <v>7.3817494067243097E-2</v>
      </c>
      <c r="AB743" s="14">
        <v>0</v>
      </c>
      <c r="AC743" s="14"/>
      <c r="AD743" s="14">
        <v>3.0148029070072399E-2</v>
      </c>
      <c r="AE743" s="14">
        <v>4.0995478152202898E-2</v>
      </c>
      <c r="AF743" s="14">
        <v>0</v>
      </c>
      <c r="AG743" s="14">
        <v>0</v>
      </c>
      <c r="AH743" s="14"/>
      <c r="AI743" s="14">
        <v>0</v>
      </c>
      <c r="AJ743" s="14">
        <v>1.1838564475008801E-2</v>
      </c>
      <c r="AK743" s="14">
        <v>0</v>
      </c>
      <c r="AL743" s="14">
        <v>6.0584754736315E-2</v>
      </c>
      <c r="AM743" s="14">
        <v>0</v>
      </c>
    </row>
    <row r="744" spans="2:39" x14ac:dyDescent="0.35">
      <c r="B744" t="s">
        <v>281</v>
      </c>
      <c r="C744" s="14">
        <v>4.2119020080936799E-2</v>
      </c>
      <c r="D744" s="14">
        <v>3.9100707675920901E-2</v>
      </c>
      <c r="E744" s="14">
        <v>4.5775485725442697E-2</v>
      </c>
      <c r="F744" s="14"/>
      <c r="G744" s="14">
        <v>7.2024027580735298E-2</v>
      </c>
      <c r="H744" s="14">
        <v>5.9086220326864503E-2</v>
      </c>
      <c r="I744" s="14">
        <v>1.9748611164584401E-2</v>
      </c>
      <c r="J744" s="14">
        <v>3.8381370709843002E-2</v>
      </c>
      <c r="K744" s="14">
        <v>1.9358749452966399E-2</v>
      </c>
      <c r="L744" s="14">
        <v>3.7797805823173401E-2</v>
      </c>
      <c r="M744" s="14"/>
      <c r="N744" s="14">
        <v>7.8807036590782101E-2</v>
      </c>
      <c r="O744" s="14">
        <v>2.9747514921423801E-2</v>
      </c>
      <c r="P744" s="14">
        <v>9.1290793997403002E-2</v>
      </c>
      <c r="Q744" s="14">
        <v>1.8860513246936699E-2</v>
      </c>
      <c r="R744" s="14">
        <v>3.22600110747404E-2</v>
      </c>
      <c r="S744" s="14"/>
      <c r="T744" s="14">
        <v>0</v>
      </c>
      <c r="U744" s="14">
        <v>0.15725065611633701</v>
      </c>
      <c r="V744" s="14">
        <v>2.5965817320648399E-2</v>
      </c>
      <c r="W744" s="14">
        <v>5.0947943084785299E-2</v>
      </c>
      <c r="X744" s="14"/>
      <c r="Y744" s="14">
        <v>3.8283490056511299E-2</v>
      </c>
      <c r="Z744" s="14">
        <v>1.2904012686740501E-2</v>
      </c>
      <c r="AA744" s="14">
        <v>9.2716430561832194E-2</v>
      </c>
      <c r="AB744" s="14">
        <v>4.79497404816394E-2</v>
      </c>
      <c r="AC744" s="14"/>
      <c r="AD744" s="14">
        <v>3.0561273122725802E-2</v>
      </c>
      <c r="AE744" s="14">
        <v>6.7707047496063905E-2</v>
      </c>
      <c r="AF744" s="14">
        <v>2.8334610027821699E-2</v>
      </c>
      <c r="AG744" s="14">
        <v>5.2355216443950997E-2</v>
      </c>
      <c r="AH744" s="14"/>
      <c r="AI744" s="14">
        <v>1.93816078429353E-2</v>
      </c>
      <c r="AJ744" s="14">
        <v>8.4041917402223498E-2</v>
      </c>
      <c r="AK744" s="14">
        <v>3.4784498086748897E-2</v>
      </c>
      <c r="AL744" s="14">
        <v>3.5957249293330801E-2</v>
      </c>
      <c r="AM744" s="14">
        <v>3.0233323468352499E-2</v>
      </c>
    </row>
    <row r="745" spans="2:39" x14ac:dyDescent="0.35">
      <c r="B745" t="s">
        <v>282</v>
      </c>
      <c r="C745" s="14">
        <v>0.16566180933892299</v>
      </c>
      <c r="D745" s="14">
        <v>0.16786608792757399</v>
      </c>
      <c r="E745" s="14">
        <v>0.16299148637403399</v>
      </c>
      <c r="F745" s="14"/>
      <c r="G745" s="14">
        <v>0.16062817967812801</v>
      </c>
      <c r="H745" s="14">
        <v>0.19606591819514799</v>
      </c>
      <c r="I745" s="14">
        <v>0.146852898011959</v>
      </c>
      <c r="J745" s="14">
        <v>0.149491332193052</v>
      </c>
      <c r="K745" s="14">
        <v>0.18419812161289001</v>
      </c>
      <c r="L745" s="14">
        <v>0.14391253438420801</v>
      </c>
      <c r="M745" s="14"/>
      <c r="N745" s="14">
        <v>0.14790209804759699</v>
      </c>
      <c r="O745" s="14">
        <v>0.204664199987065</v>
      </c>
      <c r="P745" s="14">
        <v>0.16202456999189499</v>
      </c>
      <c r="Q745" s="14">
        <v>0.153172700222138</v>
      </c>
      <c r="R745" s="14">
        <v>0.154180347708266</v>
      </c>
      <c r="S745" s="14"/>
      <c r="T745" s="14">
        <v>0.102906684788992</v>
      </c>
      <c r="U745" s="14">
        <v>0.29389133011393498</v>
      </c>
      <c r="V745" s="14">
        <v>0.17062064447212799</v>
      </c>
      <c r="W745" s="14">
        <v>0.15681749825977401</v>
      </c>
      <c r="X745" s="14"/>
      <c r="Y745" s="14">
        <v>0.199411736176628</v>
      </c>
      <c r="Z745" s="14">
        <v>6.3236826771052898E-2</v>
      </c>
      <c r="AA745" s="14">
        <v>0.18525722928362201</v>
      </c>
      <c r="AB745" s="14">
        <v>0.202544543821082</v>
      </c>
      <c r="AC745" s="14"/>
      <c r="AD745" s="14">
        <v>0.17946422324345301</v>
      </c>
      <c r="AE745" s="14">
        <v>0.13146126621953999</v>
      </c>
      <c r="AF745" s="14">
        <v>0.237629961336213</v>
      </c>
      <c r="AG745" s="14">
        <v>0.156931142424593</v>
      </c>
      <c r="AH745" s="14"/>
      <c r="AI745" s="14">
        <v>0.25270460186245097</v>
      </c>
      <c r="AJ745" s="14">
        <v>0.15751525200712799</v>
      </c>
      <c r="AK745" s="14">
        <v>6.1929216711506002E-2</v>
      </c>
      <c r="AL745" s="14">
        <v>0.24675267938036299</v>
      </c>
      <c r="AM745" s="14">
        <v>0.124867969298428</v>
      </c>
    </row>
    <row r="746" spans="2:39" x14ac:dyDescent="0.35">
      <c r="B746" t="s">
        <v>283</v>
      </c>
      <c r="C746" s="14">
        <v>0.37461357750070801</v>
      </c>
      <c r="D746" s="14">
        <v>0.395911906830478</v>
      </c>
      <c r="E746" s="14">
        <v>0.34881220274895602</v>
      </c>
      <c r="F746" s="14"/>
      <c r="G746" s="14">
        <v>0.40651883899437902</v>
      </c>
      <c r="H746" s="14">
        <v>0.35816791597353298</v>
      </c>
      <c r="I746" s="14">
        <v>0.31106793157718698</v>
      </c>
      <c r="J746" s="14">
        <v>0.45794651207613302</v>
      </c>
      <c r="K746" s="14">
        <v>0.25570535847744402</v>
      </c>
      <c r="L746" s="14">
        <v>0.50799683496233905</v>
      </c>
      <c r="M746" s="14"/>
      <c r="N746" s="14">
        <v>0.32499748937384498</v>
      </c>
      <c r="O746" s="14">
        <v>0.29264008708790701</v>
      </c>
      <c r="P746" s="14">
        <v>0.45322917237607702</v>
      </c>
      <c r="Q746" s="14">
        <v>0.35373203851145801</v>
      </c>
      <c r="R746" s="14">
        <v>0.43939075107980502</v>
      </c>
      <c r="S746" s="14"/>
      <c r="T746" s="14">
        <v>0.43625338015222997</v>
      </c>
      <c r="U746" s="14">
        <v>0.24250792373615801</v>
      </c>
      <c r="V746" s="14">
        <v>0.39150553343254602</v>
      </c>
      <c r="W746" s="14">
        <v>0.36411593727844399</v>
      </c>
      <c r="X746" s="14"/>
      <c r="Y746" s="14">
        <v>0.36022305976496999</v>
      </c>
      <c r="Z746" s="14">
        <v>0.46402027609545299</v>
      </c>
      <c r="AA746" s="14">
        <v>0.33198276303177499</v>
      </c>
      <c r="AB746" s="14">
        <v>0.31078264724579302</v>
      </c>
      <c r="AC746" s="14"/>
      <c r="AD746" s="14">
        <v>0.36530582608265699</v>
      </c>
      <c r="AE746" s="14">
        <v>0.38230097479979003</v>
      </c>
      <c r="AF746" s="14">
        <v>0.48243939298951299</v>
      </c>
      <c r="AG746" s="14">
        <v>0.33699444593149003</v>
      </c>
      <c r="AH746" s="14"/>
      <c r="AI746" s="14">
        <v>0.22234507206050599</v>
      </c>
      <c r="AJ746" s="14">
        <v>0.48041378673653401</v>
      </c>
      <c r="AK746" s="14">
        <v>0.39875255415004401</v>
      </c>
      <c r="AL746" s="14">
        <v>0.315233699249233</v>
      </c>
      <c r="AM746" s="14">
        <v>0.36996025412342298</v>
      </c>
    </row>
    <row r="747" spans="2:39" x14ac:dyDescent="0.35">
      <c r="B747" t="s">
        <v>284</v>
      </c>
      <c r="C747" s="14">
        <v>0.37983941679732502</v>
      </c>
      <c r="D747" s="14">
        <v>0.35250562969507399</v>
      </c>
      <c r="E747" s="14">
        <v>0.41295230905709401</v>
      </c>
      <c r="F747" s="14"/>
      <c r="G747" s="14">
        <v>0.33137212351110501</v>
      </c>
      <c r="H747" s="14">
        <v>0.364168177295977</v>
      </c>
      <c r="I747" s="14">
        <v>0.49221736288252299</v>
      </c>
      <c r="J747" s="14">
        <v>0.31644888107336999</v>
      </c>
      <c r="K747" s="14">
        <v>0.488636755553785</v>
      </c>
      <c r="L747" s="14">
        <v>0.22687134576766599</v>
      </c>
      <c r="M747" s="14"/>
      <c r="N747" s="14">
        <v>0.42150425205977299</v>
      </c>
      <c r="O747" s="14">
        <v>0.37478886156472702</v>
      </c>
      <c r="P747" s="14">
        <v>0.283164018141639</v>
      </c>
      <c r="Q747" s="14">
        <v>0.46494180351873299</v>
      </c>
      <c r="R747" s="14">
        <v>0.34800748777319201</v>
      </c>
      <c r="S747" s="14"/>
      <c r="T747" s="14">
        <v>0.40645069250476601</v>
      </c>
      <c r="U747" s="14">
        <v>0.30635009003357</v>
      </c>
      <c r="V747" s="14">
        <v>0.37438671111684602</v>
      </c>
      <c r="W747" s="14">
        <v>0.38859414874970299</v>
      </c>
      <c r="X747" s="14"/>
      <c r="Y747" s="14">
        <v>0.36180970623622499</v>
      </c>
      <c r="Z747" s="14">
        <v>0.44563539658368101</v>
      </c>
      <c r="AA747" s="14">
        <v>0.31622608305552802</v>
      </c>
      <c r="AB747" s="14">
        <v>0.43872306845148501</v>
      </c>
      <c r="AC747" s="14"/>
      <c r="AD747" s="14">
        <v>0.38462949545370401</v>
      </c>
      <c r="AE747" s="14">
        <v>0.37753523333240302</v>
      </c>
      <c r="AF747" s="14">
        <v>0.251596035646452</v>
      </c>
      <c r="AG747" s="14">
        <v>0.42550627709677902</v>
      </c>
      <c r="AH747" s="14"/>
      <c r="AI747" s="14">
        <v>0.50556871823410798</v>
      </c>
      <c r="AJ747" s="14">
        <v>0.26619047937910501</v>
      </c>
      <c r="AK747" s="14">
        <v>0.50453373105170096</v>
      </c>
      <c r="AL747" s="14">
        <v>0.34147161734075798</v>
      </c>
      <c r="AM747" s="14">
        <v>0.47493845310979699</v>
      </c>
    </row>
    <row r="748" spans="2:39" x14ac:dyDescent="0.35">
      <c r="B748" t="s">
        <v>64</v>
      </c>
      <c r="C748" s="14">
        <v>7.1568029554171702E-3</v>
      </c>
      <c r="D748" s="14">
        <v>1.10455842559026E-2</v>
      </c>
      <c r="E748" s="14">
        <v>2.44582764332168E-3</v>
      </c>
      <c r="F748" s="14"/>
      <c r="G748" s="14">
        <v>7.27719605839478E-3</v>
      </c>
      <c r="H748" s="14">
        <v>0</v>
      </c>
      <c r="I748" s="14">
        <v>0</v>
      </c>
      <c r="J748" s="14">
        <v>3.7731903947602001E-2</v>
      </c>
      <c r="K748" s="14">
        <v>0</v>
      </c>
      <c r="L748" s="14">
        <v>0</v>
      </c>
      <c r="M748" s="14"/>
      <c r="N748" s="14">
        <v>1.3394561964001499E-2</v>
      </c>
      <c r="O748" s="14">
        <v>1.56909624088638E-2</v>
      </c>
      <c r="P748" s="14">
        <v>0</v>
      </c>
      <c r="Q748" s="14">
        <v>0</v>
      </c>
      <c r="R748" s="14">
        <v>1.2659877763859099E-2</v>
      </c>
      <c r="S748" s="14"/>
      <c r="T748" s="14">
        <v>0</v>
      </c>
      <c r="U748" s="14">
        <v>0</v>
      </c>
      <c r="V748" s="14">
        <v>7.7155003068768799E-3</v>
      </c>
      <c r="W748" s="14">
        <v>8.3813933848572806E-3</v>
      </c>
      <c r="X748" s="14"/>
      <c r="Y748" s="14">
        <v>7.0299903215410003E-3</v>
      </c>
      <c r="Z748" s="14">
        <v>0</v>
      </c>
      <c r="AA748" s="14">
        <v>0</v>
      </c>
      <c r="AB748" s="14">
        <v>0</v>
      </c>
      <c r="AC748" s="14"/>
      <c r="AD748" s="14">
        <v>9.8911530273867298E-3</v>
      </c>
      <c r="AE748" s="14">
        <v>0</v>
      </c>
      <c r="AF748" s="14">
        <v>0</v>
      </c>
      <c r="AG748" s="14">
        <v>2.8212918103187001E-2</v>
      </c>
      <c r="AH748" s="14"/>
      <c r="AI748" s="14">
        <v>0</v>
      </c>
      <c r="AJ748" s="14">
        <v>0</v>
      </c>
      <c r="AK748" s="14">
        <v>0</v>
      </c>
      <c r="AL748" s="14">
        <v>0</v>
      </c>
      <c r="AM748" s="14">
        <v>0</v>
      </c>
    </row>
    <row r="749" spans="2:39" x14ac:dyDescent="0.35">
      <c r="B749" t="s">
        <v>285</v>
      </c>
      <c r="C749" s="14">
        <v>7.2728393407626796E-2</v>
      </c>
      <c r="D749" s="14">
        <v>7.2670791290970302E-2</v>
      </c>
      <c r="E749" s="14">
        <v>7.2798174176593997E-2</v>
      </c>
      <c r="F749" s="14"/>
      <c r="G749" s="14">
        <v>9.4203661757992205E-2</v>
      </c>
      <c r="H749" s="14">
        <v>8.1597988535342003E-2</v>
      </c>
      <c r="I749" s="14">
        <v>4.98618075283297E-2</v>
      </c>
      <c r="J749" s="14">
        <v>3.8381370709843002E-2</v>
      </c>
      <c r="K749" s="14">
        <v>7.1459764355881195E-2</v>
      </c>
      <c r="L749" s="14">
        <v>0.121219284885787</v>
      </c>
      <c r="M749" s="14"/>
      <c r="N749" s="14">
        <v>9.2201598554783604E-2</v>
      </c>
      <c r="O749" s="14">
        <v>0.112215888951437</v>
      </c>
      <c r="P749" s="14">
        <v>0.101582239490389</v>
      </c>
      <c r="Q749" s="14">
        <v>2.8153457747671001E-2</v>
      </c>
      <c r="R749" s="14">
        <v>4.57615356748775E-2</v>
      </c>
      <c r="S749" s="14"/>
      <c r="T749" s="14">
        <v>5.4389242554011799E-2</v>
      </c>
      <c r="U749" s="14">
        <v>0.15725065611633701</v>
      </c>
      <c r="V749" s="14">
        <v>5.5771610671603501E-2</v>
      </c>
      <c r="W749" s="14">
        <v>8.2091022327221194E-2</v>
      </c>
      <c r="X749" s="14"/>
      <c r="Y749" s="14">
        <v>7.1525507500635493E-2</v>
      </c>
      <c r="Z749" s="14">
        <v>2.7107500549812799E-2</v>
      </c>
      <c r="AA749" s="14">
        <v>0.16653392462907499</v>
      </c>
      <c r="AB749" s="14">
        <v>4.79497404816394E-2</v>
      </c>
      <c r="AC749" s="14"/>
      <c r="AD749" s="14">
        <v>6.0709302192798298E-2</v>
      </c>
      <c r="AE749" s="14">
        <v>0.108702525648267</v>
      </c>
      <c r="AF749" s="14">
        <v>2.8334610027821699E-2</v>
      </c>
      <c r="AG749" s="14">
        <v>5.2355216443950997E-2</v>
      </c>
      <c r="AH749" s="14"/>
      <c r="AI749" s="14">
        <v>1.93816078429353E-2</v>
      </c>
      <c r="AJ749" s="14">
        <v>9.5880481877232304E-2</v>
      </c>
      <c r="AK749" s="14">
        <v>3.4784498086748897E-2</v>
      </c>
      <c r="AL749" s="14">
        <v>9.65420040296458E-2</v>
      </c>
      <c r="AM749" s="14">
        <v>3.0233323468352499E-2</v>
      </c>
    </row>
    <row r="750" spans="2:39" x14ac:dyDescent="0.35">
      <c r="B750" t="s">
        <v>286</v>
      </c>
      <c r="C750" s="14">
        <v>0.75445299429803303</v>
      </c>
      <c r="D750" s="14">
        <v>0.74841753652555298</v>
      </c>
      <c r="E750" s="14">
        <v>0.76176451180604998</v>
      </c>
      <c r="F750" s="14"/>
      <c r="G750" s="14">
        <v>0.73789096250548503</v>
      </c>
      <c r="H750" s="14">
        <v>0.72233609326950998</v>
      </c>
      <c r="I750" s="14">
        <v>0.80328529445971097</v>
      </c>
      <c r="J750" s="14">
        <v>0.77439539314950401</v>
      </c>
      <c r="K750" s="14">
        <v>0.74434211403122896</v>
      </c>
      <c r="L750" s="14">
        <v>0.73486818073000504</v>
      </c>
      <c r="M750" s="14"/>
      <c r="N750" s="14">
        <v>0.74650174143361803</v>
      </c>
      <c r="O750" s="14">
        <v>0.66742894865263402</v>
      </c>
      <c r="P750" s="14">
        <v>0.73639319051771501</v>
      </c>
      <c r="Q750" s="14">
        <v>0.818673842030191</v>
      </c>
      <c r="R750" s="14">
        <v>0.78739823885299698</v>
      </c>
      <c r="S750" s="14"/>
      <c r="T750" s="14">
        <v>0.84270407265699598</v>
      </c>
      <c r="U750" s="14">
        <v>0.54885801376972798</v>
      </c>
      <c r="V750" s="14">
        <v>0.76589224454939098</v>
      </c>
      <c r="W750" s="14">
        <v>0.75271008602814704</v>
      </c>
      <c r="X750" s="14"/>
      <c r="Y750" s="14">
        <v>0.72203276600119504</v>
      </c>
      <c r="Z750" s="14">
        <v>0.90965567267913405</v>
      </c>
      <c r="AA750" s="14">
        <v>0.648208846087303</v>
      </c>
      <c r="AB750" s="14">
        <v>0.74950571569727797</v>
      </c>
      <c r="AC750" s="14"/>
      <c r="AD750" s="14">
        <v>0.749935321536362</v>
      </c>
      <c r="AE750" s="14">
        <v>0.75983620813219299</v>
      </c>
      <c r="AF750" s="14">
        <v>0.73403542863596505</v>
      </c>
      <c r="AG750" s="14">
        <v>0.76250072302826899</v>
      </c>
      <c r="AH750" s="14"/>
      <c r="AI750" s="14">
        <v>0.727913790294614</v>
      </c>
      <c r="AJ750" s="14">
        <v>0.74660426611563901</v>
      </c>
      <c r="AK750" s="14">
        <v>0.90328628520174503</v>
      </c>
      <c r="AL750" s="14">
        <v>0.65670531658999098</v>
      </c>
      <c r="AM750" s="14">
        <v>0.84489870723322003</v>
      </c>
    </row>
    <row r="751" spans="2:39" x14ac:dyDescent="0.35">
      <c r="B751" t="s">
        <v>67</v>
      </c>
      <c r="C751" s="14">
        <v>0.68172460089040599</v>
      </c>
      <c r="D751" s="14">
        <v>0.675746745234582</v>
      </c>
      <c r="E751" s="14">
        <v>0.68896633762945603</v>
      </c>
      <c r="F751" s="14"/>
      <c r="G751" s="14">
        <v>0.64368730074749303</v>
      </c>
      <c r="H751" s="14">
        <v>0.64073810473416803</v>
      </c>
      <c r="I751" s="14">
        <v>0.75342348693138095</v>
      </c>
      <c r="J751" s="14">
        <v>0.73601402243966096</v>
      </c>
      <c r="K751" s="14">
        <v>0.67288234967534699</v>
      </c>
      <c r="L751" s="14">
        <v>0.613648895844219</v>
      </c>
      <c r="M751" s="14"/>
      <c r="N751" s="14">
        <v>0.65430014287883498</v>
      </c>
      <c r="O751" s="14">
        <v>0.55521305970119805</v>
      </c>
      <c r="P751" s="14">
        <v>0.63481095102732599</v>
      </c>
      <c r="Q751" s="14">
        <v>0.79052038428252003</v>
      </c>
      <c r="R751" s="14">
        <v>0.74163670317812003</v>
      </c>
      <c r="S751" s="14"/>
      <c r="T751" s="14">
        <v>0.78831483010298398</v>
      </c>
      <c r="U751" s="14">
        <v>0.391607357653391</v>
      </c>
      <c r="V751" s="14">
        <v>0.71012063387778801</v>
      </c>
      <c r="W751" s="14">
        <v>0.67061906370092605</v>
      </c>
      <c r="X751" s="14"/>
      <c r="Y751" s="14">
        <v>0.65050725850055902</v>
      </c>
      <c r="Z751" s="14">
        <v>0.88254817212932102</v>
      </c>
      <c r="AA751" s="14">
        <v>0.48167492145822799</v>
      </c>
      <c r="AB751" s="14">
        <v>0.70155597521563895</v>
      </c>
      <c r="AC751" s="14"/>
      <c r="AD751" s="14">
        <v>0.68922601934356298</v>
      </c>
      <c r="AE751" s="14">
        <v>0.651133682483926</v>
      </c>
      <c r="AF751" s="14">
        <v>0.70570081860814304</v>
      </c>
      <c r="AG751" s="14">
        <v>0.71014550658431796</v>
      </c>
      <c r="AH751" s="14"/>
      <c r="AI751" s="14">
        <v>0.70853218245167904</v>
      </c>
      <c r="AJ751" s="14">
        <v>0.65072378423840704</v>
      </c>
      <c r="AK751" s="14">
        <v>0.86850178711499604</v>
      </c>
      <c r="AL751" s="14">
        <v>0.56016331256034502</v>
      </c>
      <c r="AM751" s="14">
        <v>0.81466538376486697</v>
      </c>
    </row>
    <row r="752" spans="2:39" x14ac:dyDescent="0.35">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row>
    <row r="753" spans="2:39" x14ac:dyDescent="0.35">
      <c r="B753" s="6" t="s">
        <v>303</v>
      </c>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row>
    <row r="754" spans="2:39" x14ac:dyDescent="0.35">
      <c r="B754" s="24" t="s">
        <v>222</v>
      </c>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row>
    <row r="755" spans="2:39" x14ac:dyDescent="0.35">
      <c r="B755" t="s">
        <v>280</v>
      </c>
      <c r="C755" s="14">
        <v>0.159091575800374</v>
      </c>
      <c r="D755" s="14">
        <v>0.175320350128297</v>
      </c>
      <c r="E755" s="14">
        <v>0.13943159770006999</v>
      </c>
      <c r="F755" s="14"/>
      <c r="G755" s="14">
        <v>0.21213256077811901</v>
      </c>
      <c r="H755" s="14">
        <v>0.15465843995883599</v>
      </c>
      <c r="I755" s="14">
        <v>6.74104174829636E-2</v>
      </c>
      <c r="J755" s="14">
        <v>0.14325216625904499</v>
      </c>
      <c r="K755" s="14">
        <v>0.22535275712629099</v>
      </c>
      <c r="L755" s="14">
        <v>0.224983898863438</v>
      </c>
      <c r="M755" s="14"/>
      <c r="N755" s="14">
        <v>0.119392822325206</v>
      </c>
      <c r="O755" s="14">
        <v>0.26876696844627601</v>
      </c>
      <c r="P755" s="14">
        <v>0.17510031120812999</v>
      </c>
      <c r="Q755" s="14">
        <v>0.12514669927222</v>
      </c>
      <c r="R755" s="14">
        <v>7.9630641773271602E-2</v>
      </c>
      <c r="S755" s="14"/>
      <c r="T755" s="14">
        <v>0.20674024566780799</v>
      </c>
      <c r="U755" s="14">
        <v>0.252509030713014</v>
      </c>
      <c r="V755" s="14">
        <v>0.161879240967581</v>
      </c>
      <c r="W755" s="14">
        <v>0.14033399716884901</v>
      </c>
      <c r="X755" s="14"/>
      <c r="Y755" s="14">
        <v>0.19417418958072599</v>
      </c>
      <c r="Z755" s="14">
        <v>6.3850040819696502E-2</v>
      </c>
      <c r="AA755" s="14">
        <v>0.22583582733572399</v>
      </c>
      <c r="AB755" s="14">
        <v>0.13582691390578899</v>
      </c>
      <c r="AC755" s="14"/>
      <c r="AD755" s="14">
        <v>0.13414495069926599</v>
      </c>
      <c r="AE755" s="14">
        <v>0.199649036835507</v>
      </c>
      <c r="AF755" s="14">
        <v>0.194702569268701</v>
      </c>
      <c r="AG755" s="14">
        <v>0.22966325619429601</v>
      </c>
      <c r="AH755" s="14"/>
      <c r="AI755" s="14">
        <v>0.224659804616094</v>
      </c>
      <c r="AJ755" s="14">
        <v>0.149838962218275</v>
      </c>
      <c r="AK755" s="14">
        <v>0.149457466767415</v>
      </c>
      <c r="AL755" s="14">
        <v>0.21701668190224099</v>
      </c>
      <c r="AM755" s="14">
        <v>3.5168460424467897E-2</v>
      </c>
    </row>
    <row r="756" spans="2:39" x14ac:dyDescent="0.35">
      <c r="B756" t="s">
        <v>281</v>
      </c>
      <c r="C756" s="14">
        <v>0.105306758417388</v>
      </c>
      <c r="D756" s="14">
        <v>9.5237989192653305E-2</v>
      </c>
      <c r="E756" s="14">
        <v>0.117504338989736</v>
      </c>
      <c r="F756" s="14"/>
      <c r="G756" s="14">
        <v>0.116008206087465</v>
      </c>
      <c r="H756" s="14">
        <v>5.7801848811785003E-2</v>
      </c>
      <c r="I756" s="14">
        <v>0.14787966672845301</v>
      </c>
      <c r="J756" s="14">
        <v>0.100745511458496</v>
      </c>
      <c r="K756" s="14">
        <v>0.105647626623153</v>
      </c>
      <c r="L756" s="14">
        <v>0.119431384473517</v>
      </c>
      <c r="M756" s="14"/>
      <c r="N756" s="14">
        <v>0.129268232717408</v>
      </c>
      <c r="O756" s="14">
        <v>6.43556202703056E-2</v>
      </c>
      <c r="P756" s="14">
        <v>0.117832011231984</v>
      </c>
      <c r="Q756" s="14">
        <v>8.9873110622017402E-2</v>
      </c>
      <c r="R756" s="14">
        <v>0.10827218875620601</v>
      </c>
      <c r="S756" s="14"/>
      <c r="T756" s="14">
        <v>6.88274329362734E-2</v>
      </c>
      <c r="U756" s="14">
        <v>0.18792326436297799</v>
      </c>
      <c r="V756" s="14">
        <v>8.7599889293796099E-2</v>
      </c>
      <c r="W756" s="14">
        <v>0.118085641985281</v>
      </c>
      <c r="X756" s="14"/>
      <c r="Y756" s="14">
        <v>0.107319584400387</v>
      </c>
      <c r="Z756" s="14">
        <v>9.9609401580658702E-2</v>
      </c>
      <c r="AA756" s="14">
        <v>0.100923313369269</v>
      </c>
      <c r="AB756" s="14">
        <v>7.1746563189784701E-2</v>
      </c>
      <c r="AC756" s="14"/>
      <c r="AD756" s="14">
        <v>8.8353494737366395E-2</v>
      </c>
      <c r="AE756" s="14">
        <v>0.116798660273928</v>
      </c>
      <c r="AF756" s="14">
        <v>0.16590757670144299</v>
      </c>
      <c r="AG756" s="14">
        <v>0.232563013918614</v>
      </c>
      <c r="AH756" s="14"/>
      <c r="AI756" s="14">
        <v>9.2574879915914995E-2</v>
      </c>
      <c r="AJ756" s="14">
        <v>9.2311408197031306E-2</v>
      </c>
      <c r="AK756" s="14">
        <v>0.16967980707445601</v>
      </c>
      <c r="AL756" s="14">
        <v>5.4248079357121601E-2</v>
      </c>
      <c r="AM756" s="14">
        <v>9.3503823934753302E-2</v>
      </c>
    </row>
    <row r="757" spans="2:39" x14ac:dyDescent="0.35">
      <c r="B757" t="s">
        <v>282</v>
      </c>
      <c r="C757" s="14">
        <v>0.24870045814126701</v>
      </c>
      <c r="D757" s="14">
        <v>0.26215280623909998</v>
      </c>
      <c r="E757" s="14">
        <v>0.23240391820195699</v>
      </c>
      <c r="F757" s="14"/>
      <c r="G757" s="14">
        <v>0.31124599256026098</v>
      </c>
      <c r="H757" s="14">
        <v>0.228811329732753</v>
      </c>
      <c r="I757" s="14">
        <v>0.198798937487459</v>
      </c>
      <c r="J757" s="14">
        <v>0.26680119480903602</v>
      </c>
      <c r="K757" s="14">
        <v>0.29361648604185903</v>
      </c>
      <c r="L757" s="14">
        <v>0.22565860732454701</v>
      </c>
      <c r="M757" s="14"/>
      <c r="N757" s="14">
        <v>0.21760404680651799</v>
      </c>
      <c r="O757" s="14">
        <v>0.20852037504186199</v>
      </c>
      <c r="P757" s="14">
        <v>0.26796523164166702</v>
      </c>
      <c r="Q757" s="14">
        <v>0.27872281111484798</v>
      </c>
      <c r="R757" s="14">
        <v>0.23750343961728401</v>
      </c>
      <c r="S757" s="14"/>
      <c r="T757" s="14">
        <v>0.265946772600822</v>
      </c>
      <c r="U757" s="14">
        <v>0.23239984078670201</v>
      </c>
      <c r="V757" s="14">
        <v>0.27526580975911202</v>
      </c>
      <c r="W757" s="14">
        <v>0.22376698809936599</v>
      </c>
      <c r="X757" s="14"/>
      <c r="Y757" s="14">
        <v>0.28885101622401999</v>
      </c>
      <c r="Z757" s="14">
        <v>0.26382772065704702</v>
      </c>
      <c r="AA757" s="14">
        <v>0.110585244982062</v>
      </c>
      <c r="AB757" s="14">
        <v>0.22633861738948</v>
      </c>
      <c r="AC757" s="14"/>
      <c r="AD757" s="14">
        <v>0.277732207070916</v>
      </c>
      <c r="AE757" s="14">
        <v>0.160426938539838</v>
      </c>
      <c r="AF757" s="14">
        <v>0.53793093124000102</v>
      </c>
      <c r="AG757" s="14">
        <v>6.2850360734049704E-2</v>
      </c>
      <c r="AH757" s="14"/>
      <c r="AI757" s="14">
        <v>0.28144268787577398</v>
      </c>
      <c r="AJ757" s="14">
        <v>0.26508316157078499</v>
      </c>
      <c r="AK757" s="14">
        <v>0.23296078470362699</v>
      </c>
      <c r="AL757" s="14">
        <v>0.229433593046</v>
      </c>
      <c r="AM757" s="14">
        <v>0.13757812175010001</v>
      </c>
    </row>
    <row r="758" spans="2:39" x14ac:dyDescent="0.35">
      <c r="B758" t="s">
        <v>283</v>
      </c>
      <c r="C758" s="14">
        <v>0.246922813539067</v>
      </c>
      <c r="D758" s="14">
        <v>0.23677458694414699</v>
      </c>
      <c r="E758" s="14">
        <v>0.25921665092823898</v>
      </c>
      <c r="F758" s="14"/>
      <c r="G758" s="14">
        <v>0.17786391008239899</v>
      </c>
      <c r="H758" s="14">
        <v>0.281639448072243</v>
      </c>
      <c r="I758" s="14">
        <v>0.26605124612019698</v>
      </c>
      <c r="J758" s="14">
        <v>0.22915899605224699</v>
      </c>
      <c r="K758" s="14">
        <v>0.21286551866800099</v>
      </c>
      <c r="L758" s="14">
        <v>0.29425387081871601</v>
      </c>
      <c r="M758" s="14"/>
      <c r="N758" s="14">
        <v>0.267364702113283</v>
      </c>
      <c r="O758" s="14">
        <v>0.274324557359997</v>
      </c>
      <c r="P758" s="14">
        <v>0.31295139162420099</v>
      </c>
      <c r="Q758" s="14">
        <v>0.195154177235385</v>
      </c>
      <c r="R758" s="14">
        <v>0.24709842178425301</v>
      </c>
      <c r="S758" s="14"/>
      <c r="T758" s="14">
        <v>0.18507509269577299</v>
      </c>
      <c r="U758" s="14">
        <v>0.23383020670728</v>
      </c>
      <c r="V758" s="14">
        <v>0.23892480300570201</v>
      </c>
      <c r="W758" s="14">
        <v>0.26419814291024601</v>
      </c>
      <c r="X758" s="14"/>
      <c r="Y758" s="14">
        <v>0.23413249722228099</v>
      </c>
      <c r="Z758" s="14">
        <v>0.23098295250381601</v>
      </c>
      <c r="AA758" s="14">
        <v>0.31706685017662201</v>
      </c>
      <c r="AB758" s="14">
        <v>0.276392535466151</v>
      </c>
      <c r="AC758" s="14"/>
      <c r="AD758" s="14">
        <v>0.25443563743845399</v>
      </c>
      <c r="AE758" s="14">
        <v>0.244495540862743</v>
      </c>
      <c r="AF758" s="14">
        <v>7.21336320513246E-2</v>
      </c>
      <c r="AG758" s="14">
        <v>0.32480934801380101</v>
      </c>
      <c r="AH758" s="14"/>
      <c r="AI758" s="14">
        <v>0.109031367492475</v>
      </c>
      <c r="AJ758" s="14">
        <v>0.34511740229453602</v>
      </c>
      <c r="AK758" s="14">
        <v>0.15895794410245501</v>
      </c>
      <c r="AL758" s="14">
        <v>0.280859830570379</v>
      </c>
      <c r="AM758" s="14">
        <v>0.34632686989059103</v>
      </c>
    </row>
    <row r="759" spans="2:39" x14ac:dyDescent="0.35">
      <c r="B759" t="s">
        <v>284</v>
      </c>
      <c r="C759" s="14">
        <v>0.164105440064372</v>
      </c>
      <c r="D759" s="14">
        <v>0.15180152763771201</v>
      </c>
      <c r="E759" s="14">
        <v>0.17901073383261301</v>
      </c>
      <c r="F759" s="14"/>
      <c r="G759" s="14">
        <v>0.109272575286021</v>
      </c>
      <c r="H759" s="14">
        <v>0.23387632317219001</v>
      </c>
      <c r="I759" s="14">
        <v>0.22566057536786399</v>
      </c>
      <c r="J759" s="14">
        <v>0.15259076345494799</v>
      </c>
      <c r="K759" s="14">
        <v>8.6353672205923895E-2</v>
      </c>
      <c r="L759" s="14">
        <v>6.6553376768168304E-2</v>
      </c>
      <c r="M759" s="14"/>
      <c r="N759" s="14">
        <v>0.128863034002796</v>
      </c>
      <c r="O759" s="14">
        <v>0.13851191725608</v>
      </c>
      <c r="P759" s="14">
        <v>0.113702463507283</v>
      </c>
      <c r="Q759" s="14">
        <v>0.22595149627073</v>
      </c>
      <c r="R759" s="14">
        <v>0.21175405097410999</v>
      </c>
      <c r="S759" s="14"/>
      <c r="T759" s="14">
        <v>0.10502321884122</v>
      </c>
      <c r="U759" s="14">
        <v>0</v>
      </c>
      <c r="V759" s="14">
        <v>0.158403203179103</v>
      </c>
      <c r="W759" s="14">
        <v>0.194344292698687</v>
      </c>
      <c r="X759" s="14"/>
      <c r="Y759" s="14">
        <v>8.2746314912784696E-2</v>
      </c>
      <c r="Z759" s="14">
        <v>0.28789605459185003</v>
      </c>
      <c r="AA759" s="14">
        <v>0.154766323357412</v>
      </c>
      <c r="AB759" s="14">
        <v>0.28969537004879597</v>
      </c>
      <c r="AC759" s="14"/>
      <c r="AD759" s="14">
        <v>0.18306759075027601</v>
      </c>
      <c r="AE759" s="14">
        <v>0.17115091199257801</v>
      </c>
      <c r="AF759" s="14">
        <v>2.9325290738530602E-2</v>
      </c>
      <c r="AG759" s="14">
        <v>0</v>
      </c>
      <c r="AH759" s="14"/>
      <c r="AI759" s="14">
        <v>0.21655506831999299</v>
      </c>
      <c r="AJ759" s="14">
        <v>0.13332907104494199</v>
      </c>
      <c r="AK759" s="14">
        <v>0.28894399735204801</v>
      </c>
      <c r="AL759" s="14">
        <v>0.164193735767136</v>
      </c>
      <c r="AM759" s="14">
        <v>0.30374734504293299</v>
      </c>
    </row>
    <row r="760" spans="2:39" x14ac:dyDescent="0.35">
      <c r="B760" t="s">
        <v>64</v>
      </c>
      <c r="C760" s="14">
        <v>7.5872954037531595E-2</v>
      </c>
      <c r="D760" s="14">
        <v>7.8712739858089895E-2</v>
      </c>
      <c r="E760" s="14">
        <v>7.2432760347385203E-2</v>
      </c>
      <c r="F760" s="14"/>
      <c r="G760" s="14">
        <v>7.3476755205735406E-2</v>
      </c>
      <c r="H760" s="14">
        <v>4.3212610252192897E-2</v>
      </c>
      <c r="I760" s="14">
        <v>9.4199156813063095E-2</v>
      </c>
      <c r="J760" s="14">
        <v>0.10745136796622901</v>
      </c>
      <c r="K760" s="14">
        <v>7.6163939334772807E-2</v>
      </c>
      <c r="L760" s="14">
        <v>6.9118861751613705E-2</v>
      </c>
      <c r="M760" s="14"/>
      <c r="N760" s="14">
        <v>0.13750716203478999</v>
      </c>
      <c r="O760" s="14">
        <v>4.5520561625480099E-2</v>
      </c>
      <c r="P760" s="14">
        <v>1.24485907867346E-2</v>
      </c>
      <c r="Q760" s="14">
        <v>8.5151705484798695E-2</v>
      </c>
      <c r="R760" s="14">
        <v>0.115741257094875</v>
      </c>
      <c r="S760" s="14"/>
      <c r="T760" s="14">
        <v>0.16838723725810401</v>
      </c>
      <c r="U760" s="14">
        <v>9.3337657430025103E-2</v>
      </c>
      <c r="V760" s="14">
        <v>7.7927053794705298E-2</v>
      </c>
      <c r="W760" s="14">
        <v>5.9270937137571401E-2</v>
      </c>
      <c r="X760" s="14"/>
      <c r="Y760" s="14">
        <v>9.2776397659801002E-2</v>
      </c>
      <c r="Z760" s="14">
        <v>5.3833829846931802E-2</v>
      </c>
      <c r="AA760" s="14">
        <v>9.0822440778910898E-2</v>
      </c>
      <c r="AB760" s="14">
        <v>0</v>
      </c>
      <c r="AC760" s="14"/>
      <c r="AD760" s="14">
        <v>6.2266119303721598E-2</v>
      </c>
      <c r="AE760" s="14">
        <v>0.107478911495407</v>
      </c>
      <c r="AF760" s="14">
        <v>0</v>
      </c>
      <c r="AG760" s="14">
        <v>0.15011402113923999</v>
      </c>
      <c r="AH760" s="14"/>
      <c r="AI760" s="14">
        <v>7.5736191779749801E-2</v>
      </c>
      <c r="AJ760" s="14">
        <v>1.4319994674430601E-2</v>
      </c>
      <c r="AK760" s="14">
        <v>0</v>
      </c>
      <c r="AL760" s="14">
        <v>5.4248079357121601E-2</v>
      </c>
      <c r="AM760" s="14">
        <v>8.3675378957155197E-2</v>
      </c>
    </row>
    <row r="761" spans="2:39" x14ac:dyDescent="0.35">
      <c r="B761" t="s">
        <v>285</v>
      </c>
      <c r="C761" s="14">
        <v>0.26439833421776199</v>
      </c>
      <c r="D761" s="14">
        <v>0.27055833932095003</v>
      </c>
      <c r="E761" s="14">
        <v>0.25693593668980602</v>
      </c>
      <c r="F761" s="14"/>
      <c r="G761" s="14">
        <v>0.32814076686558402</v>
      </c>
      <c r="H761" s="14">
        <v>0.21246028877062101</v>
      </c>
      <c r="I761" s="14">
        <v>0.21529008421141699</v>
      </c>
      <c r="J761" s="14">
        <v>0.24399767771754</v>
      </c>
      <c r="K761" s="14">
        <v>0.33100038374944302</v>
      </c>
      <c r="L761" s="14">
        <v>0.34441528333695598</v>
      </c>
      <c r="M761" s="14"/>
      <c r="N761" s="14">
        <v>0.24866105504261299</v>
      </c>
      <c r="O761" s="14">
        <v>0.33312258871658101</v>
      </c>
      <c r="P761" s="14">
        <v>0.29293232244011402</v>
      </c>
      <c r="Q761" s="14">
        <v>0.215019809894237</v>
      </c>
      <c r="R761" s="14">
        <v>0.18790283052947801</v>
      </c>
      <c r="S761" s="14"/>
      <c r="T761" s="14">
        <v>0.27556767860408099</v>
      </c>
      <c r="U761" s="14">
        <v>0.44043229507599202</v>
      </c>
      <c r="V761" s="14">
        <v>0.249479130261377</v>
      </c>
      <c r="W761" s="14">
        <v>0.25841963915412902</v>
      </c>
      <c r="X761" s="14"/>
      <c r="Y761" s="14">
        <v>0.30149377398111399</v>
      </c>
      <c r="Z761" s="14">
        <v>0.16345944240035501</v>
      </c>
      <c r="AA761" s="14">
        <v>0.32675914070499301</v>
      </c>
      <c r="AB761" s="14">
        <v>0.207573477095574</v>
      </c>
      <c r="AC761" s="14"/>
      <c r="AD761" s="14">
        <v>0.222498445436633</v>
      </c>
      <c r="AE761" s="14">
        <v>0.31644769710943499</v>
      </c>
      <c r="AF761" s="14">
        <v>0.36061014597014401</v>
      </c>
      <c r="AG761" s="14">
        <v>0.46222627011291001</v>
      </c>
      <c r="AH761" s="14"/>
      <c r="AI761" s="14">
        <v>0.31723468453200898</v>
      </c>
      <c r="AJ761" s="14">
        <v>0.24215037041530699</v>
      </c>
      <c r="AK761" s="14">
        <v>0.31913727384187002</v>
      </c>
      <c r="AL761" s="14">
        <v>0.271264761259363</v>
      </c>
      <c r="AM761" s="14">
        <v>0.12867228435922101</v>
      </c>
    </row>
    <row r="762" spans="2:39" x14ac:dyDescent="0.35">
      <c r="B762" t="s">
        <v>286</v>
      </c>
      <c r="C762" s="14">
        <v>0.41102825360343898</v>
      </c>
      <c r="D762" s="14">
        <v>0.38857611458185998</v>
      </c>
      <c r="E762" s="14">
        <v>0.43822738476085199</v>
      </c>
      <c r="F762" s="14"/>
      <c r="G762" s="14">
        <v>0.28713648536842001</v>
      </c>
      <c r="H762" s="14">
        <v>0.51551577124443304</v>
      </c>
      <c r="I762" s="14">
        <v>0.49171182148806097</v>
      </c>
      <c r="J762" s="14">
        <v>0.38174975950719497</v>
      </c>
      <c r="K762" s="14">
        <v>0.29921919087392501</v>
      </c>
      <c r="L762" s="14">
        <v>0.36080724758688398</v>
      </c>
      <c r="M762" s="14"/>
      <c r="N762" s="14">
        <v>0.39622773611607898</v>
      </c>
      <c r="O762" s="14">
        <v>0.41283647461607698</v>
      </c>
      <c r="P762" s="14">
        <v>0.42665385513148402</v>
      </c>
      <c r="Q762" s="14">
        <v>0.421105673506116</v>
      </c>
      <c r="R762" s="14">
        <v>0.45885247275836299</v>
      </c>
      <c r="S762" s="14"/>
      <c r="T762" s="14">
        <v>0.290098311536993</v>
      </c>
      <c r="U762" s="14">
        <v>0.23383020670728</v>
      </c>
      <c r="V762" s="14">
        <v>0.39732800618480502</v>
      </c>
      <c r="W762" s="14">
        <v>0.45854243560893299</v>
      </c>
      <c r="X762" s="14"/>
      <c r="Y762" s="14">
        <v>0.31687881213506602</v>
      </c>
      <c r="Z762" s="14">
        <v>0.51887900709566603</v>
      </c>
      <c r="AA762" s="14">
        <v>0.47183317353403398</v>
      </c>
      <c r="AB762" s="14">
        <v>0.56608790551494703</v>
      </c>
      <c r="AC762" s="14"/>
      <c r="AD762" s="14">
        <v>0.43750322818873</v>
      </c>
      <c r="AE762" s="14">
        <v>0.41564645285532098</v>
      </c>
      <c r="AF762" s="14">
        <v>0.10145892278985499</v>
      </c>
      <c r="AG762" s="14">
        <v>0.32480934801380101</v>
      </c>
      <c r="AH762" s="14"/>
      <c r="AI762" s="14">
        <v>0.32558643581246799</v>
      </c>
      <c r="AJ762" s="14">
        <v>0.47844647333947798</v>
      </c>
      <c r="AK762" s="14">
        <v>0.44790194145450302</v>
      </c>
      <c r="AL762" s="14">
        <v>0.44505356633751503</v>
      </c>
      <c r="AM762" s="14">
        <v>0.65007421493352402</v>
      </c>
    </row>
    <row r="763" spans="2:39" x14ac:dyDescent="0.35">
      <c r="B763" t="s">
        <v>67</v>
      </c>
      <c r="C763" s="14">
        <v>0.14662991938567799</v>
      </c>
      <c r="D763" s="14">
        <v>0.11801777526090899</v>
      </c>
      <c r="E763" s="14">
        <v>0.181291448071046</v>
      </c>
      <c r="F763" s="14"/>
      <c r="G763" s="14">
        <v>-4.1004281497164501E-2</v>
      </c>
      <c r="H763" s="14">
        <v>0.30305548247381198</v>
      </c>
      <c r="I763" s="14">
        <v>0.27642173727664499</v>
      </c>
      <c r="J763" s="14">
        <v>0.13775208178965501</v>
      </c>
      <c r="K763" s="14">
        <v>-3.1781192875518699E-2</v>
      </c>
      <c r="L763" s="14">
        <v>1.6391964249928299E-2</v>
      </c>
      <c r="M763" s="14"/>
      <c r="N763" s="14">
        <v>0.14756668107346499</v>
      </c>
      <c r="O763" s="14">
        <v>7.9713885899495601E-2</v>
      </c>
      <c r="P763" s="14">
        <v>0.13372153269136999</v>
      </c>
      <c r="Q763" s="14">
        <v>0.206085863611878</v>
      </c>
      <c r="R763" s="14">
        <v>0.27094964222888501</v>
      </c>
      <c r="S763" s="14"/>
      <c r="T763" s="14">
        <v>1.45306329329118E-2</v>
      </c>
      <c r="U763" s="14">
        <v>-0.20660208836871199</v>
      </c>
      <c r="V763" s="14">
        <v>0.14784887592342799</v>
      </c>
      <c r="W763" s="14">
        <v>0.20012279645480399</v>
      </c>
      <c r="X763" s="14"/>
      <c r="Y763" s="14">
        <v>1.53850381539521E-2</v>
      </c>
      <c r="Z763" s="14">
        <v>0.355419564695311</v>
      </c>
      <c r="AA763" s="14">
        <v>0.14507403282904199</v>
      </c>
      <c r="AB763" s="14">
        <v>0.35851442841937298</v>
      </c>
      <c r="AC763" s="14"/>
      <c r="AD763" s="14">
        <v>0.215004782752097</v>
      </c>
      <c r="AE763" s="14">
        <v>9.9198755745885894E-2</v>
      </c>
      <c r="AF763" s="14">
        <v>-0.25915122318028899</v>
      </c>
      <c r="AG763" s="14">
        <v>-0.137416922099109</v>
      </c>
      <c r="AH763" s="14"/>
      <c r="AI763" s="14">
        <v>8.3517512804589505E-3</v>
      </c>
      <c r="AJ763" s="14">
        <v>0.236296102924171</v>
      </c>
      <c r="AK763" s="14">
        <v>0.128764667612633</v>
      </c>
      <c r="AL763" s="14">
        <v>0.173788805078152</v>
      </c>
      <c r="AM763" s="14">
        <v>0.52140193057430295</v>
      </c>
    </row>
    <row r="764" spans="2:39" x14ac:dyDescent="0.35">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row>
    <row r="765" spans="2:39" x14ac:dyDescent="0.35">
      <c r="B765" s="6" t="s">
        <v>304</v>
      </c>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row>
    <row r="766" spans="2:39" x14ac:dyDescent="0.35">
      <c r="B766" s="24" t="s">
        <v>222</v>
      </c>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row>
    <row r="767" spans="2:39" x14ac:dyDescent="0.35">
      <c r="B767" t="s">
        <v>280</v>
      </c>
      <c r="C767" s="14">
        <v>2.4107450107472499E-2</v>
      </c>
      <c r="D767" s="14">
        <v>2.90688600424092E-2</v>
      </c>
      <c r="E767" s="14">
        <v>1.80970633280065E-2</v>
      </c>
      <c r="F767" s="14"/>
      <c r="G767" s="14">
        <v>1.7735067810421699E-2</v>
      </c>
      <c r="H767" s="14">
        <v>2.5493209151938E-2</v>
      </c>
      <c r="I767" s="14">
        <v>1.77492443655097E-2</v>
      </c>
      <c r="J767" s="14">
        <v>1.4460669887554199E-2</v>
      </c>
      <c r="K767" s="14">
        <v>3.7606763549233098E-2</v>
      </c>
      <c r="L767" s="14">
        <v>4.1710739531306697E-2</v>
      </c>
      <c r="M767" s="14"/>
      <c r="N767" s="14">
        <v>3.03388861464946E-2</v>
      </c>
      <c r="O767" s="14">
        <v>1.7830159350768301E-2</v>
      </c>
      <c r="P767" s="14">
        <v>3.3320870836126802E-2</v>
      </c>
      <c r="Q767" s="14">
        <v>0</v>
      </c>
      <c r="R767" s="14">
        <v>4.7702126259808297E-2</v>
      </c>
      <c r="S767" s="14"/>
      <c r="T767" s="14">
        <v>8.6540016177541507E-2</v>
      </c>
      <c r="U767" s="14">
        <v>4.3044869036332298E-2</v>
      </c>
      <c r="V767" s="14">
        <v>6.8666761168170096E-3</v>
      </c>
      <c r="W767" s="14">
        <v>2.9131656768545799E-2</v>
      </c>
      <c r="X767" s="14"/>
      <c r="Y767" s="14">
        <v>3.0524038298902E-2</v>
      </c>
      <c r="Z767" s="14">
        <v>9.5068213457857997E-3</v>
      </c>
      <c r="AA767" s="14">
        <v>2.4672569549382E-2</v>
      </c>
      <c r="AB767" s="14">
        <v>2.3514941967414101E-2</v>
      </c>
      <c r="AC767" s="14"/>
      <c r="AD767" s="14">
        <v>9.4008387849509704E-3</v>
      </c>
      <c r="AE767" s="14">
        <v>6.1852513101213202E-2</v>
      </c>
      <c r="AF767" s="14">
        <v>0</v>
      </c>
      <c r="AG767" s="14">
        <v>0</v>
      </c>
      <c r="AH767" s="14"/>
      <c r="AI767" s="14">
        <v>0</v>
      </c>
      <c r="AJ767" s="14">
        <v>2.5265891204877801E-2</v>
      </c>
      <c r="AK767" s="14">
        <v>0</v>
      </c>
      <c r="AL767" s="14">
        <v>3.02923773681575E-2</v>
      </c>
      <c r="AM767" s="14">
        <v>5.95455093379176E-2</v>
      </c>
    </row>
    <row r="768" spans="2:39" x14ac:dyDescent="0.35">
      <c r="B768" t="s">
        <v>281</v>
      </c>
      <c r="C768" s="14">
        <v>6.0509423533639403E-2</v>
      </c>
      <c r="D768" s="14">
        <v>8.0427039263851904E-2</v>
      </c>
      <c r="E768" s="14">
        <v>3.6380682745587499E-2</v>
      </c>
      <c r="F768" s="14"/>
      <c r="G768" s="14">
        <v>0.103291557401007</v>
      </c>
      <c r="H768" s="14">
        <v>3.08024558630835E-2</v>
      </c>
      <c r="I768" s="14">
        <v>8.0928687142667294E-2</v>
      </c>
      <c r="J768" s="14">
        <v>2.9484275330947302E-2</v>
      </c>
      <c r="K768" s="14">
        <v>0.103711355842797</v>
      </c>
      <c r="L768" s="14">
        <v>2.2512120115004301E-2</v>
      </c>
      <c r="M768" s="14"/>
      <c r="N768" s="14">
        <v>8.6924412524880701E-2</v>
      </c>
      <c r="O768" s="14">
        <v>7.7345329636278201E-2</v>
      </c>
      <c r="P768" s="14">
        <v>4.6472472452203803E-2</v>
      </c>
      <c r="Q768" s="14">
        <v>3.8278854533203302E-2</v>
      </c>
      <c r="R768" s="14">
        <v>5.2135435039686297E-2</v>
      </c>
      <c r="S768" s="14"/>
      <c r="T768" s="14">
        <v>6.8475567468720494E-2</v>
      </c>
      <c r="U768" s="14">
        <v>0.130630899279882</v>
      </c>
      <c r="V768" s="14">
        <v>7.4873735719626702E-2</v>
      </c>
      <c r="W768" s="14">
        <v>3.9146717243488602E-2</v>
      </c>
      <c r="X768" s="14"/>
      <c r="Y768" s="14">
        <v>7.4965903383009805E-2</v>
      </c>
      <c r="Z768" s="14">
        <v>1.05493553910741E-2</v>
      </c>
      <c r="AA768" s="14">
        <v>0.104103429210574</v>
      </c>
      <c r="AB768" s="14">
        <v>4.9003377675762502E-2</v>
      </c>
      <c r="AC768" s="14"/>
      <c r="AD768" s="14">
        <v>4.5616762581314398E-2</v>
      </c>
      <c r="AE768" s="14">
        <v>7.8806482957492499E-2</v>
      </c>
      <c r="AF768" s="14">
        <v>0</v>
      </c>
      <c r="AG768" s="14">
        <v>0.23508321343145799</v>
      </c>
      <c r="AH768" s="14"/>
      <c r="AI768" s="14">
        <v>1.93816078429353E-2</v>
      </c>
      <c r="AJ768" s="14">
        <v>5.3458706244270897E-2</v>
      </c>
      <c r="AK768" s="14">
        <v>6.2485931619577002E-2</v>
      </c>
      <c r="AL768" s="14">
        <v>2.9429303079627999E-2</v>
      </c>
      <c r="AM768" s="14">
        <v>4.8760104334491003E-2</v>
      </c>
    </row>
    <row r="769" spans="2:39" x14ac:dyDescent="0.35">
      <c r="B769" t="s">
        <v>282</v>
      </c>
      <c r="C769" s="14">
        <v>0.17507116864758801</v>
      </c>
      <c r="D769" s="14">
        <v>0.15841387041130001</v>
      </c>
      <c r="E769" s="14">
        <v>0.19525027225199201</v>
      </c>
      <c r="F769" s="14"/>
      <c r="G769" s="14">
        <v>0.20151208863270101</v>
      </c>
      <c r="H769" s="14">
        <v>0.15241439039594301</v>
      </c>
      <c r="I769" s="14">
        <v>0.134983569466885</v>
      </c>
      <c r="J769" s="14">
        <v>0.21591229471045301</v>
      </c>
      <c r="K769" s="14">
        <v>0.208542333318159</v>
      </c>
      <c r="L769" s="14">
        <v>0.169279222858188</v>
      </c>
      <c r="M769" s="14"/>
      <c r="N769" s="14">
        <v>0.211155314327031</v>
      </c>
      <c r="O769" s="14">
        <v>0.126962773151332</v>
      </c>
      <c r="P769" s="14">
        <v>0.228614074467965</v>
      </c>
      <c r="Q769" s="14">
        <v>0.157362768710332</v>
      </c>
      <c r="R769" s="14">
        <v>0.18897822368605</v>
      </c>
      <c r="S769" s="14"/>
      <c r="T769" s="14">
        <v>0.35134902159762599</v>
      </c>
      <c r="U769" s="14">
        <v>6.6329644794962506E-2</v>
      </c>
      <c r="V769" s="14">
        <v>0.19121063169879601</v>
      </c>
      <c r="W769" s="14">
        <v>0.14682769069037799</v>
      </c>
      <c r="X769" s="14"/>
      <c r="Y769" s="14">
        <v>0.21538501039298</v>
      </c>
      <c r="Z769" s="14">
        <v>0.132253144750869</v>
      </c>
      <c r="AA769" s="14">
        <v>0.17146689247694399</v>
      </c>
      <c r="AB769" s="14">
        <v>0.11667429261402899</v>
      </c>
      <c r="AC769" s="14"/>
      <c r="AD769" s="14">
        <v>0.168571631002433</v>
      </c>
      <c r="AE769" s="14">
        <v>0.15599350322174599</v>
      </c>
      <c r="AF769" s="14">
        <v>0.380188650376592</v>
      </c>
      <c r="AG769" s="14">
        <v>9.5345914779932095E-2</v>
      </c>
      <c r="AH769" s="14"/>
      <c r="AI769" s="14">
        <v>0.122896526304548</v>
      </c>
      <c r="AJ769" s="14">
        <v>0.217556048432753</v>
      </c>
      <c r="AK769" s="14">
        <v>0.143256092381086</v>
      </c>
      <c r="AL769" s="14">
        <v>0.13114728604971501</v>
      </c>
      <c r="AM769" s="14">
        <v>0.102668980341918</v>
      </c>
    </row>
    <row r="770" spans="2:39" x14ac:dyDescent="0.35">
      <c r="B770" t="s">
        <v>283</v>
      </c>
      <c r="C770" s="14">
        <v>0.42461225607109399</v>
      </c>
      <c r="D770" s="14">
        <v>0.40919330259189401</v>
      </c>
      <c r="E770" s="14">
        <v>0.44329119519523302</v>
      </c>
      <c r="F770" s="14"/>
      <c r="G770" s="14">
        <v>0.45033980651911698</v>
      </c>
      <c r="H770" s="14">
        <v>0.47281446994696602</v>
      </c>
      <c r="I770" s="14">
        <v>0.39399517472432899</v>
      </c>
      <c r="J770" s="14">
        <v>0.45040269855294002</v>
      </c>
      <c r="K770" s="14">
        <v>0.312247038905754</v>
      </c>
      <c r="L770" s="14">
        <v>0.43137734517103798</v>
      </c>
      <c r="M770" s="14"/>
      <c r="N770" s="14">
        <v>0.38977718722378302</v>
      </c>
      <c r="O770" s="14">
        <v>0.42956558269295703</v>
      </c>
      <c r="P770" s="14">
        <v>0.40003968431055897</v>
      </c>
      <c r="Q770" s="14">
        <v>0.469566510380789</v>
      </c>
      <c r="R770" s="14">
        <v>0.44204818183458999</v>
      </c>
      <c r="S770" s="14"/>
      <c r="T770" s="14">
        <v>0.31644108536755899</v>
      </c>
      <c r="U770" s="14">
        <v>0.48097615708997998</v>
      </c>
      <c r="V770" s="14">
        <v>0.408499763527571</v>
      </c>
      <c r="W770" s="14">
        <v>0.44865608057138001</v>
      </c>
      <c r="X770" s="14"/>
      <c r="Y770" s="14">
        <v>0.40491814803878001</v>
      </c>
      <c r="Z770" s="14">
        <v>0.43968062550470699</v>
      </c>
      <c r="AA770" s="14">
        <v>0.376793533557227</v>
      </c>
      <c r="AB770" s="14">
        <v>0.49448146988945901</v>
      </c>
      <c r="AC770" s="14"/>
      <c r="AD770" s="14">
        <v>0.44147195275135698</v>
      </c>
      <c r="AE770" s="14">
        <v>0.401364398767731</v>
      </c>
      <c r="AF770" s="14">
        <v>0.32364985756485098</v>
      </c>
      <c r="AG770" s="14">
        <v>0.46971774733413602</v>
      </c>
      <c r="AH770" s="14"/>
      <c r="AI770" s="14">
        <v>0.46899406572344199</v>
      </c>
      <c r="AJ770" s="14">
        <v>0.37640372909013903</v>
      </c>
      <c r="AK770" s="14">
        <v>0.38785385171999398</v>
      </c>
      <c r="AL770" s="14">
        <v>0.45629268910944598</v>
      </c>
      <c r="AM770" s="14">
        <v>0.45523574087702601</v>
      </c>
    </row>
    <row r="771" spans="2:39" x14ac:dyDescent="0.35">
      <c r="B771" t="s">
        <v>284</v>
      </c>
      <c r="C771" s="14">
        <v>0.29633392790037499</v>
      </c>
      <c r="D771" s="14">
        <v>0.29881887450716199</v>
      </c>
      <c r="E771" s="14">
        <v>0.29332359607354103</v>
      </c>
      <c r="F771" s="14"/>
      <c r="G771" s="14">
        <v>0.21361705682771101</v>
      </c>
      <c r="H771" s="14">
        <v>0.30203183448891702</v>
      </c>
      <c r="I771" s="14">
        <v>0.360660048574095</v>
      </c>
      <c r="J771" s="14">
        <v>0.254047750341588</v>
      </c>
      <c r="K771" s="14">
        <v>0.33789250838405599</v>
      </c>
      <c r="L771" s="14">
        <v>0.28718127170584401</v>
      </c>
      <c r="M771" s="14"/>
      <c r="N771" s="14">
        <v>0.26473790752084397</v>
      </c>
      <c r="O771" s="14">
        <v>0.34829615516866502</v>
      </c>
      <c r="P771" s="14">
        <v>0.29155289793314598</v>
      </c>
      <c r="Q771" s="14">
        <v>0.32637070396735601</v>
      </c>
      <c r="R771" s="14">
        <v>0.22033691965838401</v>
      </c>
      <c r="S771" s="14"/>
      <c r="T771" s="14">
        <v>0.14000757017009099</v>
      </c>
      <c r="U771" s="14">
        <v>0.279018429798844</v>
      </c>
      <c r="V771" s="14">
        <v>0.29779178789681798</v>
      </c>
      <c r="W771" s="14">
        <v>0.31865280204965402</v>
      </c>
      <c r="X771" s="14"/>
      <c r="Y771" s="14">
        <v>0.25486077933207402</v>
      </c>
      <c r="Z771" s="14">
        <v>0.39007617172410503</v>
      </c>
      <c r="AA771" s="14">
        <v>0.293455668563534</v>
      </c>
      <c r="AB771" s="14">
        <v>0.31632591785333503</v>
      </c>
      <c r="AC771" s="14"/>
      <c r="AD771" s="14">
        <v>0.31401027127664299</v>
      </c>
      <c r="AE771" s="14">
        <v>0.279869212408904</v>
      </c>
      <c r="AF771" s="14">
        <v>0.29616149205855702</v>
      </c>
      <c r="AG771" s="14">
        <v>0.19985312445447401</v>
      </c>
      <c r="AH771" s="14"/>
      <c r="AI771" s="14">
        <v>0.35138477026305598</v>
      </c>
      <c r="AJ771" s="14">
        <v>0.32731562502796002</v>
      </c>
      <c r="AK771" s="14">
        <v>0.40640412427934303</v>
      </c>
      <c r="AL771" s="14">
        <v>0.352838344393054</v>
      </c>
      <c r="AM771" s="14">
        <v>0.316740674364131</v>
      </c>
    </row>
    <row r="772" spans="2:39" x14ac:dyDescent="0.35">
      <c r="B772" t="s">
        <v>64</v>
      </c>
      <c r="C772" s="14">
        <v>1.9365773739831602E-2</v>
      </c>
      <c r="D772" s="14">
        <v>2.4078053183382901E-2</v>
      </c>
      <c r="E772" s="14">
        <v>1.3657190405640399E-2</v>
      </c>
      <c r="F772" s="14"/>
      <c r="G772" s="14">
        <v>1.35044228090425E-2</v>
      </c>
      <c r="H772" s="14">
        <v>1.6443640153152701E-2</v>
      </c>
      <c r="I772" s="14">
        <v>1.1683275726514401E-2</v>
      </c>
      <c r="J772" s="14">
        <v>3.5692311176517499E-2</v>
      </c>
      <c r="K772" s="14">
        <v>0</v>
      </c>
      <c r="L772" s="14">
        <v>4.7939300618619597E-2</v>
      </c>
      <c r="M772" s="14"/>
      <c r="N772" s="14">
        <v>1.7066292256967E-2</v>
      </c>
      <c r="O772" s="14">
        <v>0</v>
      </c>
      <c r="P772" s="14">
        <v>0</v>
      </c>
      <c r="Q772" s="14">
        <v>8.42116240832037E-3</v>
      </c>
      <c r="R772" s="14">
        <v>4.87991135214806E-2</v>
      </c>
      <c r="S772" s="14"/>
      <c r="T772" s="14">
        <v>3.7186739218461801E-2</v>
      </c>
      <c r="U772" s="14">
        <v>0</v>
      </c>
      <c r="V772" s="14">
        <v>2.0757405040371098E-2</v>
      </c>
      <c r="W772" s="14">
        <v>1.75850526765539E-2</v>
      </c>
      <c r="X772" s="14"/>
      <c r="Y772" s="14">
        <v>1.93461205542549E-2</v>
      </c>
      <c r="Z772" s="14">
        <v>1.7933881283459598E-2</v>
      </c>
      <c r="AA772" s="14">
        <v>2.9507906642340501E-2</v>
      </c>
      <c r="AB772" s="14">
        <v>0</v>
      </c>
      <c r="AC772" s="14"/>
      <c r="AD772" s="14">
        <v>2.09285436033015E-2</v>
      </c>
      <c r="AE772" s="14">
        <v>2.2113889542913299E-2</v>
      </c>
      <c r="AF772" s="14">
        <v>0</v>
      </c>
      <c r="AG772" s="14">
        <v>0</v>
      </c>
      <c r="AH772" s="14"/>
      <c r="AI772" s="14">
        <v>3.7343029866019402E-2</v>
      </c>
      <c r="AJ772" s="14">
        <v>0</v>
      </c>
      <c r="AK772" s="14">
        <v>0</v>
      </c>
      <c r="AL772" s="14">
        <v>0</v>
      </c>
      <c r="AM772" s="14">
        <v>1.7048990744516199E-2</v>
      </c>
    </row>
    <row r="773" spans="2:39" x14ac:dyDescent="0.35">
      <c r="B773" t="s">
        <v>285</v>
      </c>
      <c r="C773" s="14">
        <v>8.4616873641111798E-2</v>
      </c>
      <c r="D773" s="14">
        <v>0.109495899306261</v>
      </c>
      <c r="E773" s="14">
        <v>5.4477746073593999E-2</v>
      </c>
      <c r="F773" s="14"/>
      <c r="G773" s="14">
        <v>0.121026625211429</v>
      </c>
      <c r="H773" s="14">
        <v>5.62956650150215E-2</v>
      </c>
      <c r="I773" s="14">
        <v>9.8677931508176997E-2</v>
      </c>
      <c r="J773" s="14">
        <v>4.3944945218501501E-2</v>
      </c>
      <c r="K773" s="14">
        <v>0.14131811939203101</v>
      </c>
      <c r="L773" s="14">
        <v>6.4222859646310998E-2</v>
      </c>
      <c r="M773" s="14"/>
      <c r="N773" s="14">
        <v>0.117263298671375</v>
      </c>
      <c r="O773" s="14">
        <v>9.51754889870466E-2</v>
      </c>
      <c r="P773" s="14">
        <v>7.9793343288330598E-2</v>
      </c>
      <c r="Q773" s="14">
        <v>3.8278854533203302E-2</v>
      </c>
      <c r="R773" s="14">
        <v>9.9837561299494504E-2</v>
      </c>
      <c r="S773" s="14"/>
      <c r="T773" s="14">
        <v>0.155015583646262</v>
      </c>
      <c r="U773" s="14">
        <v>0.17367576831621401</v>
      </c>
      <c r="V773" s="14">
        <v>8.1740411836443705E-2</v>
      </c>
      <c r="W773" s="14">
        <v>6.8278374012034404E-2</v>
      </c>
      <c r="X773" s="14"/>
      <c r="Y773" s="14">
        <v>0.105489941681912</v>
      </c>
      <c r="Z773" s="14">
        <v>2.0056176736859901E-2</v>
      </c>
      <c r="AA773" s="14">
        <v>0.12877599875995599</v>
      </c>
      <c r="AB773" s="14">
        <v>7.2518319643176593E-2</v>
      </c>
      <c r="AC773" s="14"/>
      <c r="AD773" s="14">
        <v>5.5017601366265302E-2</v>
      </c>
      <c r="AE773" s="14">
        <v>0.14065899605870599</v>
      </c>
      <c r="AF773" s="14">
        <v>0</v>
      </c>
      <c r="AG773" s="14">
        <v>0.23508321343145799</v>
      </c>
      <c r="AH773" s="14"/>
      <c r="AI773" s="14">
        <v>1.93816078429353E-2</v>
      </c>
      <c r="AJ773" s="14">
        <v>7.8724597449148698E-2</v>
      </c>
      <c r="AK773" s="14">
        <v>6.2485931619577002E-2</v>
      </c>
      <c r="AL773" s="14">
        <v>5.9721680447785398E-2</v>
      </c>
      <c r="AM773" s="14">
        <v>0.108305613672409</v>
      </c>
    </row>
    <row r="774" spans="2:39" x14ac:dyDescent="0.35">
      <c r="B774" t="s">
        <v>286</v>
      </c>
      <c r="C774" s="14">
        <v>0.72094618397146903</v>
      </c>
      <c r="D774" s="14">
        <v>0.70801217709905595</v>
      </c>
      <c r="E774" s="14">
        <v>0.73661479126877405</v>
      </c>
      <c r="F774" s="14"/>
      <c r="G774" s="14">
        <v>0.66395686334682802</v>
      </c>
      <c r="H774" s="14">
        <v>0.77484630443588298</v>
      </c>
      <c r="I774" s="14">
        <v>0.75465522329842405</v>
      </c>
      <c r="J774" s="14">
        <v>0.70445044889452801</v>
      </c>
      <c r="K774" s="14">
        <v>0.65013954728981105</v>
      </c>
      <c r="L774" s="14">
        <v>0.71855861687688205</v>
      </c>
      <c r="M774" s="14"/>
      <c r="N774" s="14">
        <v>0.65451509474462699</v>
      </c>
      <c r="O774" s="14">
        <v>0.77786173786162205</v>
      </c>
      <c r="P774" s="14">
        <v>0.69159258224370501</v>
      </c>
      <c r="Q774" s="14">
        <v>0.79593721434814502</v>
      </c>
      <c r="R774" s="14">
        <v>0.66238510149297503</v>
      </c>
      <c r="S774" s="14"/>
      <c r="T774" s="14">
        <v>0.45644865553765002</v>
      </c>
      <c r="U774" s="14">
        <v>0.75999458688882304</v>
      </c>
      <c r="V774" s="14">
        <v>0.70629155142438904</v>
      </c>
      <c r="W774" s="14">
        <v>0.76730888262103403</v>
      </c>
      <c r="X774" s="14"/>
      <c r="Y774" s="14">
        <v>0.65977892737085297</v>
      </c>
      <c r="Z774" s="14">
        <v>0.82975679722881202</v>
      </c>
      <c r="AA774" s="14">
        <v>0.67024920212076</v>
      </c>
      <c r="AB774" s="14">
        <v>0.81080738774279404</v>
      </c>
      <c r="AC774" s="14"/>
      <c r="AD774" s="14">
        <v>0.75548222402800003</v>
      </c>
      <c r="AE774" s="14">
        <v>0.68123361117663495</v>
      </c>
      <c r="AF774" s="14">
        <v>0.619811349623408</v>
      </c>
      <c r="AG774" s="14">
        <v>0.66957087178860997</v>
      </c>
      <c r="AH774" s="14"/>
      <c r="AI774" s="14">
        <v>0.82037883598649797</v>
      </c>
      <c r="AJ774" s="14">
        <v>0.70371935411809805</v>
      </c>
      <c r="AK774" s="14">
        <v>0.79425797599933701</v>
      </c>
      <c r="AL774" s="14">
        <v>0.80913103350250004</v>
      </c>
      <c r="AM774" s="14">
        <v>0.77197641524115701</v>
      </c>
    </row>
    <row r="775" spans="2:39" x14ac:dyDescent="0.35">
      <c r="B775" t="s">
        <v>67</v>
      </c>
      <c r="C775" s="14">
        <v>0.636329310330357</v>
      </c>
      <c r="D775" s="14">
        <v>0.59851627779279504</v>
      </c>
      <c r="E775" s="14">
        <v>0.68213704519518004</v>
      </c>
      <c r="F775" s="14"/>
      <c r="G775" s="14">
        <v>0.54293023813539898</v>
      </c>
      <c r="H775" s="14">
        <v>0.71855063942086195</v>
      </c>
      <c r="I775" s="14">
        <v>0.655977291790247</v>
      </c>
      <c r="J775" s="14">
        <v>0.66050550367602601</v>
      </c>
      <c r="K775" s="14">
        <v>0.50882142789777995</v>
      </c>
      <c r="L775" s="14">
        <v>0.65433575723057102</v>
      </c>
      <c r="M775" s="14"/>
      <c r="N775" s="14">
        <v>0.53725179607325102</v>
      </c>
      <c r="O775" s="14">
        <v>0.68268624887457496</v>
      </c>
      <c r="P775" s="14">
        <v>0.61179923895537403</v>
      </c>
      <c r="Q775" s="14">
        <v>0.75765835981494201</v>
      </c>
      <c r="R775" s="14">
        <v>0.56254754019347997</v>
      </c>
      <c r="S775" s="14"/>
      <c r="T775" s="14">
        <v>0.30143307189138902</v>
      </c>
      <c r="U775" s="14">
        <v>0.58631881857260904</v>
      </c>
      <c r="V775" s="14">
        <v>0.62455113958794495</v>
      </c>
      <c r="W775" s="14">
        <v>0.69903050860899896</v>
      </c>
      <c r="X775" s="14"/>
      <c r="Y775" s="14">
        <v>0.55428898568894203</v>
      </c>
      <c r="Z775" s="14">
        <v>0.80970062049195202</v>
      </c>
      <c r="AA775" s="14">
        <v>0.54147320336080496</v>
      </c>
      <c r="AB775" s="14">
        <v>0.73828906809961703</v>
      </c>
      <c r="AC775" s="14"/>
      <c r="AD775" s="14">
        <v>0.70046462266173404</v>
      </c>
      <c r="AE775" s="14">
        <v>0.54057461511793004</v>
      </c>
      <c r="AF775" s="14">
        <v>0.619811349623408</v>
      </c>
      <c r="AG775" s="14">
        <v>0.43448765835715197</v>
      </c>
      <c r="AH775" s="14"/>
      <c r="AI775" s="14">
        <v>0.800997228143562</v>
      </c>
      <c r="AJ775" s="14">
        <v>0.62499475666894999</v>
      </c>
      <c r="AK775" s="14">
        <v>0.73177204437975996</v>
      </c>
      <c r="AL775" s="14">
        <v>0.74940935305471401</v>
      </c>
      <c r="AM775" s="14">
        <v>0.66367080156874803</v>
      </c>
    </row>
    <row r="776" spans="2:39" x14ac:dyDescent="0.35">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row>
    <row r="777" spans="2:39" x14ac:dyDescent="0.35">
      <c r="B777" s="6" t="s">
        <v>316</v>
      </c>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row>
    <row r="778" spans="2:39" x14ac:dyDescent="0.35">
      <c r="B778" s="24" t="s">
        <v>222</v>
      </c>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row>
    <row r="779" spans="2:39" x14ac:dyDescent="0.35">
      <c r="B779" t="s">
        <v>313</v>
      </c>
      <c r="C779" s="14">
        <v>0.71036275453962605</v>
      </c>
      <c r="D779" s="14">
        <v>0.71276622667181699</v>
      </c>
      <c r="E779" s="14">
        <v>0.70763652786768305</v>
      </c>
      <c r="F779" s="14"/>
      <c r="G779" s="14">
        <v>0.83628203949917501</v>
      </c>
      <c r="H779" s="14">
        <v>0.71155879863510196</v>
      </c>
      <c r="I779" s="14">
        <v>0.73678327596552995</v>
      </c>
      <c r="J779" s="14">
        <v>0.59837350054346095</v>
      </c>
      <c r="K779" s="14">
        <v>0.78215414568501096</v>
      </c>
      <c r="L779" s="14">
        <v>0.57967483278088905</v>
      </c>
      <c r="M779" s="14"/>
      <c r="N779" s="14">
        <v>0.748245739364643</v>
      </c>
      <c r="O779" s="14">
        <v>0.77104334818397802</v>
      </c>
      <c r="P779" s="14">
        <v>0.71944593112636301</v>
      </c>
      <c r="Q779" s="14">
        <v>0.722444904445671</v>
      </c>
      <c r="R779" s="14">
        <v>0.59202189421768003</v>
      </c>
      <c r="S779" s="14"/>
      <c r="T779" s="14">
        <v>0.70547794818296605</v>
      </c>
      <c r="U779" s="14">
        <v>0.66120484508768496</v>
      </c>
      <c r="V779" s="14">
        <v>0.73723546260301298</v>
      </c>
      <c r="W779" s="14">
        <v>0.695207315386282</v>
      </c>
      <c r="X779" s="14"/>
      <c r="Y779" s="14">
        <v>0.74922783195984199</v>
      </c>
      <c r="Z779" s="14">
        <v>0.72250998166163605</v>
      </c>
      <c r="AA779" s="14">
        <v>0.68695133760465399</v>
      </c>
      <c r="AB779" s="14">
        <v>0.55571254380042101</v>
      </c>
      <c r="AC779" s="14"/>
      <c r="AD779" s="14">
        <v>0.75905367943373703</v>
      </c>
      <c r="AE779" s="14">
        <v>0.65931398877426695</v>
      </c>
      <c r="AF779" s="14">
        <v>0.53383927679318499</v>
      </c>
      <c r="AG779" s="14">
        <v>0.57944201678447105</v>
      </c>
      <c r="AH779" s="14"/>
      <c r="AI779" s="14">
        <v>0.74184493237292204</v>
      </c>
      <c r="AJ779" s="14">
        <v>0.75411501599889896</v>
      </c>
      <c r="AK779" s="14">
        <v>0.64811830679601701</v>
      </c>
      <c r="AL779" s="14">
        <v>0.78901305682119705</v>
      </c>
      <c r="AM779" s="14">
        <v>0.64623363865507599</v>
      </c>
    </row>
    <row r="780" spans="2:39" x14ac:dyDescent="0.35">
      <c r="B780" t="s">
        <v>314</v>
      </c>
      <c r="C780" s="14">
        <v>0.276332883716358</v>
      </c>
      <c r="D780" s="14">
        <v>0.26767063043775802</v>
      </c>
      <c r="E780" s="14">
        <v>0.28615836311799397</v>
      </c>
      <c r="F780" s="14"/>
      <c r="G780" s="14">
        <v>0.16371796050082499</v>
      </c>
      <c r="H780" s="14">
        <v>0.27506870860211902</v>
      </c>
      <c r="I780" s="14">
        <v>0.26321672403447</v>
      </c>
      <c r="J780" s="14">
        <v>0.38394780214548901</v>
      </c>
      <c r="K780" s="14">
        <v>0.19242163168339399</v>
      </c>
      <c r="L780" s="14">
        <v>0.38141256672958102</v>
      </c>
      <c r="M780" s="14"/>
      <c r="N780" s="14">
        <v>0.23730203063108901</v>
      </c>
      <c r="O780" s="14">
        <v>0.22895665181602201</v>
      </c>
      <c r="P780" s="14">
        <v>0.26975725298047398</v>
      </c>
      <c r="Q780" s="14">
        <v>0.25526501945956298</v>
      </c>
      <c r="R780" s="14">
        <v>0.38189368953277297</v>
      </c>
      <c r="S780" s="14"/>
      <c r="T780" s="14">
        <v>0.294522051817034</v>
      </c>
      <c r="U780" s="14">
        <v>0.27199548483164798</v>
      </c>
      <c r="V780" s="14">
        <v>0.24854900130671601</v>
      </c>
      <c r="W780" s="14">
        <v>0.29838971882687598</v>
      </c>
      <c r="X780" s="14"/>
      <c r="Y780" s="14">
        <v>0.22509313320410301</v>
      </c>
      <c r="Z780" s="14">
        <v>0.27749001833836401</v>
      </c>
      <c r="AA780" s="14">
        <v>0.31304866239534601</v>
      </c>
      <c r="AB780" s="14">
        <v>0.44428745619957899</v>
      </c>
      <c r="AC780" s="14"/>
      <c r="AD780" s="14">
        <v>0.22959830054263899</v>
      </c>
      <c r="AE780" s="14">
        <v>0.32503230847841202</v>
      </c>
      <c r="AF780" s="14">
        <v>0.46616072320681501</v>
      </c>
      <c r="AG780" s="14">
        <v>0.38874015728042599</v>
      </c>
      <c r="AH780" s="14"/>
      <c r="AI780" s="14">
        <v>0.25815506762707802</v>
      </c>
      <c r="AJ780" s="14">
        <v>0.235340936626937</v>
      </c>
      <c r="AK780" s="14">
        <v>0.30247329273942802</v>
      </c>
      <c r="AL780" s="14">
        <v>0.21098694317880301</v>
      </c>
      <c r="AM780" s="14">
        <v>0.33567028009678102</v>
      </c>
    </row>
    <row r="781" spans="2:39" x14ac:dyDescent="0.35">
      <c r="B781" t="s">
        <v>64</v>
      </c>
      <c r="C781" s="14">
        <v>1.33043617440156E-2</v>
      </c>
      <c r="D781" s="14">
        <v>1.9563142890425E-2</v>
      </c>
      <c r="E781" s="14">
        <v>6.2051090143228098E-3</v>
      </c>
      <c r="F781" s="14"/>
      <c r="G781" s="14">
        <v>0</v>
      </c>
      <c r="H781" s="14">
        <v>1.3372492762778999E-2</v>
      </c>
      <c r="I781" s="14">
        <v>0</v>
      </c>
      <c r="J781" s="14">
        <v>1.76786973110497E-2</v>
      </c>
      <c r="K781" s="14">
        <v>2.54242226315952E-2</v>
      </c>
      <c r="L781" s="14">
        <v>3.8912600489530401E-2</v>
      </c>
      <c r="M781" s="14"/>
      <c r="N781" s="14">
        <v>1.44522300042685E-2</v>
      </c>
      <c r="O781" s="14">
        <v>0</v>
      </c>
      <c r="P781" s="14">
        <v>1.07968158931627E-2</v>
      </c>
      <c r="Q781" s="14">
        <v>2.2290076094765299E-2</v>
      </c>
      <c r="R781" s="14">
        <v>2.6084416249547101E-2</v>
      </c>
      <c r="S781" s="14"/>
      <c r="T781" s="14">
        <v>0</v>
      </c>
      <c r="U781" s="14">
        <v>6.6799670080667797E-2</v>
      </c>
      <c r="V781" s="14">
        <v>1.4215536090271E-2</v>
      </c>
      <c r="W781" s="14">
        <v>6.4029657868417099E-3</v>
      </c>
      <c r="X781" s="14"/>
      <c r="Y781" s="14">
        <v>2.56790348360546E-2</v>
      </c>
      <c r="Z781" s="14">
        <v>0</v>
      </c>
      <c r="AA781" s="14">
        <v>0</v>
      </c>
      <c r="AB781" s="14">
        <v>0</v>
      </c>
      <c r="AC781" s="14"/>
      <c r="AD781" s="14">
        <v>1.1348020023623799E-2</v>
      </c>
      <c r="AE781" s="14">
        <v>1.56537027473212E-2</v>
      </c>
      <c r="AF781" s="14">
        <v>0</v>
      </c>
      <c r="AG781" s="14">
        <v>3.1817825935102503E-2</v>
      </c>
      <c r="AH781" s="14"/>
      <c r="AI781" s="14">
        <v>0</v>
      </c>
      <c r="AJ781" s="14">
        <v>1.0544047374164299E-2</v>
      </c>
      <c r="AK781" s="14">
        <v>4.9408400464555302E-2</v>
      </c>
      <c r="AL781" s="14">
        <v>0</v>
      </c>
      <c r="AM781" s="14">
        <v>1.8096081248143599E-2</v>
      </c>
    </row>
    <row r="782" spans="2:39" x14ac:dyDescent="0.35">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row>
    <row r="783" spans="2:39" x14ac:dyDescent="0.35">
      <c r="B783" s="6" t="s">
        <v>317</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row>
    <row r="784" spans="2:39" x14ac:dyDescent="0.35">
      <c r="B784" s="24" t="s">
        <v>222</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row>
    <row r="785" spans="2:39" x14ac:dyDescent="0.35">
      <c r="B785" t="s">
        <v>313</v>
      </c>
      <c r="C785" s="14">
        <v>0.628544011010153</v>
      </c>
      <c r="D785" s="14">
        <v>0.63702841243106401</v>
      </c>
      <c r="E785" s="14">
        <v>0.61892026661995703</v>
      </c>
      <c r="F785" s="14"/>
      <c r="G785" s="14">
        <v>0.73067437263608304</v>
      </c>
      <c r="H785" s="14">
        <v>0.64044938057484602</v>
      </c>
      <c r="I785" s="14">
        <v>0.75016150472227605</v>
      </c>
      <c r="J785" s="14">
        <v>0.47804207361384499</v>
      </c>
      <c r="K785" s="14">
        <v>0.53614404717309905</v>
      </c>
      <c r="L785" s="14">
        <v>0.53580930473616895</v>
      </c>
      <c r="M785" s="14"/>
      <c r="N785" s="14">
        <v>0.74257242586753403</v>
      </c>
      <c r="O785" s="14">
        <v>0.59272393887598296</v>
      </c>
      <c r="P785" s="14">
        <v>0.72412043220869204</v>
      </c>
      <c r="Q785" s="14">
        <v>0.59464143117171597</v>
      </c>
      <c r="R785" s="14">
        <v>0.63107697914782901</v>
      </c>
      <c r="S785" s="14"/>
      <c r="T785" s="14">
        <v>0.60017320728175305</v>
      </c>
      <c r="U785" s="14">
        <v>0.69778357972413896</v>
      </c>
      <c r="V785" s="14">
        <v>0.62784082380682904</v>
      </c>
      <c r="W785" s="14">
        <v>0.62420586720962401</v>
      </c>
      <c r="X785" s="14"/>
      <c r="Y785" s="14">
        <v>0.59790639163773496</v>
      </c>
      <c r="Z785" s="14">
        <v>0.71531476154454898</v>
      </c>
      <c r="AA785" s="14">
        <v>0.58826721507291602</v>
      </c>
      <c r="AB785" s="14">
        <v>0.69575993646869205</v>
      </c>
      <c r="AC785" s="14"/>
      <c r="AD785" s="14">
        <v>0.65750862991076897</v>
      </c>
      <c r="AE785" s="14">
        <v>0.57280014357425202</v>
      </c>
      <c r="AF785" s="14">
        <v>0.83557116682895405</v>
      </c>
      <c r="AG785" s="14">
        <v>0.53201263915380703</v>
      </c>
      <c r="AH785" s="14"/>
      <c r="AI785" s="14">
        <v>0.66882141294269704</v>
      </c>
      <c r="AJ785" s="14">
        <v>0.72503181221110602</v>
      </c>
      <c r="AK785" s="14">
        <v>0.63056573736287602</v>
      </c>
      <c r="AL785" s="14">
        <v>0.59589753744816798</v>
      </c>
      <c r="AM785" s="14">
        <v>0.59847945636176303</v>
      </c>
    </row>
    <row r="786" spans="2:39" x14ac:dyDescent="0.35">
      <c r="B786" t="s">
        <v>314</v>
      </c>
      <c r="C786" s="14">
        <v>0.34746938663830002</v>
      </c>
      <c r="D786" s="14">
        <v>0.33493881890627603</v>
      </c>
      <c r="E786" s="14">
        <v>0.36168264399548</v>
      </c>
      <c r="F786" s="14"/>
      <c r="G786" s="14">
        <v>0.23590295943244799</v>
      </c>
      <c r="H786" s="14">
        <v>0.34677937380429003</v>
      </c>
      <c r="I786" s="14">
        <v>0.23706355886982899</v>
      </c>
      <c r="J786" s="14">
        <v>0.49007275871331502</v>
      </c>
      <c r="K786" s="14">
        <v>0.43843173019530601</v>
      </c>
      <c r="L786" s="14">
        <v>0.42114974183603698</v>
      </c>
      <c r="M786" s="14"/>
      <c r="N786" s="14">
        <v>0.24297534412819799</v>
      </c>
      <c r="O786" s="14">
        <v>0.393511511324314</v>
      </c>
      <c r="P786" s="14">
        <v>0.25402264044900802</v>
      </c>
      <c r="Q786" s="14">
        <v>0.37233528831700902</v>
      </c>
      <c r="R786" s="14">
        <v>0.34471381903118098</v>
      </c>
      <c r="S786" s="14"/>
      <c r="T786" s="14">
        <v>0.399826792718247</v>
      </c>
      <c r="U786" s="14">
        <v>0.26881658523552798</v>
      </c>
      <c r="V786" s="14">
        <v>0.339389916807329</v>
      </c>
      <c r="W786" s="14">
        <v>0.35795553993699603</v>
      </c>
      <c r="X786" s="14"/>
      <c r="Y786" s="14">
        <v>0.37668452861520002</v>
      </c>
      <c r="Z786" s="14">
        <v>0.259483552322262</v>
      </c>
      <c r="AA786" s="14">
        <v>0.41173278492708398</v>
      </c>
      <c r="AB786" s="14">
        <v>0.25627646412427701</v>
      </c>
      <c r="AC786" s="14"/>
      <c r="AD786" s="14">
        <v>0.31479785858405901</v>
      </c>
      <c r="AE786" s="14">
        <v>0.40749153879273597</v>
      </c>
      <c r="AF786" s="14">
        <v>0.124266982735339</v>
      </c>
      <c r="AG786" s="14">
        <v>0.46798736084619302</v>
      </c>
      <c r="AH786" s="14"/>
      <c r="AI786" s="14">
        <v>0.30981469681763601</v>
      </c>
      <c r="AJ786" s="14">
        <v>0.24561834010444999</v>
      </c>
      <c r="AK786" s="14">
        <v>0.36943426263712398</v>
      </c>
      <c r="AL786" s="14">
        <v>0.40410246255183202</v>
      </c>
      <c r="AM786" s="14">
        <v>0.36793024367413801</v>
      </c>
    </row>
    <row r="787" spans="2:39" x14ac:dyDescent="0.35">
      <c r="B787" t="s">
        <v>64</v>
      </c>
      <c r="C787" s="14">
        <v>2.3986602351546898E-2</v>
      </c>
      <c r="D787" s="14">
        <v>2.8032768662659899E-2</v>
      </c>
      <c r="E787" s="14">
        <v>1.9397089384562999E-2</v>
      </c>
      <c r="F787" s="14"/>
      <c r="G787" s="14">
        <v>3.3422667931469301E-2</v>
      </c>
      <c r="H787" s="14">
        <v>1.2771245620864E-2</v>
      </c>
      <c r="I787" s="14">
        <v>1.27749364078957E-2</v>
      </c>
      <c r="J787" s="14">
        <v>3.1885167672839901E-2</v>
      </c>
      <c r="K787" s="14">
        <v>2.54242226315952E-2</v>
      </c>
      <c r="L787" s="14">
        <v>4.3040953427794397E-2</v>
      </c>
      <c r="M787" s="14"/>
      <c r="N787" s="14">
        <v>1.44522300042685E-2</v>
      </c>
      <c r="O787" s="14">
        <v>1.37645497997029E-2</v>
      </c>
      <c r="P787" s="14">
        <v>2.1856927342300402E-2</v>
      </c>
      <c r="Q787" s="14">
        <v>3.3023280511274199E-2</v>
      </c>
      <c r="R787" s="14">
        <v>2.42092018209904E-2</v>
      </c>
      <c r="S787" s="14"/>
      <c r="T787" s="14">
        <v>0</v>
      </c>
      <c r="U787" s="14">
        <v>3.3399835040333899E-2</v>
      </c>
      <c r="V787" s="14">
        <v>3.2769259385842103E-2</v>
      </c>
      <c r="W787" s="14">
        <v>1.7838592853379399E-2</v>
      </c>
      <c r="X787" s="14"/>
      <c r="Y787" s="14">
        <v>2.54090797470654E-2</v>
      </c>
      <c r="Z787" s="14">
        <v>2.5201686133189499E-2</v>
      </c>
      <c r="AA787" s="14">
        <v>0</v>
      </c>
      <c r="AB787" s="14">
        <v>4.7963599407030398E-2</v>
      </c>
      <c r="AC787" s="14"/>
      <c r="AD787" s="14">
        <v>2.7693511505172599E-2</v>
      </c>
      <c r="AE787" s="14">
        <v>1.9708317633011299E-2</v>
      </c>
      <c r="AF787" s="14">
        <v>4.0161850435707101E-2</v>
      </c>
      <c r="AG787" s="14">
        <v>0</v>
      </c>
      <c r="AH787" s="14"/>
      <c r="AI787" s="14">
        <v>2.1363890239667501E-2</v>
      </c>
      <c r="AJ787" s="14">
        <v>2.9349847684444E-2</v>
      </c>
      <c r="AK787" s="14">
        <v>0</v>
      </c>
      <c r="AL787" s="14">
        <v>0</v>
      </c>
      <c r="AM787" s="14">
        <v>3.3590299964098597E-2</v>
      </c>
    </row>
    <row r="788" spans="2:39" x14ac:dyDescent="0.35">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row>
    <row r="789" spans="2:39" x14ac:dyDescent="0.35">
      <c r="B789" s="6" t="s">
        <v>318</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row>
    <row r="790" spans="2:39" x14ac:dyDescent="0.35">
      <c r="B790" s="24" t="s">
        <v>222</v>
      </c>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row>
    <row r="791" spans="2:39" x14ac:dyDescent="0.35">
      <c r="B791" t="s">
        <v>313</v>
      </c>
      <c r="C791" s="14">
        <v>0.666774756506194</v>
      </c>
      <c r="D791" s="14">
        <v>0.60574980061846895</v>
      </c>
      <c r="E791" s="14">
        <v>0.73599455737970099</v>
      </c>
      <c r="F791" s="14"/>
      <c r="G791" s="14">
        <v>0.65353502322869494</v>
      </c>
      <c r="H791" s="14">
        <v>0.64352420990593595</v>
      </c>
      <c r="I791" s="14">
        <v>0.75285576306789903</v>
      </c>
      <c r="J791" s="14">
        <v>0.60666802494473704</v>
      </c>
      <c r="K791" s="14">
        <v>0.65006548590701196</v>
      </c>
      <c r="L791" s="14">
        <v>0.67152681136133996</v>
      </c>
      <c r="M791" s="14"/>
      <c r="N791" s="14">
        <v>0.55754324864861604</v>
      </c>
      <c r="O791" s="14">
        <v>0.68767664098632697</v>
      </c>
      <c r="P791" s="14">
        <v>0.70710905524200296</v>
      </c>
      <c r="Q791" s="14">
        <v>0.70509111235762501</v>
      </c>
      <c r="R791" s="14">
        <v>0.58065750345922396</v>
      </c>
      <c r="S791" s="14"/>
      <c r="T791" s="14">
        <v>0.82512344254189296</v>
      </c>
      <c r="U791" s="14">
        <v>0.68099981510033303</v>
      </c>
      <c r="V791" s="14">
        <v>0.65572238404118599</v>
      </c>
      <c r="W791" s="14">
        <v>0.65265669833860795</v>
      </c>
      <c r="X791" s="14"/>
      <c r="Y791" s="14">
        <v>0.66942518705043397</v>
      </c>
      <c r="Z791" s="14">
        <v>0.68202665315331601</v>
      </c>
      <c r="AA791" s="14">
        <v>0.67651368304367898</v>
      </c>
      <c r="AB791" s="14">
        <v>0.67147206676694404</v>
      </c>
      <c r="AC791" s="14"/>
      <c r="AD791" s="14">
        <v>0.68435167622873905</v>
      </c>
      <c r="AE791" s="14">
        <v>0.63023668725549198</v>
      </c>
      <c r="AF791" s="14">
        <v>0.77889584494719499</v>
      </c>
      <c r="AG791" s="14">
        <v>0.61905165156613395</v>
      </c>
      <c r="AH791" s="14"/>
      <c r="AI791" s="14">
        <v>0.80871749240028901</v>
      </c>
      <c r="AJ791" s="14">
        <v>0.67099640759439105</v>
      </c>
      <c r="AK791" s="14">
        <v>0.68376923806324497</v>
      </c>
      <c r="AL791" s="14">
        <v>0.72839433095598205</v>
      </c>
      <c r="AM791" s="14">
        <v>0.59413433109765301</v>
      </c>
    </row>
    <row r="792" spans="2:39" x14ac:dyDescent="0.35">
      <c r="B792" t="s">
        <v>314</v>
      </c>
      <c r="C792" s="14">
        <v>0.29897901204187299</v>
      </c>
      <c r="D792" s="14">
        <v>0.36292311643137798</v>
      </c>
      <c r="E792" s="14">
        <v>0.226448059606287</v>
      </c>
      <c r="F792" s="14"/>
      <c r="G792" s="14">
        <v>0.326794356068281</v>
      </c>
      <c r="H792" s="14">
        <v>0.304178876361829</v>
      </c>
      <c r="I792" s="14">
        <v>0.24084716162793099</v>
      </c>
      <c r="J792" s="14">
        <v>0.361069131004773</v>
      </c>
      <c r="K792" s="14">
        <v>0.32451029146139299</v>
      </c>
      <c r="L792" s="14">
        <v>0.24787534336075101</v>
      </c>
      <c r="M792" s="14"/>
      <c r="N792" s="14">
        <v>0.39457465709355299</v>
      </c>
      <c r="O792" s="14">
        <v>0.268022501755174</v>
      </c>
      <c r="P792" s="14">
        <v>0.28209412886483398</v>
      </c>
      <c r="Q792" s="14">
        <v>0.260774476036504</v>
      </c>
      <c r="R792" s="14">
        <v>0.36767741395603198</v>
      </c>
      <c r="S792" s="14"/>
      <c r="T792" s="14">
        <v>0.17487655745810701</v>
      </c>
      <c r="U792" s="14">
        <v>0.31900018489966703</v>
      </c>
      <c r="V792" s="14">
        <v>0.31856330456061399</v>
      </c>
      <c r="W792" s="14">
        <v>0.29550907289242101</v>
      </c>
      <c r="X792" s="14"/>
      <c r="Y792" s="14">
        <v>0.28433169491469901</v>
      </c>
      <c r="Z792" s="14">
        <v>0.281002746846507</v>
      </c>
      <c r="AA792" s="14">
        <v>0.32348631695632102</v>
      </c>
      <c r="AB792" s="14">
        <v>0.306947004802756</v>
      </c>
      <c r="AC792" s="14"/>
      <c r="AD792" s="14">
        <v>0.27516628860131798</v>
      </c>
      <c r="AE792" s="14">
        <v>0.33443748103142301</v>
      </c>
      <c r="AF792" s="14">
        <v>0.22110415505280501</v>
      </c>
      <c r="AG792" s="14">
        <v>0.38094834843386599</v>
      </c>
      <c r="AH792" s="14"/>
      <c r="AI792" s="14">
        <v>0.19128250759971099</v>
      </c>
      <c r="AJ792" s="14">
        <v>0.31845954503144402</v>
      </c>
      <c r="AK792" s="14">
        <v>0.21594493484791299</v>
      </c>
      <c r="AL792" s="14">
        <v>0.22003840707032199</v>
      </c>
      <c r="AM792" s="14">
        <v>0.33418029759089801</v>
      </c>
    </row>
    <row r="793" spans="2:39" x14ac:dyDescent="0.35">
      <c r="B793" t="s">
        <v>64</v>
      </c>
      <c r="C793" s="14">
        <v>3.4246231451933597E-2</v>
      </c>
      <c r="D793" s="14">
        <v>3.1327082950153101E-2</v>
      </c>
      <c r="E793" s="14">
        <v>3.7557383014012603E-2</v>
      </c>
      <c r="F793" s="14"/>
      <c r="G793" s="14">
        <v>1.9670620703023198E-2</v>
      </c>
      <c r="H793" s="14">
        <v>5.2296913732235398E-2</v>
      </c>
      <c r="I793" s="14">
        <v>6.2970753041696904E-3</v>
      </c>
      <c r="J793" s="14">
        <v>3.226284405049E-2</v>
      </c>
      <c r="K793" s="14">
        <v>2.54242226315952E-2</v>
      </c>
      <c r="L793" s="14">
        <v>8.0597845277909794E-2</v>
      </c>
      <c r="M793" s="14"/>
      <c r="N793" s="14">
        <v>4.7882094257830597E-2</v>
      </c>
      <c r="O793" s="14">
        <v>4.4300857258499297E-2</v>
      </c>
      <c r="P793" s="14">
        <v>1.07968158931627E-2</v>
      </c>
      <c r="Q793" s="14">
        <v>3.4134411605870503E-2</v>
      </c>
      <c r="R793" s="14">
        <v>5.1665082584744497E-2</v>
      </c>
      <c r="S793" s="14"/>
      <c r="T793" s="14">
        <v>0</v>
      </c>
      <c r="U793" s="14">
        <v>0</v>
      </c>
      <c r="V793" s="14">
        <v>2.57143113982005E-2</v>
      </c>
      <c r="W793" s="14">
        <v>5.18342287689708E-2</v>
      </c>
      <c r="X793" s="14"/>
      <c r="Y793" s="14">
        <v>4.6243118034867602E-2</v>
      </c>
      <c r="Z793" s="14">
        <v>3.6970600000176199E-2</v>
      </c>
      <c r="AA793" s="14">
        <v>0</v>
      </c>
      <c r="AB793" s="14">
        <v>2.15809284302995E-2</v>
      </c>
      <c r="AC793" s="14"/>
      <c r="AD793" s="14">
        <v>4.0482035169943101E-2</v>
      </c>
      <c r="AE793" s="14">
        <v>3.5325831713084503E-2</v>
      </c>
      <c r="AF793" s="14">
        <v>0</v>
      </c>
      <c r="AG793" s="14">
        <v>0</v>
      </c>
      <c r="AH793" s="14"/>
      <c r="AI793" s="14">
        <v>0</v>
      </c>
      <c r="AJ793" s="14">
        <v>1.0544047374164299E-2</v>
      </c>
      <c r="AK793" s="14">
        <v>0.100285827088843</v>
      </c>
      <c r="AL793" s="14">
        <v>5.1567261973696599E-2</v>
      </c>
      <c r="AM793" s="14">
        <v>7.1685371311448601E-2</v>
      </c>
    </row>
    <row r="794" spans="2:39" x14ac:dyDescent="0.35">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row>
    <row r="795" spans="2:39" x14ac:dyDescent="0.35">
      <c r="B795" s="6" t="s">
        <v>319</v>
      </c>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row>
    <row r="796" spans="2:39" x14ac:dyDescent="0.35">
      <c r="B796" s="24" t="s">
        <v>222</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row>
    <row r="797" spans="2:39" x14ac:dyDescent="0.35">
      <c r="B797" t="s">
        <v>313</v>
      </c>
      <c r="C797" s="14">
        <v>0.57867689484211604</v>
      </c>
      <c r="D797" s="14">
        <v>0.53222083221820005</v>
      </c>
      <c r="E797" s="14">
        <v>0.63137139264906095</v>
      </c>
      <c r="F797" s="14"/>
      <c r="G797" s="14">
        <v>0.61498485478895604</v>
      </c>
      <c r="H797" s="14">
        <v>0.60757004981516005</v>
      </c>
      <c r="I797" s="14">
        <v>0.49963078524985999</v>
      </c>
      <c r="J797" s="14">
        <v>0.59322676163571197</v>
      </c>
      <c r="K797" s="14">
        <v>0.55083871941573304</v>
      </c>
      <c r="L797" s="14">
        <v>0.62416017646168698</v>
      </c>
      <c r="M797" s="14"/>
      <c r="N797" s="14">
        <v>0.53404487144453905</v>
      </c>
      <c r="O797" s="14">
        <v>0.537689488258425</v>
      </c>
      <c r="P797" s="14">
        <v>0.54084703817936597</v>
      </c>
      <c r="Q797" s="14">
        <v>0.70233413088449004</v>
      </c>
      <c r="R797" s="14">
        <v>0.51321308511611596</v>
      </c>
      <c r="S797" s="14"/>
      <c r="T797" s="14">
        <v>0.40324265534975101</v>
      </c>
      <c r="U797" s="14">
        <v>0.516401071119032</v>
      </c>
      <c r="V797" s="14">
        <v>0.56808347279857796</v>
      </c>
      <c r="W797" s="14">
        <v>0.62037441368183999</v>
      </c>
      <c r="X797" s="14"/>
      <c r="Y797" s="14">
        <v>0.55647363307745801</v>
      </c>
      <c r="Z797" s="14">
        <v>0.60739094458669896</v>
      </c>
      <c r="AA797" s="14">
        <v>0.561318179929024</v>
      </c>
      <c r="AB797" s="14">
        <v>0.68954427123943995</v>
      </c>
      <c r="AC797" s="14"/>
      <c r="AD797" s="14">
        <v>0.56706052275730701</v>
      </c>
      <c r="AE797" s="14">
        <v>0.57954539788707604</v>
      </c>
      <c r="AF797" s="14">
        <v>0.644767030195049</v>
      </c>
      <c r="AG797" s="14">
        <v>0.69979542387555405</v>
      </c>
      <c r="AH797" s="14"/>
      <c r="AI797" s="14">
        <v>0.69666061800217605</v>
      </c>
      <c r="AJ797" s="14">
        <v>0.56068974112084002</v>
      </c>
      <c r="AK797" s="14">
        <v>0.78300475694727301</v>
      </c>
      <c r="AL797" s="14">
        <v>0.46288587856024099</v>
      </c>
      <c r="AM797" s="14">
        <v>0.61652252573279798</v>
      </c>
    </row>
    <row r="798" spans="2:39" x14ac:dyDescent="0.35">
      <c r="B798" t="s">
        <v>314</v>
      </c>
      <c r="C798" s="14">
        <v>0.38178192362535002</v>
      </c>
      <c r="D798" s="14">
        <v>0.414499302236987</v>
      </c>
      <c r="E798" s="14">
        <v>0.34467103350414702</v>
      </c>
      <c r="F798" s="14"/>
      <c r="G798" s="14">
        <v>0.327334003286472</v>
      </c>
      <c r="H798" s="14">
        <v>0.33359403683136302</v>
      </c>
      <c r="I798" s="14">
        <v>0.47633971659552299</v>
      </c>
      <c r="J798" s="14">
        <v>0.36871413193692698</v>
      </c>
      <c r="K798" s="14">
        <v>0.42373705795267202</v>
      </c>
      <c r="L798" s="14">
        <v>0.356383523293548</v>
      </c>
      <c r="M798" s="14"/>
      <c r="N798" s="14">
        <v>0.41653989993228902</v>
      </c>
      <c r="O798" s="14">
        <v>0.41848217438937102</v>
      </c>
      <c r="P798" s="14">
        <v>0.403828174677344</v>
      </c>
      <c r="Q798" s="14">
        <v>0.257567763308585</v>
      </c>
      <c r="R798" s="14">
        <v>0.46257771306289303</v>
      </c>
      <c r="S798" s="14"/>
      <c r="T798" s="14">
        <v>0.59675734465024899</v>
      </c>
      <c r="U798" s="14">
        <v>0.450199093840634</v>
      </c>
      <c r="V798" s="14">
        <v>0.364565111287039</v>
      </c>
      <c r="W798" s="14">
        <v>0.359252597534017</v>
      </c>
      <c r="X798" s="14"/>
      <c r="Y798" s="14">
        <v>0.403168597259003</v>
      </c>
      <c r="Z798" s="14">
        <v>0.34750124541042698</v>
      </c>
      <c r="AA798" s="14">
        <v>0.39612590494115402</v>
      </c>
      <c r="AB798" s="14">
        <v>0.29089933269906099</v>
      </c>
      <c r="AC798" s="14"/>
      <c r="AD798" s="14">
        <v>0.400786115483035</v>
      </c>
      <c r="AE798" s="14">
        <v>0.37620277401810598</v>
      </c>
      <c r="AF798" s="14">
        <v>0.31507111936924398</v>
      </c>
      <c r="AG798" s="14">
        <v>0.20943428177447501</v>
      </c>
      <c r="AH798" s="14"/>
      <c r="AI798" s="14">
        <v>0.25309871889804297</v>
      </c>
      <c r="AJ798" s="14">
        <v>0.40742098531689103</v>
      </c>
      <c r="AK798" s="14">
        <v>0.17343299523719299</v>
      </c>
      <c r="AL798" s="14">
        <v>0.48639179772791902</v>
      </c>
      <c r="AM798" s="14">
        <v>0.31129050095233302</v>
      </c>
    </row>
    <row r="799" spans="2:39" x14ac:dyDescent="0.35">
      <c r="B799" t="s">
        <v>64</v>
      </c>
      <c r="C799" s="14">
        <v>3.9541181532533803E-2</v>
      </c>
      <c r="D799" s="14">
        <v>5.3279865544812698E-2</v>
      </c>
      <c r="E799" s="14">
        <v>2.3957573846792399E-2</v>
      </c>
      <c r="F799" s="14"/>
      <c r="G799" s="14">
        <v>5.7681141924571397E-2</v>
      </c>
      <c r="H799" s="14">
        <v>5.88359133534768E-2</v>
      </c>
      <c r="I799" s="14">
        <v>2.4029498154616601E-2</v>
      </c>
      <c r="J799" s="14">
        <v>3.80591064273611E-2</v>
      </c>
      <c r="K799" s="14">
        <v>2.54242226315952E-2</v>
      </c>
      <c r="L799" s="14">
        <v>1.94563002447652E-2</v>
      </c>
      <c r="M799" s="14"/>
      <c r="N799" s="14">
        <v>4.9415228623172602E-2</v>
      </c>
      <c r="O799" s="14">
        <v>4.3828337352204101E-2</v>
      </c>
      <c r="P799" s="14">
        <v>5.5324787143290102E-2</v>
      </c>
      <c r="Q799" s="14">
        <v>4.00981058069248E-2</v>
      </c>
      <c r="R799" s="14">
        <v>2.42092018209904E-2</v>
      </c>
      <c r="S799" s="14"/>
      <c r="T799" s="14">
        <v>0</v>
      </c>
      <c r="U799" s="14">
        <v>3.3399835040333899E-2</v>
      </c>
      <c r="V799" s="14">
        <v>6.73514159143834E-2</v>
      </c>
      <c r="W799" s="14">
        <v>2.0372988784143401E-2</v>
      </c>
      <c r="X799" s="14"/>
      <c r="Y799" s="14">
        <v>4.0357769663538601E-2</v>
      </c>
      <c r="Z799" s="14">
        <v>4.5107810002873401E-2</v>
      </c>
      <c r="AA799" s="14">
        <v>4.2555915129822298E-2</v>
      </c>
      <c r="AB799" s="14">
        <v>1.9556396061499198E-2</v>
      </c>
      <c r="AC799" s="14"/>
      <c r="AD799" s="14">
        <v>3.2153361759657897E-2</v>
      </c>
      <c r="AE799" s="14">
        <v>4.4251828094818597E-2</v>
      </c>
      <c r="AF799" s="14">
        <v>4.0161850435707101E-2</v>
      </c>
      <c r="AG799" s="14">
        <v>9.0770294349970998E-2</v>
      </c>
      <c r="AH799" s="14"/>
      <c r="AI799" s="14">
        <v>5.02406630997808E-2</v>
      </c>
      <c r="AJ799" s="14">
        <v>3.1889273562269102E-2</v>
      </c>
      <c r="AK799" s="14">
        <v>4.3562247815533799E-2</v>
      </c>
      <c r="AL799" s="14">
        <v>5.0722323711839601E-2</v>
      </c>
      <c r="AM799" s="14">
        <v>7.2186973314868605E-2</v>
      </c>
    </row>
    <row r="800" spans="2:39" x14ac:dyDescent="0.35">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row>
    <row r="801" spans="2:39" x14ac:dyDescent="0.35">
      <c r="B801" s="6" t="s">
        <v>320</v>
      </c>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row>
    <row r="802" spans="2:39" x14ac:dyDescent="0.35">
      <c r="B802" s="24" t="s">
        <v>222</v>
      </c>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row>
    <row r="803" spans="2:39" x14ac:dyDescent="0.35">
      <c r="B803" t="s">
        <v>313</v>
      </c>
      <c r="C803" s="14">
        <v>0.26540911602476802</v>
      </c>
      <c r="D803" s="14">
        <v>0.32095189175739403</v>
      </c>
      <c r="E803" s="14">
        <v>0.20240767964114001</v>
      </c>
      <c r="F803" s="14"/>
      <c r="G803" s="14">
        <v>0.13182549376493799</v>
      </c>
      <c r="H803" s="14">
        <v>0.28149244995891498</v>
      </c>
      <c r="I803" s="14">
        <v>0.36543400348745902</v>
      </c>
      <c r="J803" s="14">
        <v>0.208241828621019</v>
      </c>
      <c r="K803" s="14">
        <v>0.30461059809865398</v>
      </c>
      <c r="L803" s="14">
        <v>0.26948434108842101</v>
      </c>
      <c r="M803" s="14"/>
      <c r="N803" s="14">
        <v>0.24072324879399001</v>
      </c>
      <c r="O803" s="14">
        <v>0.26288237462988301</v>
      </c>
      <c r="P803" s="14">
        <v>0.30744534591976003</v>
      </c>
      <c r="Q803" s="14">
        <v>0.24283677487001101</v>
      </c>
      <c r="R803" s="14">
        <v>0.24127384746560501</v>
      </c>
      <c r="S803" s="14"/>
      <c r="T803" s="14">
        <v>0.19883039858679999</v>
      </c>
      <c r="U803" s="14">
        <v>0.17418927730331099</v>
      </c>
      <c r="V803" s="14">
        <v>0.29033127371233902</v>
      </c>
      <c r="W803" s="14">
        <v>0.26560455611143202</v>
      </c>
      <c r="X803" s="14"/>
      <c r="Y803" s="14">
        <v>0.19320732362590201</v>
      </c>
      <c r="Z803" s="14">
        <v>0.26842738321232601</v>
      </c>
      <c r="AA803" s="14">
        <v>0.34369363090009702</v>
      </c>
      <c r="AB803" s="14">
        <v>0.50962874490513599</v>
      </c>
      <c r="AC803" s="14"/>
      <c r="AD803" s="14">
        <v>0.29461142844251798</v>
      </c>
      <c r="AE803" s="14">
        <v>0.25176736575235698</v>
      </c>
      <c r="AF803" s="14">
        <v>0</v>
      </c>
      <c r="AG803" s="14">
        <v>0.27340698879908998</v>
      </c>
      <c r="AH803" s="14"/>
      <c r="AI803" s="14">
        <v>0.309260825407071</v>
      </c>
      <c r="AJ803" s="14">
        <v>0.25436955365014002</v>
      </c>
      <c r="AK803" s="14">
        <v>0.30888805413388198</v>
      </c>
      <c r="AL803" s="14">
        <v>0.33735148276167098</v>
      </c>
      <c r="AM803" s="14">
        <v>0.37055661677449903</v>
      </c>
    </row>
    <row r="804" spans="2:39" x14ac:dyDescent="0.35">
      <c r="B804" t="s">
        <v>314</v>
      </c>
      <c r="C804" s="14">
        <v>0.68523404053482995</v>
      </c>
      <c r="D804" s="14">
        <v>0.63931160585306002</v>
      </c>
      <c r="E804" s="14">
        <v>0.73732325122016096</v>
      </c>
      <c r="F804" s="14"/>
      <c r="G804" s="14">
        <v>0.79063370063435001</v>
      </c>
      <c r="H804" s="14">
        <v>0.68915695659353804</v>
      </c>
      <c r="I804" s="14">
        <v>0.61020747592892699</v>
      </c>
      <c r="J804" s="14">
        <v>0.69959704706255799</v>
      </c>
      <c r="K804" s="14">
        <v>0.69538940190134602</v>
      </c>
      <c r="L804" s="14">
        <v>0.64578946069540499</v>
      </c>
      <c r="M804" s="14"/>
      <c r="N804" s="14">
        <v>0.65585475860591502</v>
      </c>
      <c r="O804" s="14">
        <v>0.68775234773143301</v>
      </c>
      <c r="P804" s="14">
        <v>0.64712867070425095</v>
      </c>
      <c r="Q804" s="14">
        <v>0.69521944882157505</v>
      </c>
      <c r="R804" s="14">
        <v>0.73115451373885298</v>
      </c>
      <c r="S804" s="14"/>
      <c r="T804" s="14">
        <v>0.71810489332412897</v>
      </c>
      <c r="U804" s="14">
        <v>0.69877101448865597</v>
      </c>
      <c r="V804" s="14">
        <v>0.66584302702756504</v>
      </c>
      <c r="W804" s="14">
        <v>0.69587799979266396</v>
      </c>
      <c r="X804" s="14"/>
      <c r="Y804" s="14">
        <v>0.74567020277288198</v>
      </c>
      <c r="Z804" s="14">
        <v>0.71524950912325302</v>
      </c>
      <c r="AA804" s="14">
        <v>0.58366967925600199</v>
      </c>
      <c r="AB804" s="14">
        <v>0.478795087457424</v>
      </c>
      <c r="AC804" s="14"/>
      <c r="AD804" s="14">
        <v>0.66255040351986905</v>
      </c>
      <c r="AE804" s="14">
        <v>0.72444873938836996</v>
      </c>
      <c r="AF804" s="14">
        <v>0.778531750326662</v>
      </c>
      <c r="AG804" s="14">
        <v>0.620103717588532</v>
      </c>
      <c r="AH804" s="14"/>
      <c r="AI804" s="14">
        <v>0.60523220828128499</v>
      </c>
      <c r="AJ804" s="14">
        <v>0.72396110752683296</v>
      </c>
      <c r="AK804" s="14">
        <v>0.60509394686360196</v>
      </c>
      <c r="AL804" s="14">
        <v>0.63338540021696599</v>
      </c>
      <c r="AM804" s="14">
        <v>0.60544536170340502</v>
      </c>
    </row>
    <row r="805" spans="2:39" x14ac:dyDescent="0.35">
      <c r="B805" t="s">
        <v>64</v>
      </c>
      <c r="C805" s="14">
        <v>4.9356843440402198E-2</v>
      </c>
      <c r="D805" s="14">
        <v>3.9736502389545902E-2</v>
      </c>
      <c r="E805" s="14">
        <v>6.0269069138699602E-2</v>
      </c>
      <c r="F805" s="14"/>
      <c r="G805" s="14">
        <v>7.7540805600712498E-2</v>
      </c>
      <c r="H805" s="14">
        <v>2.93505934475475E-2</v>
      </c>
      <c r="I805" s="14">
        <v>2.43585205836147E-2</v>
      </c>
      <c r="J805" s="14">
        <v>9.2161124316422594E-2</v>
      </c>
      <c r="K805" s="14">
        <v>0</v>
      </c>
      <c r="L805" s="14">
        <v>8.4726198216173804E-2</v>
      </c>
      <c r="M805" s="14"/>
      <c r="N805" s="14">
        <v>0.10342199260009501</v>
      </c>
      <c r="O805" s="14">
        <v>4.9365277638684098E-2</v>
      </c>
      <c r="P805" s="14">
        <v>4.5425983375989597E-2</v>
      </c>
      <c r="Q805" s="14">
        <v>6.1943776308413502E-2</v>
      </c>
      <c r="R805" s="14">
        <v>2.7571638795541802E-2</v>
      </c>
      <c r="S805" s="14"/>
      <c r="T805" s="14">
        <v>8.3064708089071196E-2</v>
      </c>
      <c r="U805" s="14">
        <v>0.12703970820803301</v>
      </c>
      <c r="V805" s="14">
        <v>4.3825699260095399E-2</v>
      </c>
      <c r="W805" s="14">
        <v>3.8517444095903998E-2</v>
      </c>
      <c r="X805" s="14"/>
      <c r="Y805" s="14">
        <v>6.1122473601215699E-2</v>
      </c>
      <c r="Z805" s="14">
        <v>1.6323107664421101E-2</v>
      </c>
      <c r="AA805" s="14">
        <v>7.2636689843900301E-2</v>
      </c>
      <c r="AB805" s="14">
        <v>1.157616763744E-2</v>
      </c>
      <c r="AC805" s="14"/>
      <c r="AD805" s="14">
        <v>4.2838168037612298E-2</v>
      </c>
      <c r="AE805" s="14">
        <v>2.3783894859273399E-2</v>
      </c>
      <c r="AF805" s="14">
        <v>0.221468249673338</v>
      </c>
      <c r="AG805" s="14">
        <v>0.10648929361237899</v>
      </c>
      <c r="AH805" s="14"/>
      <c r="AI805" s="14">
        <v>8.5506966311643506E-2</v>
      </c>
      <c r="AJ805" s="14">
        <v>2.1669338823027399E-2</v>
      </c>
      <c r="AK805" s="14">
        <v>8.6017999002515097E-2</v>
      </c>
      <c r="AL805" s="14">
        <v>2.9263117021363201E-2</v>
      </c>
      <c r="AM805" s="14">
        <v>2.3998021522096201E-2</v>
      </c>
    </row>
    <row r="806" spans="2:39" x14ac:dyDescent="0.35">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row>
    <row r="807" spans="2:39" x14ac:dyDescent="0.35">
      <c r="B807" s="6" t="s">
        <v>321</v>
      </c>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row>
    <row r="808" spans="2:39" x14ac:dyDescent="0.35">
      <c r="B808" s="24" t="s">
        <v>222</v>
      </c>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row>
    <row r="809" spans="2:39" x14ac:dyDescent="0.35">
      <c r="B809" t="s">
        <v>313</v>
      </c>
      <c r="C809" s="14">
        <v>0.58139880207538697</v>
      </c>
      <c r="D809" s="14">
        <v>0.57330285903690503</v>
      </c>
      <c r="E809" s="14">
        <v>0.59058192325679204</v>
      </c>
      <c r="F809" s="14"/>
      <c r="G809" s="14">
        <v>0.70206402904288701</v>
      </c>
      <c r="H809" s="14">
        <v>0.61760238330536699</v>
      </c>
      <c r="I809" s="14">
        <v>0.52299099586994002</v>
      </c>
      <c r="J809" s="14">
        <v>0.52701157740002902</v>
      </c>
      <c r="K809" s="14">
        <v>0.63776581824321599</v>
      </c>
      <c r="L809" s="14">
        <v>0.47787663494277099</v>
      </c>
      <c r="M809" s="14"/>
      <c r="N809" s="14">
        <v>0.53806701222697495</v>
      </c>
      <c r="O809" s="14">
        <v>0.54093977569122598</v>
      </c>
      <c r="P809" s="14">
        <v>0.58198883528026402</v>
      </c>
      <c r="Q809" s="14">
        <v>0.56795985159927298</v>
      </c>
      <c r="R809" s="14">
        <v>0.66399860108090103</v>
      </c>
      <c r="S809" s="14"/>
      <c r="T809" s="14">
        <v>0.49825253156305899</v>
      </c>
      <c r="U809" s="14">
        <v>0.55377415990371603</v>
      </c>
      <c r="V809" s="14">
        <v>0.60171118873289897</v>
      </c>
      <c r="W809" s="14">
        <v>0.57715735159260595</v>
      </c>
      <c r="X809" s="14"/>
      <c r="Y809" s="14">
        <v>0.61674461733795505</v>
      </c>
      <c r="Z809" s="14">
        <v>0.54977361907028799</v>
      </c>
      <c r="AA809" s="14">
        <v>0.53226535406512698</v>
      </c>
      <c r="AB809" s="14">
        <v>0.54654947693676204</v>
      </c>
      <c r="AC809" s="14"/>
      <c r="AD809" s="14">
        <v>0.60306825246101203</v>
      </c>
      <c r="AE809" s="14">
        <v>0.50980378362518197</v>
      </c>
      <c r="AF809" s="14">
        <v>0.71336670897425702</v>
      </c>
      <c r="AG809" s="14">
        <v>0.59603763836176504</v>
      </c>
      <c r="AH809" s="14"/>
      <c r="AI809" s="14">
        <v>0.65987037905769297</v>
      </c>
      <c r="AJ809" s="14">
        <v>0.575040554028866</v>
      </c>
      <c r="AK809" s="14">
        <v>0.52221134302078698</v>
      </c>
      <c r="AL809" s="14">
        <v>0.55431299472476603</v>
      </c>
      <c r="AM809" s="14">
        <v>0.68949226734749303</v>
      </c>
    </row>
    <row r="810" spans="2:39" x14ac:dyDescent="0.35">
      <c r="B810" t="s">
        <v>314</v>
      </c>
      <c r="C810" s="14">
        <v>0.36727604068915898</v>
      </c>
      <c r="D810" s="14">
        <v>0.35841515544388097</v>
      </c>
      <c r="E810" s="14">
        <v>0.37732682570520298</v>
      </c>
      <c r="F810" s="14"/>
      <c r="G810" s="14">
        <v>0.25861015980997698</v>
      </c>
      <c r="H810" s="14">
        <v>0.34871986309375103</v>
      </c>
      <c r="I810" s="14">
        <v>0.44204026467742102</v>
      </c>
      <c r="J810" s="14">
        <v>0.41845164487819803</v>
      </c>
      <c r="K810" s="14">
        <v>0.36223418175678401</v>
      </c>
      <c r="L810" s="14">
        <v>0.34358182739822501</v>
      </c>
      <c r="M810" s="14"/>
      <c r="N810" s="14">
        <v>0.40216565932495701</v>
      </c>
      <c r="O810" s="14">
        <v>0.409965257479664</v>
      </c>
      <c r="P810" s="14">
        <v>0.37919201238841199</v>
      </c>
      <c r="Q810" s="14">
        <v>0.35068695725827198</v>
      </c>
      <c r="R810" s="14">
        <v>0.29784767634355902</v>
      </c>
      <c r="S810" s="14"/>
      <c r="T810" s="14">
        <v>0.43440427909625001</v>
      </c>
      <c r="U810" s="14">
        <v>0.431156810014303</v>
      </c>
      <c r="V810" s="14">
        <v>0.332043812043534</v>
      </c>
      <c r="W810" s="14">
        <v>0.381905180919759</v>
      </c>
      <c r="X810" s="14"/>
      <c r="Y810" s="14">
        <v>0.34528024899776899</v>
      </c>
      <c r="Z810" s="14">
        <v>0.40517930982157702</v>
      </c>
      <c r="AA810" s="14">
        <v>0.337983667872506</v>
      </c>
      <c r="AB810" s="14">
        <v>0.424775625737636</v>
      </c>
      <c r="AC810" s="14"/>
      <c r="AD810" s="14">
        <v>0.34247254351759798</v>
      </c>
      <c r="AE810" s="14">
        <v>0.43649301578094502</v>
      </c>
      <c r="AF810" s="14">
        <v>0.255537959153257</v>
      </c>
      <c r="AG810" s="14">
        <v>0.372022493279204</v>
      </c>
      <c r="AH810" s="14"/>
      <c r="AI810" s="14">
        <v>0.34012962094230698</v>
      </c>
      <c r="AJ810" s="14">
        <v>0.38704910413918903</v>
      </c>
      <c r="AK810" s="14">
        <v>0.33559904655697698</v>
      </c>
      <c r="AL810" s="14">
        <v>0.357897654211145</v>
      </c>
      <c r="AM810" s="14">
        <v>0.27631128621719098</v>
      </c>
    </row>
    <row r="811" spans="2:39" x14ac:dyDescent="0.35">
      <c r="B811" t="s">
        <v>64</v>
      </c>
      <c r="C811" s="14">
        <v>5.1325157235454402E-2</v>
      </c>
      <c r="D811" s="14">
        <v>6.8281985519213106E-2</v>
      </c>
      <c r="E811" s="14">
        <v>3.2091251038004198E-2</v>
      </c>
      <c r="F811" s="14"/>
      <c r="G811" s="14">
        <v>3.9325811147135903E-2</v>
      </c>
      <c r="H811" s="14">
        <v>3.3677753600881599E-2</v>
      </c>
      <c r="I811" s="14">
        <v>3.4968739452639702E-2</v>
      </c>
      <c r="J811" s="14">
        <v>5.4536777721773302E-2</v>
      </c>
      <c r="K811" s="14">
        <v>0</v>
      </c>
      <c r="L811" s="14">
        <v>0.17854153765900399</v>
      </c>
      <c r="M811" s="14"/>
      <c r="N811" s="14">
        <v>5.9767328448068001E-2</v>
      </c>
      <c r="O811" s="14">
        <v>4.9094966829109798E-2</v>
      </c>
      <c r="P811" s="14">
        <v>3.8819152331323402E-2</v>
      </c>
      <c r="Q811" s="14">
        <v>8.1353191142455497E-2</v>
      </c>
      <c r="R811" s="14">
        <v>3.8153722575540103E-2</v>
      </c>
      <c r="S811" s="14"/>
      <c r="T811" s="14">
        <v>6.7343189340690807E-2</v>
      </c>
      <c r="U811" s="14">
        <v>1.50690300819817E-2</v>
      </c>
      <c r="V811" s="14">
        <v>6.6244999223567497E-2</v>
      </c>
      <c r="W811" s="14">
        <v>4.0937467487634598E-2</v>
      </c>
      <c r="X811" s="14"/>
      <c r="Y811" s="14">
        <v>3.7975133664276697E-2</v>
      </c>
      <c r="Z811" s="14">
        <v>4.50470711081353E-2</v>
      </c>
      <c r="AA811" s="14">
        <v>0.12975097806236699</v>
      </c>
      <c r="AB811" s="14">
        <v>2.8674897325602501E-2</v>
      </c>
      <c r="AC811" s="14"/>
      <c r="AD811" s="14">
        <v>5.4459204021390401E-2</v>
      </c>
      <c r="AE811" s="14">
        <v>5.3703200593873603E-2</v>
      </c>
      <c r="AF811" s="14">
        <v>3.1095331872485601E-2</v>
      </c>
      <c r="AG811" s="14">
        <v>3.1939868359031502E-2</v>
      </c>
      <c r="AH811" s="14"/>
      <c r="AI811" s="14">
        <v>0</v>
      </c>
      <c r="AJ811" s="14">
        <v>3.7910341831944999E-2</v>
      </c>
      <c r="AK811" s="14">
        <v>0.14218961042223499</v>
      </c>
      <c r="AL811" s="14">
        <v>8.7789351064089596E-2</v>
      </c>
      <c r="AM811" s="14">
        <v>3.4196446435315303E-2</v>
      </c>
    </row>
    <row r="812" spans="2:39" x14ac:dyDescent="0.35">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row>
    <row r="813" spans="2:39" x14ac:dyDescent="0.35">
      <c r="B813" s="6" t="s">
        <v>322</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row>
    <row r="814" spans="2:39" x14ac:dyDescent="0.35">
      <c r="B814" s="24" t="s">
        <v>222</v>
      </c>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row>
    <row r="815" spans="2:39" x14ac:dyDescent="0.35">
      <c r="B815" t="s">
        <v>313</v>
      </c>
      <c r="C815" s="14">
        <v>0.62635579634809402</v>
      </c>
      <c r="D815" s="14">
        <v>0.61670202374035399</v>
      </c>
      <c r="E815" s="14">
        <v>0.63730594301948795</v>
      </c>
      <c r="F815" s="14"/>
      <c r="G815" s="14">
        <v>0.67013797880668202</v>
      </c>
      <c r="H815" s="14">
        <v>0.75731193457718804</v>
      </c>
      <c r="I815" s="14">
        <v>0.61691940579414495</v>
      </c>
      <c r="J815" s="14">
        <v>0.57782984142632798</v>
      </c>
      <c r="K815" s="14">
        <v>0.52890550121729796</v>
      </c>
      <c r="L815" s="14">
        <v>0.47295870151171998</v>
      </c>
      <c r="M815" s="14"/>
      <c r="N815" s="14">
        <v>0.62864552240064897</v>
      </c>
      <c r="O815" s="14">
        <v>0.54733142950018898</v>
      </c>
      <c r="P815" s="14">
        <v>0.68005348054055403</v>
      </c>
      <c r="Q815" s="14">
        <v>0.66200414910602301</v>
      </c>
      <c r="R815" s="14">
        <v>0.63028781324059202</v>
      </c>
      <c r="S815" s="14"/>
      <c r="T815" s="14">
        <v>0.60493707269043895</v>
      </c>
      <c r="U815" s="14">
        <v>0.56538745923704803</v>
      </c>
      <c r="V815" s="14">
        <v>0.59750669548971103</v>
      </c>
      <c r="W815" s="14">
        <v>0.66610602753839998</v>
      </c>
      <c r="X815" s="14"/>
      <c r="Y815" s="14">
        <v>0.559433354148415</v>
      </c>
      <c r="Z815" s="14">
        <v>0.70485372922912504</v>
      </c>
      <c r="AA815" s="14">
        <v>0.74536705794735703</v>
      </c>
      <c r="AB815" s="14">
        <v>0.53685785025453603</v>
      </c>
      <c r="AC815" s="14"/>
      <c r="AD815" s="14">
        <v>0.60494498276594699</v>
      </c>
      <c r="AE815" s="14">
        <v>0.63953672455739696</v>
      </c>
      <c r="AF815" s="14">
        <v>0.71315997367055295</v>
      </c>
      <c r="AG815" s="14">
        <v>0.66249855671902003</v>
      </c>
      <c r="AH815" s="14"/>
      <c r="AI815" s="14">
        <v>0.66789020745229299</v>
      </c>
      <c r="AJ815" s="14">
        <v>0.68470644494780397</v>
      </c>
      <c r="AK815" s="14">
        <v>0.855994674390684</v>
      </c>
      <c r="AL815" s="14">
        <v>0.42170353990298998</v>
      </c>
      <c r="AM815" s="14">
        <v>0.63801926189564295</v>
      </c>
    </row>
    <row r="816" spans="2:39" x14ac:dyDescent="0.35">
      <c r="B816" t="s">
        <v>314</v>
      </c>
      <c r="C816" s="14">
        <v>0.33663078037201799</v>
      </c>
      <c r="D816" s="14">
        <v>0.33732393632912999</v>
      </c>
      <c r="E816" s="14">
        <v>0.33584454273156999</v>
      </c>
      <c r="F816" s="14"/>
      <c r="G816" s="14">
        <v>0.32986202119331798</v>
      </c>
      <c r="H816" s="14">
        <v>0.22908631318516601</v>
      </c>
      <c r="I816" s="14">
        <v>0.35821224295692899</v>
      </c>
      <c r="J816" s="14">
        <v>0.36286252981942702</v>
      </c>
      <c r="K816" s="14">
        <v>0.42312451442892501</v>
      </c>
      <c r="L816" s="14">
        <v>0.41013442107158299</v>
      </c>
      <c r="M816" s="14"/>
      <c r="N816" s="14">
        <v>0.35690224759508199</v>
      </c>
      <c r="O816" s="14">
        <v>0.418244443562652</v>
      </c>
      <c r="P816" s="14">
        <v>0.28278104346361899</v>
      </c>
      <c r="Q816" s="14">
        <v>0.29270553385672099</v>
      </c>
      <c r="R816" s="14">
        <v>0.31817365829298799</v>
      </c>
      <c r="S816" s="14"/>
      <c r="T816" s="14">
        <v>0.395062927309561</v>
      </c>
      <c r="U816" s="14">
        <v>0.399746194071118</v>
      </c>
      <c r="V816" s="14">
        <v>0.36738203966743899</v>
      </c>
      <c r="W816" s="14">
        <v>0.28973061204539002</v>
      </c>
      <c r="X816" s="14"/>
      <c r="Y816" s="14">
        <v>0.374252668697028</v>
      </c>
      <c r="Z816" s="14">
        <v>0.29514627077087402</v>
      </c>
      <c r="AA816" s="14">
        <v>0.25463294205264297</v>
      </c>
      <c r="AB816" s="14">
        <v>0.417717952133902</v>
      </c>
      <c r="AC816" s="14"/>
      <c r="AD816" s="14">
        <v>0.34873011599533699</v>
      </c>
      <c r="AE816" s="14">
        <v>0.32764738731760101</v>
      </c>
      <c r="AF816" s="14">
        <v>0.286840026329447</v>
      </c>
      <c r="AG816" s="14">
        <v>0.33750144328097997</v>
      </c>
      <c r="AH816" s="14"/>
      <c r="AI816" s="14">
        <v>0.33210979254770701</v>
      </c>
      <c r="AJ816" s="14">
        <v>0.267872883237394</v>
      </c>
      <c r="AK816" s="14">
        <v>0.144005325609316</v>
      </c>
      <c r="AL816" s="14">
        <v>0.51674082700573598</v>
      </c>
      <c r="AM816" s="14">
        <v>0.32678643363855597</v>
      </c>
    </row>
    <row r="817" spans="2:39" x14ac:dyDescent="0.35">
      <c r="B817" t="s">
        <v>64</v>
      </c>
      <c r="C817" s="14">
        <v>3.7013423279887797E-2</v>
      </c>
      <c r="D817" s="14">
        <v>4.59740399305162E-2</v>
      </c>
      <c r="E817" s="14">
        <v>2.6849514248941699E-2</v>
      </c>
      <c r="F817" s="14"/>
      <c r="G817" s="14">
        <v>0</v>
      </c>
      <c r="H817" s="14">
        <v>1.36017522376454E-2</v>
      </c>
      <c r="I817" s="14">
        <v>2.4868351248926501E-2</v>
      </c>
      <c r="J817" s="14">
        <v>5.9307628754245202E-2</v>
      </c>
      <c r="K817" s="14">
        <v>4.7969984353777098E-2</v>
      </c>
      <c r="L817" s="14">
        <v>0.116906877416697</v>
      </c>
      <c r="M817" s="14"/>
      <c r="N817" s="14">
        <v>1.44522300042685E-2</v>
      </c>
      <c r="O817" s="14">
        <v>3.4424126937158503E-2</v>
      </c>
      <c r="P817" s="14">
        <v>3.7165475995826203E-2</v>
      </c>
      <c r="Q817" s="14">
        <v>4.5290317037255903E-2</v>
      </c>
      <c r="R817" s="14">
        <v>5.15385284664195E-2</v>
      </c>
      <c r="S817" s="14"/>
      <c r="T817" s="14">
        <v>0</v>
      </c>
      <c r="U817" s="14">
        <v>3.4866346691833701E-2</v>
      </c>
      <c r="V817" s="14">
        <v>3.51112648428498E-2</v>
      </c>
      <c r="W817" s="14">
        <v>4.4163360416210003E-2</v>
      </c>
      <c r="X817" s="14"/>
      <c r="Y817" s="14">
        <v>6.6313977154556697E-2</v>
      </c>
      <c r="Z817" s="14">
        <v>0</v>
      </c>
      <c r="AA817" s="14">
        <v>0</v>
      </c>
      <c r="AB817" s="14">
        <v>4.5424197611561301E-2</v>
      </c>
      <c r="AC817" s="14"/>
      <c r="AD817" s="14">
        <v>4.6324901238715403E-2</v>
      </c>
      <c r="AE817" s="14">
        <v>3.2815888125002302E-2</v>
      </c>
      <c r="AF817" s="14">
        <v>0</v>
      </c>
      <c r="AG817" s="14">
        <v>0</v>
      </c>
      <c r="AH817" s="14"/>
      <c r="AI817" s="14">
        <v>0</v>
      </c>
      <c r="AJ817" s="14">
        <v>4.74206718148023E-2</v>
      </c>
      <c r="AK817" s="14">
        <v>0</v>
      </c>
      <c r="AL817" s="14">
        <v>6.1555633091274903E-2</v>
      </c>
      <c r="AM817" s="14">
        <v>3.5194304465801199E-2</v>
      </c>
    </row>
    <row r="818" spans="2:39" x14ac:dyDescent="0.35">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row>
    <row r="819" spans="2:39" x14ac:dyDescent="0.35">
      <c r="B819" s="6" t="s">
        <v>323</v>
      </c>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row>
    <row r="820" spans="2:39" x14ac:dyDescent="0.35">
      <c r="B820" s="24" t="s">
        <v>222</v>
      </c>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row>
    <row r="821" spans="2:39" x14ac:dyDescent="0.35">
      <c r="B821" t="s">
        <v>313</v>
      </c>
      <c r="C821" s="14">
        <v>0.77176348711234</v>
      </c>
      <c r="D821" s="14">
        <v>0.78755400107664397</v>
      </c>
      <c r="E821" s="14">
        <v>0.753852515831829</v>
      </c>
      <c r="F821" s="14"/>
      <c r="G821" s="14">
        <v>0.82855421845252197</v>
      </c>
      <c r="H821" s="14">
        <v>0.76420833290428902</v>
      </c>
      <c r="I821" s="14">
        <v>0.79255847283277803</v>
      </c>
      <c r="J821" s="14">
        <v>0.71748545860278901</v>
      </c>
      <c r="K821" s="14">
        <v>0.73786803141232404</v>
      </c>
      <c r="L821" s="14">
        <v>0.77999266316300397</v>
      </c>
      <c r="M821" s="14"/>
      <c r="N821" s="14">
        <v>0.72206041377664298</v>
      </c>
      <c r="O821" s="14">
        <v>0.79330156855999301</v>
      </c>
      <c r="P821" s="14">
        <v>0.83235037961287095</v>
      </c>
      <c r="Q821" s="14">
        <v>0.73773534782823702</v>
      </c>
      <c r="R821" s="14">
        <v>0.765040157348017</v>
      </c>
      <c r="S821" s="14"/>
      <c r="T821" s="14">
        <v>0.73318295897638297</v>
      </c>
      <c r="U821" s="14">
        <v>0.704059175151176</v>
      </c>
      <c r="V821" s="14">
        <v>0.776156975954578</v>
      </c>
      <c r="W821" s="14">
        <v>0.78465889426752999</v>
      </c>
      <c r="X821" s="14"/>
      <c r="Y821" s="14">
        <v>0.75818116725357299</v>
      </c>
      <c r="Z821" s="14">
        <v>0.79415700666293199</v>
      </c>
      <c r="AA821" s="14">
        <v>0.73554229739889099</v>
      </c>
      <c r="AB821" s="14">
        <v>0.81644186467192603</v>
      </c>
      <c r="AC821" s="14"/>
      <c r="AD821" s="14">
        <v>0.77836377676273705</v>
      </c>
      <c r="AE821" s="14">
        <v>0.76399393445018104</v>
      </c>
      <c r="AF821" s="14">
        <v>0.78103885515855698</v>
      </c>
      <c r="AG821" s="14">
        <v>0.75108536129333203</v>
      </c>
      <c r="AH821" s="14"/>
      <c r="AI821" s="14">
        <v>0.78650397295271601</v>
      </c>
      <c r="AJ821" s="14">
        <v>0.83183277577842496</v>
      </c>
      <c r="AK821" s="14">
        <v>0.72753034554830698</v>
      </c>
      <c r="AL821" s="14">
        <v>0.78257197323732997</v>
      </c>
      <c r="AM821" s="14">
        <v>0.803175355787352</v>
      </c>
    </row>
    <row r="822" spans="2:39" x14ac:dyDescent="0.35">
      <c r="B822" t="s">
        <v>314</v>
      </c>
      <c r="C822" s="14">
        <v>0.18732542915974101</v>
      </c>
      <c r="D822" s="14">
        <v>0.16066040816372301</v>
      </c>
      <c r="E822" s="14">
        <v>0.21757121003384899</v>
      </c>
      <c r="F822" s="14"/>
      <c r="G822" s="14">
        <v>0.118893085380487</v>
      </c>
      <c r="H822" s="14">
        <v>0.20215719305212401</v>
      </c>
      <c r="I822" s="14">
        <v>0.13948082678502799</v>
      </c>
      <c r="J822" s="14">
        <v>0.28251454139721099</v>
      </c>
      <c r="K822" s="14">
        <v>0.26213196858767601</v>
      </c>
      <c r="L822" s="14">
        <v>0.13443049661633999</v>
      </c>
      <c r="M822" s="14"/>
      <c r="N822" s="14">
        <v>0.26045808691390498</v>
      </c>
      <c r="O822" s="14">
        <v>0.13063662573614901</v>
      </c>
      <c r="P822" s="14">
        <v>0.15373434352698401</v>
      </c>
      <c r="Q822" s="14">
        <v>0.24335067374768499</v>
      </c>
      <c r="R822" s="14">
        <v>0.170693114996576</v>
      </c>
      <c r="S822" s="14"/>
      <c r="T822" s="14">
        <v>0.18991425336453199</v>
      </c>
      <c r="U822" s="14">
        <v>0.18319533828217899</v>
      </c>
      <c r="V822" s="14">
        <v>0.20176313105291999</v>
      </c>
      <c r="W822" s="14">
        <v>0.172533915818262</v>
      </c>
      <c r="X822" s="14"/>
      <c r="Y822" s="14">
        <v>0.18440107076203699</v>
      </c>
      <c r="Z822" s="14">
        <v>0.16456138536651599</v>
      </c>
      <c r="AA822" s="14">
        <v>0.24002487551186599</v>
      </c>
      <c r="AB822" s="14">
        <v>0.183558135328074</v>
      </c>
      <c r="AC822" s="14"/>
      <c r="AD822" s="14">
        <v>0.190834948284444</v>
      </c>
      <c r="AE822" s="14">
        <v>0.17052680557757199</v>
      </c>
      <c r="AF822" s="14">
        <v>0.218961144841443</v>
      </c>
      <c r="AG822" s="14">
        <v>0.18996217029179999</v>
      </c>
      <c r="AH822" s="14"/>
      <c r="AI822" s="14">
        <v>0.14579390263212599</v>
      </c>
      <c r="AJ822" s="14">
        <v>0.15457772340116199</v>
      </c>
      <c r="AK822" s="14">
        <v>0.27246965445169302</v>
      </c>
      <c r="AL822" s="14">
        <v>0.109067304414442</v>
      </c>
      <c r="AM822" s="14">
        <v>0.16323434424854899</v>
      </c>
    </row>
    <row r="823" spans="2:39" x14ac:dyDescent="0.35">
      <c r="B823" t="s">
        <v>64</v>
      </c>
      <c r="C823" s="14">
        <v>4.0911083727919698E-2</v>
      </c>
      <c r="D823" s="14">
        <v>5.1785590759633203E-2</v>
      </c>
      <c r="E823" s="14">
        <v>2.85762741343225E-2</v>
      </c>
      <c r="F823" s="14"/>
      <c r="G823" s="14">
        <v>5.2552696166990903E-2</v>
      </c>
      <c r="H823" s="14">
        <v>3.3634474043587298E-2</v>
      </c>
      <c r="I823" s="14">
        <v>6.7960700382194497E-2</v>
      </c>
      <c r="J823" s="14">
        <v>0</v>
      </c>
      <c r="K823" s="14">
        <v>0</v>
      </c>
      <c r="L823" s="14">
        <v>8.5576840220654996E-2</v>
      </c>
      <c r="M823" s="14"/>
      <c r="N823" s="14">
        <v>1.74814993094521E-2</v>
      </c>
      <c r="O823" s="14">
        <v>7.6061805703857094E-2</v>
      </c>
      <c r="P823" s="14">
        <v>1.39152768601446E-2</v>
      </c>
      <c r="Q823" s="14">
        <v>1.8913978424078499E-2</v>
      </c>
      <c r="R823" s="14">
        <v>6.4266727655406405E-2</v>
      </c>
      <c r="S823" s="14"/>
      <c r="T823" s="14">
        <v>7.69027876590853E-2</v>
      </c>
      <c r="U823" s="14">
        <v>0.112745486566645</v>
      </c>
      <c r="V823" s="14">
        <v>2.2079892992502698E-2</v>
      </c>
      <c r="W823" s="14">
        <v>4.2807189914207899E-2</v>
      </c>
      <c r="X823" s="14"/>
      <c r="Y823" s="14">
        <v>5.7417761984389998E-2</v>
      </c>
      <c r="Z823" s="14">
        <v>4.1281607970551699E-2</v>
      </c>
      <c r="AA823" s="14">
        <v>2.4432827089242999E-2</v>
      </c>
      <c r="AB823" s="14">
        <v>0</v>
      </c>
      <c r="AC823" s="14"/>
      <c r="AD823" s="14">
        <v>3.0801274952818401E-2</v>
      </c>
      <c r="AE823" s="14">
        <v>6.54792599722471E-2</v>
      </c>
      <c r="AF823" s="14">
        <v>0</v>
      </c>
      <c r="AG823" s="14">
        <v>5.8952468414868502E-2</v>
      </c>
      <c r="AH823" s="14"/>
      <c r="AI823" s="14">
        <v>6.7702124415157799E-2</v>
      </c>
      <c r="AJ823" s="14">
        <v>1.3589500820412499E-2</v>
      </c>
      <c r="AK823" s="14">
        <v>0</v>
      </c>
      <c r="AL823" s="14">
        <v>0.10836072234822799</v>
      </c>
      <c r="AM823" s="14">
        <v>3.3590299964098597E-2</v>
      </c>
    </row>
    <row r="824" spans="2:39" x14ac:dyDescent="0.35">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row>
    <row r="825" spans="2:39" x14ac:dyDescent="0.35">
      <c r="B825" s="6" t="s">
        <v>333</v>
      </c>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row>
    <row r="826" spans="2:39" x14ac:dyDescent="0.35">
      <c r="B826" s="24" t="s">
        <v>222</v>
      </c>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row>
    <row r="827" spans="2:39" x14ac:dyDescent="0.35">
      <c r="B827" t="s">
        <v>313</v>
      </c>
      <c r="C827" s="14">
        <v>0.73800884009143897</v>
      </c>
      <c r="D827" s="14">
        <v>0.74687981355961996</v>
      </c>
      <c r="E827" s="14">
        <v>0.72762578012877899</v>
      </c>
      <c r="F827" s="14"/>
      <c r="G827" s="14">
        <v>0.72556146372452601</v>
      </c>
      <c r="H827" s="14">
        <v>0.86853631370954998</v>
      </c>
      <c r="I827" s="14">
        <v>0.69986021992522796</v>
      </c>
      <c r="J827" s="14">
        <v>0.71465399876430102</v>
      </c>
      <c r="K827" s="14">
        <v>0.568665188411141</v>
      </c>
      <c r="L827" s="14">
        <v>0.69978556401841696</v>
      </c>
      <c r="M827" s="14"/>
      <c r="N827" s="14">
        <v>0.64893614892894702</v>
      </c>
      <c r="O827" s="14">
        <v>0.798574742525335</v>
      </c>
      <c r="P827" s="14">
        <v>0.738591983997818</v>
      </c>
      <c r="Q827" s="14">
        <v>0.78673272609099998</v>
      </c>
      <c r="R827" s="14">
        <v>0.67727479466537499</v>
      </c>
      <c r="S827" s="14"/>
      <c r="T827" s="14">
        <v>0.72933745118103999</v>
      </c>
      <c r="U827" s="14">
        <v>0.62220647257016404</v>
      </c>
      <c r="V827" s="14">
        <v>0.711127164705189</v>
      </c>
      <c r="W827" s="14">
        <v>0.77750939627391602</v>
      </c>
      <c r="X827" s="14"/>
      <c r="Y827" s="14">
        <v>0.66248461448558904</v>
      </c>
      <c r="Z827" s="14">
        <v>0.76222998591886804</v>
      </c>
      <c r="AA827" s="14">
        <v>0.86096101961730997</v>
      </c>
      <c r="AB827" s="14">
        <v>0.95940923445617399</v>
      </c>
      <c r="AC827" s="14"/>
      <c r="AD827" s="14">
        <v>0.76025983868459901</v>
      </c>
      <c r="AE827" s="14">
        <v>0.72077142617538803</v>
      </c>
      <c r="AF827" s="14">
        <v>0.45577466231278901</v>
      </c>
      <c r="AG827" s="14">
        <v>0.83719473126510502</v>
      </c>
      <c r="AH827" s="14"/>
      <c r="AI827" s="14">
        <v>0.88637233226202194</v>
      </c>
      <c r="AJ827" s="14">
        <v>0.76858061034690395</v>
      </c>
      <c r="AK827" s="14">
        <v>0.87943433938049798</v>
      </c>
      <c r="AL827" s="14">
        <v>0.83014309513598805</v>
      </c>
      <c r="AM827" s="14">
        <v>0.77081041237165504</v>
      </c>
    </row>
    <row r="828" spans="2:39" x14ac:dyDescent="0.35">
      <c r="B828" t="s">
        <v>314</v>
      </c>
      <c r="C828" s="14">
        <v>0.22870096007441401</v>
      </c>
      <c r="D828" s="14">
        <v>0.226125122389948</v>
      </c>
      <c r="E828" s="14">
        <v>0.23171585773224401</v>
      </c>
      <c r="F828" s="14"/>
      <c r="G828" s="14">
        <v>0.242335644961195</v>
      </c>
      <c r="H828" s="14">
        <v>0.105500425135911</v>
      </c>
      <c r="I828" s="14">
        <v>0.25997877379843798</v>
      </c>
      <c r="J828" s="14">
        <v>0.27021497178932802</v>
      </c>
      <c r="K828" s="14">
        <v>0.36369132916396602</v>
      </c>
      <c r="L828" s="14">
        <v>0.26860365681800102</v>
      </c>
      <c r="M828" s="14"/>
      <c r="N828" s="14">
        <v>0.32024542044594101</v>
      </c>
      <c r="O828" s="14">
        <v>0.201425257474665</v>
      </c>
      <c r="P828" s="14">
        <v>0.23306316525877799</v>
      </c>
      <c r="Q828" s="14">
        <v>0.14280117226476099</v>
      </c>
      <c r="R828" s="14">
        <v>0.28576289761614898</v>
      </c>
      <c r="S828" s="14"/>
      <c r="T828" s="14">
        <v>0.20461493680818901</v>
      </c>
      <c r="U828" s="14">
        <v>0.29494831420216</v>
      </c>
      <c r="V828" s="14">
        <v>0.26629719526620999</v>
      </c>
      <c r="W828" s="14">
        <v>0.18847040702398499</v>
      </c>
      <c r="X828" s="14"/>
      <c r="Y828" s="14">
        <v>0.30313793549328399</v>
      </c>
      <c r="Z828" s="14">
        <v>0.197720454098295</v>
      </c>
      <c r="AA828" s="14">
        <v>0.114372441715753</v>
      </c>
      <c r="AB828" s="14">
        <v>4.0590765543825999E-2</v>
      </c>
      <c r="AC828" s="14"/>
      <c r="AD828" s="14">
        <v>0.207119658272026</v>
      </c>
      <c r="AE828" s="14">
        <v>0.23518990664088699</v>
      </c>
      <c r="AF828" s="14">
        <v>0.54422533768721104</v>
      </c>
      <c r="AG828" s="14">
        <v>0.16280526873489501</v>
      </c>
      <c r="AH828" s="14"/>
      <c r="AI828" s="14">
        <v>0.113627667737978</v>
      </c>
      <c r="AJ828" s="14">
        <v>0.21433174615328601</v>
      </c>
      <c r="AK828" s="14">
        <v>8.9876135783019798E-2</v>
      </c>
      <c r="AL828" s="14">
        <v>0.169856904864012</v>
      </c>
      <c r="AM828" s="14">
        <v>0.18921993619427399</v>
      </c>
    </row>
    <row r="829" spans="2:39" x14ac:dyDescent="0.35">
      <c r="B829" t="s">
        <v>64</v>
      </c>
      <c r="C829" s="14">
        <v>3.3290199834147098E-2</v>
      </c>
      <c r="D829" s="14">
        <v>2.69950640504323E-2</v>
      </c>
      <c r="E829" s="14">
        <v>4.0658362138976403E-2</v>
      </c>
      <c r="F829" s="14"/>
      <c r="G829" s="14">
        <v>3.2102891314278598E-2</v>
      </c>
      <c r="H829" s="14">
        <v>2.59632611545388E-2</v>
      </c>
      <c r="I829" s="14">
        <v>4.0161006276334503E-2</v>
      </c>
      <c r="J829" s="14">
        <v>1.5131029446372001E-2</v>
      </c>
      <c r="K829" s="14">
        <v>6.7643482424893001E-2</v>
      </c>
      <c r="L829" s="14">
        <v>3.1610779163581397E-2</v>
      </c>
      <c r="M829" s="14"/>
      <c r="N829" s="14">
        <v>3.0818430625112098E-2</v>
      </c>
      <c r="O829" s="14">
        <v>0</v>
      </c>
      <c r="P829" s="14">
        <v>2.8344850743403802E-2</v>
      </c>
      <c r="Q829" s="14">
        <v>7.0466101644239207E-2</v>
      </c>
      <c r="R829" s="14">
        <v>3.6962307718476001E-2</v>
      </c>
      <c r="S829" s="14"/>
      <c r="T829" s="14">
        <v>6.6047612010771098E-2</v>
      </c>
      <c r="U829" s="14">
        <v>8.2845213227675601E-2</v>
      </c>
      <c r="V829" s="14">
        <v>2.25756400286009E-2</v>
      </c>
      <c r="W829" s="14">
        <v>3.4020196702098902E-2</v>
      </c>
      <c r="X829" s="14"/>
      <c r="Y829" s="14">
        <v>3.4377450021127499E-2</v>
      </c>
      <c r="Z829" s="14">
        <v>4.0049559982837199E-2</v>
      </c>
      <c r="AA829" s="14">
        <v>2.4666538666936799E-2</v>
      </c>
      <c r="AB829" s="14">
        <v>0</v>
      </c>
      <c r="AC829" s="14"/>
      <c r="AD829" s="14">
        <v>3.2620503043374702E-2</v>
      </c>
      <c r="AE829" s="14">
        <v>4.4038667183724102E-2</v>
      </c>
      <c r="AF829" s="14">
        <v>0</v>
      </c>
      <c r="AG829" s="14">
        <v>0</v>
      </c>
      <c r="AH829" s="14"/>
      <c r="AI829" s="14">
        <v>0</v>
      </c>
      <c r="AJ829" s="14">
        <v>1.7087643499809999E-2</v>
      </c>
      <c r="AK829" s="14">
        <v>3.0689524836482199E-2</v>
      </c>
      <c r="AL829" s="14">
        <v>0</v>
      </c>
      <c r="AM829" s="14">
        <v>3.9969651434071302E-2</v>
      </c>
    </row>
    <row r="830" spans="2:39" x14ac:dyDescent="0.35">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row>
    <row r="831" spans="2:39" x14ac:dyDescent="0.35">
      <c r="B831" s="6" t="s">
        <v>334</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row>
    <row r="832" spans="2:39" x14ac:dyDescent="0.35">
      <c r="B832" s="24" t="s">
        <v>222</v>
      </c>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row>
    <row r="833" spans="2:39" x14ac:dyDescent="0.35">
      <c r="B833" t="s">
        <v>313</v>
      </c>
      <c r="C833" s="14">
        <v>0.54038185037175102</v>
      </c>
      <c r="D833" s="14">
        <v>0.55113614858635496</v>
      </c>
      <c r="E833" s="14">
        <v>0.52779444678869802</v>
      </c>
      <c r="F833" s="14"/>
      <c r="G833" s="14">
        <v>0.52543407699996403</v>
      </c>
      <c r="H833" s="14">
        <v>0.60278869283853598</v>
      </c>
      <c r="I833" s="14">
        <v>0.60694012985616697</v>
      </c>
      <c r="J833" s="14">
        <v>0.539852402831141</v>
      </c>
      <c r="K833" s="14">
        <v>0.38734293585670099</v>
      </c>
      <c r="L833" s="14">
        <v>0.34917866359753202</v>
      </c>
      <c r="M833" s="14"/>
      <c r="N833" s="14">
        <v>0.62396910801264105</v>
      </c>
      <c r="O833" s="14">
        <v>0.64392579888573898</v>
      </c>
      <c r="P833" s="14">
        <v>0.51177646383905195</v>
      </c>
      <c r="Q833" s="14">
        <v>0.50911220524601697</v>
      </c>
      <c r="R833" s="14">
        <v>0.45428236477259598</v>
      </c>
      <c r="S833" s="14"/>
      <c r="T833" s="14">
        <v>0.40826592620663998</v>
      </c>
      <c r="U833" s="14">
        <v>0.34152888796638697</v>
      </c>
      <c r="V833" s="14">
        <v>0.54593901267635303</v>
      </c>
      <c r="W833" s="14">
        <v>0.57427871925670404</v>
      </c>
      <c r="X833" s="14"/>
      <c r="Y833" s="14">
        <v>0.50987210224051505</v>
      </c>
      <c r="Z833" s="14">
        <v>0.63108136714437002</v>
      </c>
      <c r="AA833" s="14">
        <v>0.483604927522858</v>
      </c>
      <c r="AB833" s="14">
        <v>0.68238593254339397</v>
      </c>
      <c r="AC833" s="14"/>
      <c r="AD833" s="14">
        <v>0.55129740905188696</v>
      </c>
      <c r="AE833" s="14">
        <v>0.56025251230193296</v>
      </c>
      <c r="AF833" s="14">
        <v>0.21187155773118699</v>
      </c>
      <c r="AG833" s="14">
        <v>0.55730892745733696</v>
      </c>
      <c r="AH833" s="14"/>
      <c r="AI833" s="14">
        <v>0.41391681608556902</v>
      </c>
      <c r="AJ833" s="14">
        <v>0.54056479568410898</v>
      </c>
      <c r="AK833" s="14">
        <v>0.62744274668058497</v>
      </c>
      <c r="AL833" s="14">
        <v>0.67171848510116905</v>
      </c>
      <c r="AM833" s="14">
        <v>0.571234267749406</v>
      </c>
    </row>
    <row r="834" spans="2:39" x14ac:dyDescent="0.35">
      <c r="B834" t="s">
        <v>314</v>
      </c>
      <c r="C834" s="14">
        <v>0.40731626252976399</v>
      </c>
      <c r="D834" s="14">
        <v>0.387086219801135</v>
      </c>
      <c r="E834" s="14">
        <v>0.43099458232769</v>
      </c>
      <c r="F834" s="14"/>
      <c r="G834" s="14">
        <v>0.42558995332816302</v>
      </c>
      <c r="H834" s="14">
        <v>0.32463279794656202</v>
      </c>
      <c r="I834" s="14">
        <v>0.38296292033303703</v>
      </c>
      <c r="J834" s="14">
        <v>0.40091267737355402</v>
      </c>
      <c r="K834" s="14">
        <v>0.54501358171840597</v>
      </c>
      <c r="L834" s="14">
        <v>0.56678327865147504</v>
      </c>
      <c r="M834" s="14"/>
      <c r="N834" s="14">
        <v>0.36106004915873402</v>
      </c>
      <c r="O834" s="14">
        <v>0.317834410314419</v>
      </c>
      <c r="P834" s="14">
        <v>0.45604045154867801</v>
      </c>
      <c r="Q834" s="14">
        <v>0.413519404373132</v>
      </c>
      <c r="R834" s="14">
        <v>0.462077369425336</v>
      </c>
      <c r="S834" s="14"/>
      <c r="T834" s="14">
        <v>0.52568646178258804</v>
      </c>
      <c r="U834" s="14">
        <v>0.58672933759286305</v>
      </c>
      <c r="V834" s="14">
        <v>0.39372707058272399</v>
      </c>
      <c r="W834" s="14">
        <v>0.38526541061570502</v>
      </c>
      <c r="X834" s="14"/>
      <c r="Y834" s="14">
        <v>0.43731113878158201</v>
      </c>
      <c r="Z834" s="14">
        <v>0.32352477091498499</v>
      </c>
      <c r="AA834" s="14">
        <v>0.44789809286573401</v>
      </c>
      <c r="AB834" s="14">
        <v>0.259450933060488</v>
      </c>
      <c r="AC834" s="14"/>
      <c r="AD834" s="14">
        <v>0.39623330585547201</v>
      </c>
      <c r="AE834" s="14">
        <v>0.38927563896721101</v>
      </c>
      <c r="AF834" s="14">
        <v>0.74470783332796497</v>
      </c>
      <c r="AG834" s="14">
        <v>0.366570626208434</v>
      </c>
      <c r="AH834" s="14"/>
      <c r="AI834" s="14">
        <v>0.45246660344996598</v>
      </c>
      <c r="AJ834" s="14">
        <v>0.42761786945195202</v>
      </c>
      <c r="AK834" s="14">
        <v>0.27299015395609899</v>
      </c>
      <c r="AL834" s="14">
        <v>0.28429335836382702</v>
      </c>
      <c r="AM834" s="14">
        <v>0.39061297901034903</v>
      </c>
    </row>
    <row r="835" spans="2:39" x14ac:dyDescent="0.35">
      <c r="B835" t="s">
        <v>64</v>
      </c>
      <c r="C835" s="14">
        <v>5.2301887098485197E-2</v>
      </c>
      <c r="D835" s="14">
        <v>6.1777631612509702E-2</v>
      </c>
      <c r="E835" s="14">
        <v>4.1210970883612301E-2</v>
      </c>
      <c r="F835" s="14"/>
      <c r="G835" s="14">
        <v>4.89759696718731E-2</v>
      </c>
      <c r="H835" s="14">
        <v>7.2578509214902207E-2</v>
      </c>
      <c r="I835" s="14">
        <v>1.0096949810796001E-2</v>
      </c>
      <c r="J835" s="14">
        <v>5.9234919795304701E-2</v>
      </c>
      <c r="K835" s="14">
        <v>6.7643482424893001E-2</v>
      </c>
      <c r="L835" s="14">
        <v>8.4038057750993503E-2</v>
      </c>
      <c r="M835" s="14"/>
      <c r="N835" s="14">
        <v>1.4970842828624599E-2</v>
      </c>
      <c r="O835" s="14">
        <v>3.82397907998418E-2</v>
      </c>
      <c r="P835" s="14">
        <v>3.2183084612270103E-2</v>
      </c>
      <c r="Q835" s="14">
        <v>7.7368390380850902E-2</v>
      </c>
      <c r="R835" s="14">
        <v>8.3640265802068903E-2</v>
      </c>
      <c r="S835" s="14"/>
      <c r="T835" s="14">
        <v>6.6047612010771098E-2</v>
      </c>
      <c r="U835" s="14">
        <v>7.1741774440749306E-2</v>
      </c>
      <c r="V835" s="14">
        <v>6.0333916740923102E-2</v>
      </c>
      <c r="W835" s="14">
        <v>4.0455870127591699E-2</v>
      </c>
      <c r="X835" s="14"/>
      <c r="Y835" s="14">
        <v>5.2816758977903201E-2</v>
      </c>
      <c r="Z835" s="14">
        <v>4.5393861940644903E-2</v>
      </c>
      <c r="AA835" s="14">
        <v>6.8496979611407494E-2</v>
      </c>
      <c r="AB835" s="14">
        <v>5.8163134396117602E-2</v>
      </c>
      <c r="AC835" s="14"/>
      <c r="AD835" s="14">
        <v>5.2469285092641302E-2</v>
      </c>
      <c r="AE835" s="14">
        <v>5.0471848730856E-2</v>
      </c>
      <c r="AF835" s="14">
        <v>4.3420608940848197E-2</v>
      </c>
      <c r="AG835" s="14">
        <v>7.6120446334229694E-2</v>
      </c>
      <c r="AH835" s="14"/>
      <c r="AI835" s="14">
        <v>0.13361658046446401</v>
      </c>
      <c r="AJ835" s="14">
        <v>3.1817334863939097E-2</v>
      </c>
      <c r="AK835" s="14">
        <v>9.9567099363316702E-2</v>
      </c>
      <c r="AL835" s="14">
        <v>4.3988156535003799E-2</v>
      </c>
      <c r="AM835" s="14">
        <v>3.81527532402458E-2</v>
      </c>
    </row>
    <row r="836" spans="2:39" x14ac:dyDescent="0.35">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row>
    <row r="837" spans="2:39" x14ac:dyDescent="0.35">
      <c r="B837" s="6" t="s">
        <v>335</v>
      </c>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row>
    <row r="838" spans="2:39" x14ac:dyDescent="0.35">
      <c r="B838" s="24" t="s">
        <v>222</v>
      </c>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row>
    <row r="839" spans="2:39" x14ac:dyDescent="0.35">
      <c r="B839" t="s">
        <v>313</v>
      </c>
      <c r="C839" s="14">
        <v>0.61992484022861605</v>
      </c>
      <c r="D839" s="14">
        <v>0.60022664305849205</v>
      </c>
      <c r="E839" s="14">
        <v>0.64298065964993301</v>
      </c>
      <c r="F839" s="14"/>
      <c r="G839" s="14">
        <v>0.527633170868678</v>
      </c>
      <c r="H839" s="14">
        <v>0.74493451418657197</v>
      </c>
      <c r="I839" s="14">
        <v>0.65600210933421899</v>
      </c>
      <c r="J839" s="14">
        <v>0.55350986125116197</v>
      </c>
      <c r="K839" s="14">
        <v>0.49017005692148402</v>
      </c>
      <c r="L839" s="14">
        <v>0.60233150937683699</v>
      </c>
      <c r="M839" s="14"/>
      <c r="N839" s="14">
        <v>0.53952358251968202</v>
      </c>
      <c r="O839" s="14">
        <v>0.629640635994973</v>
      </c>
      <c r="P839" s="14">
        <v>0.63136195918494997</v>
      </c>
      <c r="Q839" s="14">
        <v>0.65011016551551903</v>
      </c>
      <c r="R839" s="14">
        <v>0.61600589955460905</v>
      </c>
      <c r="S839" s="14"/>
      <c r="T839" s="14">
        <v>0.421145504924476</v>
      </c>
      <c r="U839" s="14">
        <v>0.65086515186668203</v>
      </c>
      <c r="V839" s="14">
        <v>0.63182688057117897</v>
      </c>
      <c r="W839" s="14">
        <v>0.63357366556404704</v>
      </c>
      <c r="X839" s="14"/>
      <c r="Y839" s="14">
        <v>0.55120704483343896</v>
      </c>
      <c r="Z839" s="14">
        <v>0.59535296410803495</v>
      </c>
      <c r="AA839" s="14">
        <v>0.81522626278219801</v>
      </c>
      <c r="AB839" s="14">
        <v>0.84379314058702404</v>
      </c>
      <c r="AC839" s="14"/>
      <c r="AD839" s="14">
        <v>0.62090666860227905</v>
      </c>
      <c r="AE839" s="14">
        <v>0.633575012899812</v>
      </c>
      <c r="AF839" s="14">
        <v>0.36782591815012899</v>
      </c>
      <c r="AG839" s="14">
        <v>0.70380023292468696</v>
      </c>
      <c r="AH839" s="14"/>
      <c r="AI839" s="14">
        <v>0.64759527145057905</v>
      </c>
      <c r="AJ839" s="14">
        <v>0.61757178682649505</v>
      </c>
      <c r="AK839" s="14">
        <v>0.75103877690143706</v>
      </c>
      <c r="AL839" s="14">
        <v>0.64623194804962703</v>
      </c>
      <c r="AM839" s="14">
        <v>0.74305737494725599</v>
      </c>
    </row>
    <row r="840" spans="2:39" x14ac:dyDescent="0.35">
      <c r="B840" t="s">
        <v>314</v>
      </c>
      <c r="C840" s="14">
        <v>0.34722023551086301</v>
      </c>
      <c r="D840" s="14">
        <v>0.36831779985528901</v>
      </c>
      <c r="E840" s="14">
        <v>0.32252652219518702</v>
      </c>
      <c r="F840" s="14"/>
      <c r="G840" s="14">
        <v>0.42303108556197799</v>
      </c>
      <c r="H840" s="14">
        <v>0.23530490117792</v>
      </c>
      <c r="I840" s="14">
        <v>0.32280975119451</v>
      </c>
      <c r="J840" s="14">
        <v>0.416290702205033</v>
      </c>
      <c r="K840" s="14">
        <v>0.462452788247321</v>
      </c>
      <c r="L840" s="14">
        <v>0.33444693229600098</v>
      </c>
      <c r="M840" s="14"/>
      <c r="N840" s="14">
        <v>0.41933980304650598</v>
      </c>
      <c r="O840" s="14">
        <v>0.357624156206449</v>
      </c>
      <c r="P840" s="14">
        <v>0.35790414120692998</v>
      </c>
      <c r="Q840" s="14">
        <v>0.28382820029544598</v>
      </c>
      <c r="R840" s="14">
        <v>0.35733641984955999</v>
      </c>
      <c r="S840" s="14"/>
      <c r="T840" s="14">
        <v>0.44349920550746802</v>
      </c>
      <c r="U840" s="14">
        <v>0.32733703438585299</v>
      </c>
      <c r="V840" s="14">
        <v>0.34256304571524099</v>
      </c>
      <c r="W840" s="14">
        <v>0.34002532063759799</v>
      </c>
      <c r="X840" s="14"/>
      <c r="Y840" s="14">
        <v>0.40932613842191801</v>
      </c>
      <c r="Z840" s="14">
        <v>0.384271601493124</v>
      </c>
      <c r="AA840" s="14">
        <v>0.18477373721780199</v>
      </c>
      <c r="AB840" s="14">
        <v>0.12715627661804299</v>
      </c>
      <c r="AC840" s="14"/>
      <c r="AD840" s="14">
        <v>0.34939684618259098</v>
      </c>
      <c r="AE840" s="14">
        <v>0.32405568628748199</v>
      </c>
      <c r="AF840" s="14">
        <v>0.58575766591260603</v>
      </c>
      <c r="AG840" s="14">
        <v>0.29619976707531298</v>
      </c>
      <c r="AH840" s="14"/>
      <c r="AI840" s="14">
        <v>0.322870763548879</v>
      </c>
      <c r="AJ840" s="14">
        <v>0.36730516093439902</v>
      </c>
      <c r="AK840" s="14">
        <v>0.18048205200706399</v>
      </c>
      <c r="AL840" s="14">
        <v>0.33209615157452299</v>
      </c>
      <c r="AM840" s="14">
        <v>0.23351545631690099</v>
      </c>
    </row>
    <row r="841" spans="2:39" x14ac:dyDescent="0.35">
      <c r="B841" t="s">
        <v>64</v>
      </c>
      <c r="C841" s="14">
        <v>3.2854924260520599E-2</v>
      </c>
      <c r="D841" s="14">
        <v>3.1455557086218902E-2</v>
      </c>
      <c r="E841" s="14">
        <v>3.44928181548795E-2</v>
      </c>
      <c r="F841" s="14"/>
      <c r="G841" s="14">
        <v>4.9335743569343601E-2</v>
      </c>
      <c r="H841" s="14">
        <v>1.9760584635508598E-2</v>
      </c>
      <c r="I841" s="14">
        <v>2.1188139471270798E-2</v>
      </c>
      <c r="J841" s="14">
        <v>3.0199436543804602E-2</v>
      </c>
      <c r="K841" s="14">
        <v>4.7377154831195603E-2</v>
      </c>
      <c r="L841" s="14">
        <v>6.3221558327162794E-2</v>
      </c>
      <c r="M841" s="14"/>
      <c r="N841" s="14">
        <v>4.1136614433812099E-2</v>
      </c>
      <c r="O841" s="14">
        <v>1.2735207798577499E-2</v>
      </c>
      <c r="P841" s="14">
        <v>1.07338996081193E-2</v>
      </c>
      <c r="Q841" s="14">
        <v>6.6061634189035004E-2</v>
      </c>
      <c r="R841" s="14">
        <v>2.6657680595830902E-2</v>
      </c>
      <c r="S841" s="14"/>
      <c r="T841" s="14">
        <v>0.13535528956805601</v>
      </c>
      <c r="U841" s="14">
        <v>2.1797813747465099E-2</v>
      </c>
      <c r="V841" s="14">
        <v>2.5610073713580199E-2</v>
      </c>
      <c r="W841" s="14">
        <v>2.64010137983548E-2</v>
      </c>
      <c r="X841" s="14"/>
      <c r="Y841" s="14">
        <v>3.9466816744642898E-2</v>
      </c>
      <c r="Z841" s="14">
        <v>2.0375434398841399E-2</v>
      </c>
      <c r="AA841" s="14">
        <v>0</v>
      </c>
      <c r="AB841" s="14">
        <v>2.9050582794933499E-2</v>
      </c>
      <c r="AC841" s="14"/>
      <c r="AD841" s="14">
        <v>2.9696485215129902E-2</v>
      </c>
      <c r="AE841" s="14">
        <v>4.2369300812706297E-2</v>
      </c>
      <c r="AF841" s="14">
        <v>4.64164159372654E-2</v>
      </c>
      <c r="AG841" s="14">
        <v>0</v>
      </c>
      <c r="AH841" s="14"/>
      <c r="AI841" s="14">
        <v>2.9533965000541802E-2</v>
      </c>
      <c r="AJ841" s="14">
        <v>1.5123052239105801E-2</v>
      </c>
      <c r="AK841" s="14">
        <v>6.8479171091499494E-2</v>
      </c>
      <c r="AL841" s="14">
        <v>2.1671900375848999E-2</v>
      </c>
      <c r="AM841" s="14">
        <v>2.34271687358426E-2</v>
      </c>
    </row>
    <row r="842" spans="2:39" x14ac:dyDescent="0.35">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row>
    <row r="843" spans="2:39" x14ac:dyDescent="0.35">
      <c r="B843" s="6" t="s">
        <v>336</v>
      </c>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row>
    <row r="844" spans="2:39" x14ac:dyDescent="0.35">
      <c r="B844" s="24" t="s">
        <v>222</v>
      </c>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row>
    <row r="845" spans="2:39" x14ac:dyDescent="0.35">
      <c r="B845" t="s">
        <v>313</v>
      </c>
      <c r="C845" s="14">
        <v>0.55449429631654301</v>
      </c>
      <c r="D845" s="14">
        <v>0.53548489458368398</v>
      </c>
      <c r="E845" s="14">
        <v>0.57674391286139304</v>
      </c>
      <c r="F845" s="14"/>
      <c r="G845" s="14">
        <v>0.534258127313603</v>
      </c>
      <c r="H845" s="14">
        <v>0.61276367223203998</v>
      </c>
      <c r="I845" s="14">
        <v>0.56702494173009699</v>
      </c>
      <c r="J845" s="14">
        <v>0.56016633907237401</v>
      </c>
      <c r="K845" s="14">
        <v>0.50499897863203003</v>
      </c>
      <c r="L845" s="14">
        <v>0.40343723757720301</v>
      </c>
      <c r="M845" s="14"/>
      <c r="N845" s="14">
        <v>0.61242547770014799</v>
      </c>
      <c r="O845" s="14">
        <v>0.51312661036607699</v>
      </c>
      <c r="P845" s="14">
        <v>0.56736212834265898</v>
      </c>
      <c r="Q845" s="14">
        <v>0.62362039674950298</v>
      </c>
      <c r="R845" s="14">
        <v>0.48752576813461801</v>
      </c>
      <c r="S845" s="14"/>
      <c r="T845" s="14">
        <v>0.73719443748967095</v>
      </c>
      <c r="U845" s="14">
        <v>0.50466370177054498</v>
      </c>
      <c r="V845" s="14">
        <v>0.54743257164674797</v>
      </c>
      <c r="W845" s="14">
        <v>0.54034057872589303</v>
      </c>
      <c r="X845" s="14"/>
      <c r="Y845" s="14">
        <v>0.50549785816829895</v>
      </c>
      <c r="Z845" s="14">
        <v>0.64829426491426401</v>
      </c>
      <c r="AA845" s="14">
        <v>0.58347127750397298</v>
      </c>
      <c r="AB845" s="14">
        <v>0.65872589716312102</v>
      </c>
      <c r="AC845" s="14"/>
      <c r="AD845" s="14">
        <v>0.54931039182131802</v>
      </c>
      <c r="AE845" s="14">
        <v>0.60472744736623496</v>
      </c>
      <c r="AF845" s="14">
        <v>0.34665247213632699</v>
      </c>
      <c r="AG845" s="14">
        <v>0.51366826436221202</v>
      </c>
      <c r="AH845" s="14"/>
      <c r="AI845" s="14">
        <v>0.59190114932764004</v>
      </c>
      <c r="AJ845" s="14">
        <v>0.60257173720023005</v>
      </c>
      <c r="AK845" s="14">
        <v>0.63879299832803005</v>
      </c>
      <c r="AL845" s="14">
        <v>0.51093432898303404</v>
      </c>
      <c r="AM845" s="14">
        <v>0.55481976866541605</v>
      </c>
    </row>
    <row r="846" spans="2:39" x14ac:dyDescent="0.35">
      <c r="B846" t="s">
        <v>314</v>
      </c>
      <c r="C846" s="14">
        <v>0.38899283357422398</v>
      </c>
      <c r="D846" s="14">
        <v>0.43052835171072001</v>
      </c>
      <c r="E846" s="14">
        <v>0.34037745027516902</v>
      </c>
      <c r="F846" s="14"/>
      <c r="G846" s="14">
        <v>0.44019320477872798</v>
      </c>
      <c r="H846" s="14">
        <v>0.31564192141110697</v>
      </c>
      <c r="I846" s="14">
        <v>0.37526157566465901</v>
      </c>
      <c r="J846" s="14">
        <v>0.36488009094971302</v>
      </c>
      <c r="K846" s="14">
        <v>0.45130250776568398</v>
      </c>
      <c r="L846" s="14">
        <v>0.54413548383538501</v>
      </c>
      <c r="M846" s="14"/>
      <c r="N846" s="14">
        <v>0.30118639481493997</v>
      </c>
      <c r="O846" s="14">
        <v>0.44863359883408099</v>
      </c>
      <c r="P846" s="14">
        <v>0.36531512319583198</v>
      </c>
      <c r="Q846" s="14">
        <v>0.34116147224480298</v>
      </c>
      <c r="R846" s="14">
        <v>0.43264193772509302</v>
      </c>
      <c r="S846" s="14"/>
      <c r="T846" s="14">
        <v>0.19374627049014001</v>
      </c>
      <c r="U846" s="14">
        <v>0.43766759726161603</v>
      </c>
      <c r="V846" s="14">
        <v>0.41184667617286802</v>
      </c>
      <c r="W846" s="14">
        <v>0.38957039372313401</v>
      </c>
      <c r="X846" s="14"/>
      <c r="Y846" s="14">
        <v>0.44119059771698199</v>
      </c>
      <c r="Z846" s="14">
        <v>0.29254784808727302</v>
      </c>
      <c r="AA846" s="14">
        <v>0.36539123631362103</v>
      </c>
      <c r="AB846" s="14">
        <v>0.28876692016071098</v>
      </c>
      <c r="AC846" s="14"/>
      <c r="AD846" s="14">
        <v>0.39000728766093501</v>
      </c>
      <c r="AE846" s="14">
        <v>0.34375623982900699</v>
      </c>
      <c r="AF846" s="14">
        <v>0.65334752786367301</v>
      </c>
      <c r="AG846" s="14">
        <v>0.44827151247067298</v>
      </c>
      <c r="AH846" s="14"/>
      <c r="AI846" s="14">
        <v>0.36572656099865702</v>
      </c>
      <c r="AJ846" s="14">
        <v>0.34180569205695499</v>
      </c>
      <c r="AK846" s="14">
        <v>0.32673152225711399</v>
      </c>
      <c r="AL846" s="14">
        <v>0.44507751448196198</v>
      </c>
      <c r="AM846" s="14">
        <v>0.35981662583243801</v>
      </c>
    </row>
    <row r="847" spans="2:39" x14ac:dyDescent="0.35">
      <c r="B847" t="s">
        <v>64</v>
      </c>
      <c r="C847" s="14">
        <v>5.6512870109232602E-2</v>
      </c>
      <c r="D847" s="14">
        <v>3.3986753705596097E-2</v>
      </c>
      <c r="E847" s="14">
        <v>8.2878636863437702E-2</v>
      </c>
      <c r="F847" s="14"/>
      <c r="G847" s="14">
        <v>2.55486679076697E-2</v>
      </c>
      <c r="H847" s="14">
        <v>7.1594406356852602E-2</v>
      </c>
      <c r="I847" s="14">
        <v>5.7713482605243699E-2</v>
      </c>
      <c r="J847" s="14">
        <v>7.4953569977912804E-2</v>
      </c>
      <c r="K847" s="14">
        <v>4.3698513602286201E-2</v>
      </c>
      <c r="L847" s="14">
        <v>5.2427278587412099E-2</v>
      </c>
      <c r="M847" s="14"/>
      <c r="N847" s="14">
        <v>8.6388127484912106E-2</v>
      </c>
      <c r="O847" s="14">
        <v>3.82397907998418E-2</v>
      </c>
      <c r="P847" s="14">
        <v>6.7322748461508902E-2</v>
      </c>
      <c r="Q847" s="14">
        <v>3.5218131005693598E-2</v>
      </c>
      <c r="R847" s="14">
        <v>7.9832294140288695E-2</v>
      </c>
      <c r="S847" s="14"/>
      <c r="T847" s="14">
        <v>6.9059292020189206E-2</v>
      </c>
      <c r="U847" s="14">
        <v>5.7668700967839701E-2</v>
      </c>
      <c r="V847" s="14">
        <v>4.0720752180383901E-2</v>
      </c>
      <c r="W847" s="14">
        <v>7.0089027550972904E-2</v>
      </c>
      <c r="X847" s="14"/>
      <c r="Y847" s="14">
        <v>5.3311544114719903E-2</v>
      </c>
      <c r="Z847" s="14">
        <v>5.9157886998462902E-2</v>
      </c>
      <c r="AA847" s="14">
        <v>5.1137486182405899E-2</v>
      </c>
      <c r="AB847" s="14">
        <v>5.2507182676167601E-2</v>
      </c>
      <c r="AC847" s="14"/>
      <c r="AD847" s="14">
        <v>6.0682320517746899E-2</v>
      </c>
      <c r="AE847" s="14">
        <v>5.1516312804757498E-2</v>
      </c>
      <c r="AF847" s="14">
        <v>0</v>
      </c>
      <c r="AG847" s="14">
        <v>3.8060223167114798E-2</v>
      </c>
      <c r="AH847" s="14"/>
      <c r="AI847" s="14">
        <v>4.2372289673702698E-2</v>
      </c>
      <c r="AJ847" s="14">
        <v>5.56225707428155E-2</v>
      </c>
      <c r="AK847" s="14">
        <v>3.4475479414856298E-2</v>
      </c>
      <c r="AL847" s="14">
        <v>4.3988156535003799E-2</v>
      </c>
      <c r="AM847" s="14">
        <v>8.5363605502146403E-2</v>
      </c>
    </row>
    <row r="848" spans="2:39" x14ac:dyDescent="0.35">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row>
    <row r="849" spans="2:39" x14ac:dyDescent="0.35">
      <c r="B849" s="6" t="s">
        <v>337</v>
      </c>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row>
    <row r="850" spans="2:39" x14ac:dyDescent="0.35">
      <c r="B850" s="24" t="s">
        <v>222</v>
      </c>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row>
    <row r="851" spans="2:39" x14ac:dyDescent="0.35">
      <c r="B851" t="s">
        <v>313</v>
      </c>
      <c r="C851" s="14">
        <v>0.79389405177880201</v>
      </c>
      <c r="D851" s="14">
        <v>0.81875238533444095</v>
      </c>
      <c r="E851" s="14">
        <v>0.76479853381724305</v>
      </c>
      <c r="F851" s="14"/>
      <c r="G851" s="14">
        <v>0.686274633265062</v>
      </c>
      <c r="H851" s="14">
        <v>0.801227175956708</v>
      </c>
      <c r="I851" s="14">
        <v>0.82880075745640203</v>
      </c>
      <c r="J851" s="14">
        <v>0.84423544212618395</v>
      </c>
      <c r="K851" s="14">
        <v>0.79408466409491196</v>
      </c>
      <c r="L851" s="14">
        <v>0.81543440093299202</v>
      </c>
      <c r="M851" s="14"/>
      <c r="N851" s="14">
        <v>0.75354875185895698</v>
      </c>
      <c r="O851" s="14">
        <v>0.79546842945331397</v>
      </c>
      <c r="P851" s="14">
        <v>0.83645880219237201</v>
      </c>
      <c r="Q851" s="14">
        <v>0.77451445861519796</v>
      </c>
      <c r="R851" s="14">
        <v>0.81121999168071302</v>
      </c>
      <c r="S851" s="14"/>
      <c r="T851" s="14">
        <v>0.60539115232882801</v>
      </c>
      <c r="U851" s="14">
        <v>0.54920617213117595</v>
      </c>
      <c r="V851" s="14">
        <v>0.79817628073856906</v>
      </c>
      <c r="W851" s="14">
        <v>0.84183009505797002</v>
      </c>
      <c r="X851" s="14"/>
      <c r="Y851" s="14">
        <v>0.75044728464883603</v>
      </c>
      <c r="Z851" s="14">
        <v>0.81425509202680701</v>
      </c>
      <c r="AA851" s="14">
        <v>0.88315497158963596</v>
      </c>
      <c r="AB851" s="14">
        <v>0.94456794843219205</v>
      </c>
      <c r="AC851" s="14"/>
      <c r="AD851" s="14">
        <v>0.82351328084224595</v>
      </c>
      <c r="AE851" s="14">
        <v>0.75729513702736295</v>
      </c>
      <c r="AF851" s="14">
        <v>0.73028126909898805</v>
      </c>
      <c r="AG851" s="14">
        <v>0.67999446591770596</v>
      </c>
      <c r="AH851" s="14"/>
      <c r="AI851" s="14">
        <v>0.78896230180875204</v>
      </c>
      <c r="AJ851" s="14">
        <v>0.84846187044036603</v>
      </c>
      <c r="AK851" s="14">
        <v>0.74277950036893203</v>
      </c>
      <c r="AL851" s="14">
        <v>0.81069785739101996</v>
      </c>
      <c r="AM851" s="14">
        <v>0.86921447226419901</v>
      </c>
    </row>
    <row r="852" spans="2:39" x14ac:dyDescent="0.35">
      <c r="B852" t="s">
        <v>314</v>
      </c>
      <c r="C852" s="14">
        <v>0.186319338299963</v>
      </c>
      <c r="D852" s="14">
        <v>0.165204019531379</v>
      </c>
      <c r="E852" s="14">
        <v>0.21103383233956999</v>
      </c>
      <c r="F852" s="14"/>
      <c r="G852" s="14">
        <v>0.27748628140640402</v>
      </c>
      <c r="H852" s="14">
        <v>0.183855324886849</v>
      </c>
      <c r="I852" s="14">
        <v>0.15436880630829899</v>
      </c>
      <c r="J852" s="14">
        <v>0.14753398780103699</v>
      </c>
      <c r="K852" s="14">
        <v>0.18441924034315199</v>
      </c>
      <c r="L852" s="14">
        <v>0.15551730329956301</v>
      </c>
      <c r="M852" s="14"/>
      <c r="N852" s="14">
        <v>0.212311598550189</v>
      </c>
      <c r="O852" s="14">
        <v>0.194536281153183</v>
      </c>
      <c r="P852" s="14">
        <v>0.13595996545584499</v>
      </c>
      <c r="Q852" s="14">
        <v>0.21525273724681199</v>
      </c>
      <c r="R852" s="14">
        <v>0.16394701970873399</v>
      </c>
      <c r="S852" s="14"/>
      <c r="T852" s="14">
        <v>0.36266059135405099</v>
      </c>
      <c r="U852" s="14">
        <v>0.41492294064844898</v>
      </c>
      <c r="V852" s="14">
        <v>0.182220676108414</v>
      </c>
      <c r="W852" s="14">
        <v>0.14159749808511499</v>
      </c>
      <c r="X852" s="14"/>
      <c r="Y852" s="14">
        <v>0.223373666319858</v>
      </c>
      <c r="Z852" s="14">
        <v>0.16606818888465999</v>
      </c>
      <c r="AA852" s="14">
        <v>0.10808553441516</v>
      </c>
      <c r="AB852" s="14">
        <v>5.5432051567808102E-2</v>
      </c>
      <c r="AC852" s="14"/>
      <c r="AD852" s="14">
        <v>0.16007275285956599</v>
      </c>
      <c r="AE852" s="14">
        <v>0.216059898914917</v>
      </c>
      <c r="AF852" s="14">
        <v>0.269718730901012</v>
      </c>
      <c r="AG852" s="14">
        <v>0.28194531091517999</v>
      </c>
      <c r="AH852" s="14"/>
      <c r="AI852" s="14">
        <v>0.21103769819124801</v>
      </c>
      <c r="AJ852" s="14">
        <v>0.12427034847931399</v>
      </c>
      <c r="AK852" s="14">
        <v>0.226530974794586</v>
      </c>
      <c r="AL852" s="14">
        <v>0.172292846852693</v>
      </c>
      <c r="AM852" s="14">
        <v>0.111417919447412</v>
      </c>
    </row>
    <row r="853" spans="2:39" x14ac:dyDescent="0.35">
      <c r="B853" t="s">
        <v>64</v>
      </c>
      <c r="C853" s="14">
        <v>1.9786609921234901E-2</v>
      </c>
      <c r="D853" s="14">
        <v>1.60435951341804E-2</v>
      </c>
      <c r="E853" s="14">
        <v>2.4167633843187299E-2</v>
      </c>
      <c r="F853" s="14"/>
      <c r="G853" s="14">
        <v>3.6239085328533802E-2</v>
      </c>
      <c r="H853" s="14">
        <v>1.4917499156442899E-2</v>
      </c>
      <c r="I853" s="14">
        <v>1.68304362352991E-2</v>
      </c>
      <c r="J853" s="14">
        <v>8.2305700727798008E-3</v>
      </c>
      <c r="K853" s="14">
        <v>2.1496095561936001E-2</v>
      </c>
      <c r="L853" s="14">
        <v>2.9048295767444401E-2</v>
      </c>
      <c r="M853" s="14"/>
      <c r="N853" s="14">
        <v>3.4139649590853402E-2</v>
      </c>
      <c r="O853" s="14">
        <v>9.9952893935028493E-3</v>
      </c>
      <c r="P853" s="14">
        <v>2.7581232351782899E-2</v>
      </c>
      <c r="Q853" s="14">
        <v>1.02328041379903E-2</v>
      </c>
      <c r="R853" s="14">
        <v>2.48329886105534E-2</v>
      </c>
      <c r="S853" s="14"/>
      <c r="T853" s="14">
        <v>3.1948256317121199E-2</v>
      </c>
      <c r="U853" s="14">
        <v>3.5870887220374598E-2</v>
      </c>
      <c r="V853" s="14">
        <v>1.9603043153016801E-2</v>
      </c>
      <c r="W853" s="14">
        <v>1.65724068569141E-2</v>
      </c>
      <c r="X853" s="14"/>
      <c r="Y853" s="14">
        <v>2.6179049031306099E-2</v>
      </c>
      <c r="Z853" s="14">
        <v>1.96767190885332E-2</v>
      </c>
      <c r="AA853" s="14">
        <v>8.7594939952043704E-3</v>
      </c>
      <c r="AB853" s="14">
        <v>0</v>
      </c>
      <c r="AC853" s="14"/>
      <c r="AD853" s="14">
        <v>1.6413966298187602E-2</v>
      </c>
      <c r="AE853" s="14">
        <v>2.6644964057720499E-2</v>
      </c>
      <c r="AF853" s="14">
        <v>0</v>
      </c>
      <c r="AG853" s="14">
        <v>3.8060223167114798E-2</v>
      </c>
      <c r="AH853" s="14"/>
      <c r="AI853" s="14">
        <v>0</v>
      </c>
      <c r="AJ853" s="14">
        <v>2.72677810803197E-2</v>
      </c>
      <c r="AK853" s="14">
        <v>3.0689524836482199E-2</v>
      </c>
      <c r="AL853" s="14">
        <v>1.7009295756286701E-2</v>
      </c>
      <c r="AM853" s="14">
        <v>1.93676082883887E-2</v>
      </c>
    </row>
    <row r="854" spans="2:39" x14ac:dyDescent="0.35">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row>
    <row r="855" spans="2:39" x14ac:dyDescent="0.35">
      <c r="B855" s="6" t="s">
        <v>338</v>
      </c>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row>
    <row r="856" spans="2:39" x14ac:dyDescent="0.35">
      <c r="B856" s="24" t="s">
        <v>222</v>
      </c>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row>
    <row r="857" spans="2:39" x14ac:dyDescent="0.35">
      <c r="B857" t="s">
        <v>313</v>
      </c>
      <c r="C857" s="14">
        <v>0.81852653065394498</v>
      </c>
      <c r="D857" s="14">
        <v>0.83574332016263997</v>
      </c>
      <c r="E857" s="14">
        <v>0.79837508296058102</v>
      </c>
      <c r="F857" s="14"/>
      <c r="G857" s="14">
        <v>0.756440892154434</v>
      </c>
      <c r="H857" s="14">
        <v>0.83505927028151195</v>
      </c>
      <c r="I857" s="14">
        <v>0.84888566220145201</v>
      </c>
      <c r="J857" s="14">
        <v>0.81002949520053802</v>
      </c>
      <c r="K857" s="14">
        <v>0.81588196362473497</v>
      </c>
      <c r="L857" s="14">
        <v>0.83849352963247803</v>
      </c>
      <c r="M857" s="14"/>
      <c r="N857" s="14">
        <v>0.80337699377697303</v>
      </c>
      <c r="O857" s="14">
        <v>0.85159998909294299</v>
      </c>
      <c r="P857" s="14">
        <v>0.81134444930060301</v>
      </c>
      <c r="Q857" s="14">
        <v>0.86821652844149499</v>
      </c>
      <c r="R857" s="14">
        <v>0.75779898746431595</v>
      </c>
      <c r="S857" s="14"/>
      <c r="T857" s="14">
        <v>0.67620389699809402</v>
      </c>
      <c r="U857" s="14">
        <v>0.76135894078090105</v>
      </c>
      <c r="V857" s="14">
        <v>0.82888010523962896</v>
      </c>
      <c r="W857" s="14">
        <v>0.83464137968389096</v>
      </c>
      <c r="X857" s="14"/>
      <c r="Y857" s="14">
        <v>0.82072236699052203</v>
      </c>
      <c r="Z857" s="14">
        <v>0.82332106949973705</v>
      </c>
      <c r="AA857" s="14">
        <v>0.81956486623092195</v>
      </c>
      <c r="AB857" s="14">
        <v>0.80180252542407504</v>
      </c>
      <c r="AC857" s="14"/>
      <c r="AD857" s="14">
        <v>0.793038268858686</v>
      </c>
      <c r="AE857" s="14">
        <v>0.89248467372639695</v>
      </c>
      <c r="AF857" s="14">
        <v>0.69761241934391605</v>
      </c>
      <c r="AG857" s="14">
        <v>0.78447307160426705</v>
      </c>
      <c r="AH857" s="14"/>
      <c r="AI857" s="14">
        <v>0.78003051158592296</v>
      </c>
      <c r="AJ857" s="14">
        <v>0.80680101037047902</v>
      </c>
      <c r="AK857" s="14">
        <v>0.89940104910213703</v>
      </c>
      <c r="AL857" s="14">
        <v>0.84759270460874203</v>
      </c>
      <c r="AM857" s="14">
        <v>0.77651907188936997</v>
      </c>
    </row>
    <row r="858" spans="2:39" x14ac:dyDescent="0.35">
      <c r="B858" t="s">
        <v>314</v>
      </c>
      <c r="C858" s="14">
        <v>0.162824935236796</v>
      </c>
      <c r="D858" s="14">
        <v>0.14720729843688299</v>
      </c>
      <c r="E858" s="14">
        <v>0.18110464940234799</v>
      </c>
      <c r="F858" s="14"/>
      <c r="G858" s="14">
        <v>0.23336627586005099</v>
      </c>
      <c r="H858" s="14">
        <v>0.14130840792463201</v>
      </c>
      <c r="I858" s="14">
        <v>0.14513757279189601</v>
      </c>
      <c r="J858" s="14">
        <v>0.16722951883506901</v>
      </c>
      <c r="K858" s="14">
        <v>0.184118036375265</v>
      </c>
      <c r="L858" s="14">
        <v>8.0030896012665997E-2</v>
      </c>
      <c r="M858" s="14"/>
      <c r="N858" s="14">
        <v>0.17900402263882501</v>
      </c>
      <c r="O858" s="14">
        <v>0.12255094809141601</v>
      </c>
      <c r="P858" s="14">
        <v>0.17137147964409399</v>
      </c>
      <c r="Q858" s="14">
        <v>0.12028831709472</v>
      </c>
      <c r="R858" s="14">
        <v>0.21736802392513099</v>
      </c>
      <c r="S858" s="14"/>
      <c r="T858" s="14">
        <v>0.32379610300190598</v>
      </c>
      <c r="U858" s="14">
        <v>0.20902161535247199</v>
      </c>
      <c r="V858" s="14">
        <v>0.14980826922756901</v>
      </c>
      <c r="W858" s="14">
        <v>0.14777484963625001</v>
      </c>
      <c r="X858" s="14"/>
      <c r="Y858" s="14">
        <v>0.16422136966447301</v>
      </c>
      <c r="Z858" s="14">
        <v>0.16081095265308201</v>
      </c>
      <c r="AA858" s="14">
        <v>0.15706670915907001</v>
      </c>
      <c r="AB858" s="14">
        <v>0.14610347696116099</v>
      </c>
      <c r="AC858" s="14"/>
      <c r="AD858" s="14">
        <v>0.182460389732988</v>
      </c>
      <c r="AE858" s="14">
        <v>0.100971425903311</v>
      </c>
      <c r="AF858" s="14">
        <v>0.30238758065608401</v>
      </c>
      <c r="AG858" s="14">
        <v>0.17352660534910699</v>
      </c>
      <c r="AH858" s="14"/>
      <c r="AI858" s="14">
        <v>0.21996948841407701</v>
      </c>
      <c r="AJ858" s="14">
        <v>0.17611134612971099</v>
      </c>
      <c r="AK858" s="14">
        <v>6.6123471483006693E-2</v>
      </c>
      <c r="AL858" s="14">
        <v>0.108419138856254</v>
      </c>
      <c r="AM858" s="14">
        <v>0.22348092811063</v>
      </c>
    </row>
    <row r="859" spans="2:39" x14ac:dyDescent="0.35">
      <c r="B859" t="s">
        <v>64</v>
      </c>
      <c r="C859" s="14">
        <v>1.8648534109258801E-2</v>
      </c>
      <c r="D859" s="14">
        <v>1.7049381400476699E-2</v>
      </c>
      <c r="E859" s="14">
        <v>2.0520267637071599E-2</v>
      </c>
      <c r="F859" s="14"/>
      <c r="G859" s="14">
        <v>1.0192831985514799E-2</v>
      </c>
      <c r="H859" s="14">
        <v>2.3632321793855701E-2</v>
      </c>
      <c r="I859" s="14">
        <v>5.9767650066518503E-3</v>
      </c>
      <c r="J859" s="14">
        <v>2.2740985964393199E-2</v>
      </c>
      <c r="K859" s="14">
        <v>0</v>
      </c>
      <c r="L859" s="14">
        <v>8.14755743548565E-2</v>
      </c>
      <c r="M859" s="14"/>
      <c r="N859" s="14">
        <v>1.76189835842025E-2</v>
      </c>
      <c r="O859" s="14">
        <v>2.58490628156408E-2</v>
      </c>
      <c r="P859" s="14">
        <v>1.7284071055303E-2</v>
      </c>
      <c r="Q859" s="14">
        <v>1.1495154463785399E-2</v>
      </c>
      <c r="R859" s="14">
        <v>2.48329886105534E-2</v>
      </c>
      <c r="S859" s="14"/>
      <c r="T859" s="14">
        <v>0</v>
      </c>
      <c r="U859" s="14">
        <v>2.9619443866626499E-2</v>
      </c>
      <c r="V859" s="14">
        <v>2.1311625532801699E-2</v>
      </c>
      <c r="W859" s="14">
        <v>1.75837706798588E-2</v>
      </c>
      <c r="X859" s="14"/>
      <c r="Y859" s="14">
        <v>1.5056263345005601E-2</v>
      </c>
      <c r="Z859" s="14">
        <v>1.58679778471808E-2</v>
      </c>
      <c r="AA859" s="14">
        <v>2.33684246100078E-2</v>
      </c>
      <c r="AB859" s="14">
        <v>5.20939976147647E-2</v>
      </c>
      <c r="AC859" s="14"/>
      <c r="AD859" s="14">
        <v>2.45013414083265E-2</v>
      </c>
      <c r="AE859" s="14">
        <v>6.5439003702929804E-3</v>
      </c>
      <c r="AF859" s="14">
        <v>0</v>
      </c>
      <c r="AG859" s="14">
        <v>4.2000323046626202E-2</v>
      </c>
      <c r="AH859" s="14"/>
      <c r="AI859" s="14">
        <v>0</v>
      </c>
      <c r="AJ859" s="14">
        <v>1.7087643499809999E-2</v>
      </c>
      <c r="AK859" s="14">
        <v>3.4475479414856298E-2</v>
      </c>
      <c r="AL859" s="14">
        <v>4.3988156535003799E-2</v>
      </c>
      <c r="AM859" s="14">
        <v>0</v>
      </c>
    </row>
    <row r="860" spans="2:39" x14ac:dyDescent="0.35">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row>
    <row r="861" spans="2:39" x14ac:dyDescent="0.35">
      <c r="B861" s="6" t="s">
        <v>339</v>
      </c>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row>
    <row r="862" spans="2:39" x14ac:dyDescent="0.35">
      <c r="B862" s="24" t="s">
        <v>222</v>
      </c>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row>
    <row r="863" spans="2:39" x14ac:dyDescent="0.35">
      <c r="B863" t="s">
        <v>313</v>
      </c>
      <c r="C863" s="14">
        <v>0.79386083530949203</v>
      </c>
      <c r="D863" s="14">
        <v>0.77986939024235002</v>
      </c>
      <c r="E863" s="14">
        <v>0.81023716803300505</v>
      </c>
      <c r="F863" s="14"/>
      <c r="G863" s="14">
        <v>0.81244190667114102</v>
      </c>
      <c r="H863" s="14">
        <v>0.80826380579522905</v>
      </c>
      <c r="I863" s="14">
        <v>0.84639740568968302</v>
      </c>
      <c r="J863" s="14">
        <v>0.795621099233219</v>
      </c>
      <c r="K863" s="14">
        <v>0.71561857737665602</v>
      </c>
      <c r="L863" s="14">
        <v>0.62995568961235404</v>
      </c>
      <c r="M863" s="14"/>
      <c r="N863" s="14">
        <v>0.69902261953571398</v>
      </c>
      <c r="O863" s="14">
        <v>0.81767223768964803</v>
      </c>
      <c r="P863" s="14">
        <v>0.80063372557423695</v>
      </c>
      <c r="Q863" s="14">
        <v>0.80239747930267102</v>
      </c>
      <c r="R863" s="14">
        <v>0.831551682405542</v>
      </c>
      <c r="S863" s="14"/>
      <c r="T863" s="14">
        <v>0.82676820866777001</v>
      </c>
      <c r="U863" s="14">
        <v>0.79107919174747898</v>
      </c>
      <c r="V863" s="14">
        <v>0.80528976962637799</v>
      </c>
      <c r="W863" s="14">
        <v>0.77821507149828895</v>
      </c>
      <c r="X863" s="14"/>
      <c r="Y863" s="14">
        <v>0.78827831255359704</v>
      </c>
      <c r="Z863" s="14">
        <v>0.80493864043333496</v>
      </c>
      <c r="AA863" s="14">
        <v>0.81995377431078997</v>
      </c>
      <c r="AB863" s="14">
        <v>0.85350111775886806</v>
      </c>
      <c r="AC863" s="14"/>
      <c r="AD863" s="14">
        <v>0.79416385779300902</v>
      </c>
      <c r="AE863" s="14">
        <v>0.78336209892674002</v>
      </c>
      <c r="AF863" s="14">
        <v>0.73568768692505204</v>
      </c>
      <c r="AG863" s="14">
        <v>0.89766855042253502</v>
      </c>
      <c r="AH863" s="14"/>
      <c r="AI863" s="14">
        <v>0.86757673545772596</v>
      </c>
      <c r="AJ863" s="14">
        <v>0.81404373810428698</v>
      </c>
      <c r="AK863" s="14">
        <v>0.82921727035500703</v>
      </c>
      <c r="AL863" s="14">
        <v>0.77897027661007101</v>
      </c>
      <c r="AM863" s="14">
        <v>0.91368396461041801</v>
      </c>
    </row>
    <row r="864" spans="2:39" x14ac:dyDescent="0.35">
      <c r="B864" t="s">
        <v>314</v>
      </c>
      <c r="C864" s="14">
        <v>0.17454873841355101</v>
      </c>
      <c r="D864" s="14">
        <v>0.18669196864339899</v>
      </c>
      <c r="E864" s="14">
        <v>0.16033565480225101</v>
      </c>
      <c r="F864" s="14"/>
      <c r="G864" s="14">
        <v>0.16535803526050399</v>
      </c>
      <c r="H864" s="14">
        <v>0.13613102765573601</v>
      </c>
      <c r="I864" s="14">
        <v>0.153602594310317</v>
      </c>
      <c r="J864" s="14">
        <v>0.15141776810357899</v>
      </c>
      <c r="K864" s="14">
        <v>0.28438142262334398</v>
      </c>
      <c r="L864" s="14">
        <v>0.30322159613802102</v>
      </c>
      <c r="M864" s="14"/>
      <c r="N864" s="14">
        <v>0.27602799507109699</v>
      </c>
      <c r="O864" s="14">
        <v>0.158562525033798</v>
      </c>
      <c r="P864" s="14">
        <v>0.17985087217916301</v>
      </c>
      <c r="Q864" s="14">
        <v>0.15170983418803399</v>
      </c>
      <c r="R864" s="14">
        <v>0.122454072127041</v>
      </c>
      <c r="S864" s="14"/>
      <c r="T864" s="14">
        <v>0.13913243563857999</v>
      </c>
      <c r="U864" s="14">
        <v>0.20892080825252099</v>
      </c>
      <c r="V864" s="14">
        <v>0.16856889453322099</v>
      </c>
      <c r="W864" s="14">
        <v>0.181966324410688</v>
      </c>
      <c r="X864" s="14"/>
      <c r="Y864" s="14">
        <v>0.179270465355443</v>
      </c>
      <c r="Z864" s="14">
        <v>0.14837375214401299</v>
      </c>
      <c r="AA864" s="14">
        <v>0.18004622568921</v>
      </c>
      <c r="AB864" s="14">
        <v>0.11738633063994899</v>
      </c>
      <c r="AC864" s="14"/>
      <c r="AD864" s="14">
        <v>0.173433416456723</v>
      </c>
      <c r="AE864" s="14">
        <v>0.183289072206961</v>
      </c>
      <c r="AF864" s="14">
        <v>0.2208917041341</v>
      </c>
      <c r="AG864" s="14">
        <v>0.102331449577465</v>
      </c>
      <c r="AH864" s="14"/>
      <c r="AI864" s="14">
        <v>0.13242326454227399</v>
      </c>
      <c r="AJ864" s="14">
        <v>0.162151505791883</v>
      </c>
      <c r="AK864" s="14">
        <v>0.13630725023013601</v>
      </c>
      <c r="AL864" s="14">
        <v>0.18058767777812401</v>
      </c>
      <c r="AM864" s="14">
        <v>6.6948427101193503E-2</v>
      </c>
    </row>
    <row r="865" spans="2:39" x14ac:dyDescent="0.35">
      <c r="B865" t="s">
        <v>64</v>
      </c>
      <c r="C865" s="14">
        <v>3.1590426276956601E-2</v>
      </c>
      <c r="D865" s="14">
        <v>3.3438641114250899E-2</v>
      </c>
      <c r="E865" s="14">
        <v>2.9427177164744099E-2</v>
      </c>
      <c r="F865" s="14"/>
      <c r="G865" s="14">
        <v>2.22000580683555E-2</v>
      </c>
      <c r="H865" s="14">
        <v>5.5605166549034801E-2</v>
      </c>
      <c r="I865" s="14">
        <v>0</v>
      </c>
      <c r="J865" s="14">
        <v>5.29611326632018E-2</v>
      </c>
      <c r="K865" s="14">
        <v>0</v>
      </c>
      <c r="L865" s="14">
        <v>6.6822714249624202E-2</v>
      </c>
      <c r="M865" s="14"/>
      <c r="N865" s="14">
        <v>2.4949385393188601E-2</v>
      </c>
      <c r="O865" s="14">
        <v>2.3765237276553899E-2</v>
      </c>
      <c r="P865" s="14">
        <v>1.95154022465996E-2</v>
      </c>
      <c r="Q865" s="14">
        <v>4.5892686509295399E-2</v>
      </c>
      <c r="R865" s="14">
        <v>4.5994245467416497E-2</v>
      </c>
      <c r="S865" s="14"/>
      <c r="T865" s="14">
        <v>3.4099355693649802E-2</v>
      </c>
      <c r="U865" s="14">
        <v>0</v>
      </c>
      <c r="V865" s="14">
        <v>2.6141335840401101E-2</v>
      </c>
      <c r="W865" s="14">
        <v>3.9818604091023398E-2</v>
      </c>
      <c r="X865" s="14"/>
      <c r="Y865" s="14">
        <v>3.2451222090960401E-2</v>
      </c>
      <c r="Z865" s="14">
        <v>4.6687607422652197E-2</v>
      </c>
      <c r="AA865" s="14">
        <v>0</v>
      </c>
      <c r="AB865" s="14">
        <v>2.9112551601184099E-2</v>
      </c>
      <c r="AC865" s="14"/>
      <c r="AD865" s="14">
        <v>3.2402725750268001E-2</v>
      </c>
      <c r="AE865" s="14">
        <v>3.3348828866298898E-2</v>
      </c>
      <c r="AF865" s="14">
        <v>4.3420608940848197E-2</v>
      </c>
      <c r="AG865" s="14">
        <v>0</v>
      </c>
      <c r="AH865" s="14"/>
      <c r="AI865" s="14">
        <v>0</v>
      </c>
      <c r="AJ865" s="14">
        <v>2.3804756103829899E-2</v>
      </c>
      <c r="AK865" s="14">
        <v>3.4475479414856298E-2</v>
      </c>
      <c r="AL865" s="14">
        <v>4.0442045611805102E-2</v>
      </c>
      <c r="AM865" s="14">
        <v>1.93676082883887E-2</v>
      </c>
    </row>
    <row r="866" spans="2:39" x14ac:dyDescent="0.35">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row>
    <row r="867" spans="2:39" x14ac:dyDescent="0.35">
      <c r="B867" s="6" t="s">
        <v>340</v>
      </c>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row>
    <row r="868" spans="2:39" x14ac:dyDescent="0.35">
      <c r="B868" s="24" t="s">
        <v>222</v>
      </c>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row>
    <row r="869" spans="2:39" x14ac:dyDescent="0.35">
      <c r="B869" t="s">
        <v>313</v>
      </c>
      <c r="C869" s="14">
        <v>0.63484939292368203</v>
      </c>
      <c r="D869" s="14">
        <v>0.65126863608667496</v>
      </c>
      <c r="E869" s="14">
        <v>0.61563143596390402</v>
      </c>
      <c r="F869" s="14"/>
      <c r="G869" s="14">
        <v>0.61895012031135299</v>
      </c>
      <c r="H869" s="14">
        <v>0.70128363789218895</v>
      </c>
      <c r="I869" s="14">
        <v>0.678160388216548</v>
      </c>
      <c r="J869" s="14">
        <v>0.56879238125885401</v>
      </c>
      <c r="K869" s="14">
        <v>0.45221567700492898</v>
      </c>
      <c r="L869" s="14">
        <v>0.69760852362788295</v>
      </c>
      <c r="M869" s="14"/>
      <c r="N869" s="14">
        <v>0.61191211801531398</v>
      </c>
      <c r="O869" s="14">
        <v>0.65868580363372398</v>
      </c>
      <c r="P869" s="14">
        <v>0.67597280843082796</v>
      </c>
      <c r="Q869" s="14">
        <v>0.54844700149023895</v>
      </c>
      <c r="R869" s="14">
        <v>0.65133528195138801</v>
      </c>
      <c r="S869" s="14"/>
      <c r="T869" s="14">
        <v>0.67472386002860896</v>
      </c>
      <c r="U869" s="14">
        <v>0.62879443412247904</v>
      </c>
      <c r="V869" s="14">
        <v>0.59941812049887799</v>
      </c>
      <c r="W869" s="14">
        <v>0.66451522948566599</v>
      </c>
      <c r="X869" s="14"/>
      <c r="Y869" s="14">
        <v>0.59036679620319599</v>
      </c>
      <c r="Z869" s="14">
        <v>0.701519120989333</v>
      </c>
      <c r="AA869" s="14">
        <v>0.630569857119475</v>
      </c>
      <c r="AB869" s="14">
        <v>0.81956169731394501</v>
      </c>
      <c r="AC869" s="14"/>
      <c r="AD869" s="14">
        <v>0.63715009624550001</v>
      </c>
      <c r="AE869" s="14">
        <v>0.63901431116760998</v>
      </c>
      <c r="AF869" s="14">
        <v>0.49369231037517097</v>
      </c>
      <c r="AG869" s="14">
        <v>0.71043106522201904</v>
      </c>
      <c r="AH869" s="14"/>
      <c r="AI869" s="14">
        <v>0.58747418625320003</v>
      </c>
      <c r="AJ869" s="14">
        <v>0.687998286788571</v>
      </c>
      <c r="AK869" s="14">
        <v>0.60933594590334395</v>
      </c>
      <c r="AL869" s="14">
        <v>0.69460133377689903</v>
      </c>
      <c r="AM869" s="14">
        <v>0.77119762656518598</v>
      </c>
    </row>
    <row r="870" spans="2:39" x14ac:dyDescent="0.35">
      <c r="B870" t="s">
        <v>314</v>
      </c>
      <c r="C870" s="14">
        <v>0.34199162249021903</v>
      </c>
      <c r="D870" s="14">
        <v>0.31893660300633297</v>
      </c>
      <c r="E870" s="14">
        <v>0.36897644558771697</v>
      </c>
      <c r="F870" s="14"/>
      <c r="G870" s="14">
        <v>0.35578449823830199</v>
      </c>
      <c r="H870" s="14">
        <v>0.26424762753505698</v>
      </c>
      <c r="I870" s="14">
        <v>0.321839611783452</v>
      </c>
      <c r="J870" s="14">
        <v>0.41020478915838599</v>
      </c>
      <c r="K870" s="14">
        <v>0.50844172832870704</v>
      </c>
      <c r="L870" s="14">
        <v>0.27078069720853598</v>
      </c>
      <c r="M870" s="14"/>
      <c r="N870" s="14">
        <v>0.34695126755087302</v>
      </c>
      <c r="O870" s="14">
        <v>0.326769239999182</v>
      </c>
      <c r="P870" s="14">
        <v>0.298108399127191</v>
      </c>
      <c r="Q870" s="14">
        <v>0.42144658489532699</v>
      </c>
      <c r="R870" s="14">
        <v>0.34866471804861199</v>
      </c>
      <c r="S870" s="14"/>
      <c r="T870" s="14">
        <v>0.32527613997139099</v>
      </c>
      <c r="U870" s="14">
        <v>0.27308627229180699</v>
      </c>
      <c r="V870" s="14">
        <v>0.37867978906931898</v>
      </c>
      <c r="W870" s="14">
        <v>0.31546449886245997</v>
      </c>
      <c r="X870" s="14"/>
      <c r="Y870" s="14">
        <v>0.38714718829832601</v>
      </c>
      <c r="Z870" s="14">
        <v>0.266690650824846</v>
      </c>
      <c r="AA870" s="14">
        <v>0.34402911615346699</v>
      </c>
      <c r="AB870" s="14">
        <v>0.18043830268605501</v>
      </c>
      <c r="AC870" s="14"/>
      <c r="AD870" s="14">
        <v>0.337591350051203</v>
      </c>
      <c r="AE870" s="14">
        <v>0.34074011047633102</v>
      </c>
      <c r="AF870" s="14">
        <v>0.50630768962482897</v>
      </c>
      <c r="AG870" s="14">
        <v>0.25150871161086602</v>
      </c>
      <c r="AH870" s="14"/>
      <c r="AI870" s="14">
        <v>0.385762464862971</v>
      </c>
      <c r="AJ870" s="14">
        <v>0.28186633925149601</v>
      </c>
      <c r="AK870" s="14">
        <v>0.362853549809045</v>
      </c>
      <c r="AL870" s="14">
        <v>0.28064706025449399</v>
      </c>
      <c r="AM870" s="14">
        <v>0.22880237343481499</v>
      </c>
    </row>
    <row r="871" spans="2:39" x14ac:dyDescent="0.35">
      <c r="B871" t="s">
        <v>64</v>
      </c>
      <c r="C871" s="14">
        <v>2.3158984586098798E-2</v>
      </c>
      <c r="D871" s="14">
        <v>2.97947609069922E-2</v>
      </c>
      <c r="E871" s="14">
        <v>1.53921184483784E-2</v>
      </c>
      <c r="F871" s="14"/>
      <c r="G871" s="14">
        <v>2.52653814503448E-2</v>
      </c>
      <c r="H871" s="14">
        <v>3.44687345727544E-2</v>
      </c>
      <c r="I871" s="14">
        <v>0</v>
      </c>
      <c r="J871" s="14">
        <v>2.1002829582760299E-2</v>
      </c>
      <c r="K871" s="14">
        <v>3.9342594666364403E-2</v>
      </c>
      <c r="L871" s="14">
        <v>3.1610779163581397E-2</v>
      </c>
      <c r="M871" s="14"/>
      <c r="N871" s="14">
        <v>4.1136614433812099E-2</v>
      </c>
      <c r="O871" s="14">
        <v>1.45449563670934E-2</v>
      </c>
      <c r="P871" s="14">
        <v>2.5918792441980702E-2</v>
      </c>
      <c r="Q871" s="14">
        <v>3.0106413614433399E-2</v>
      </c>
      <c r="R871" s="14">
        <v>0</v>
      </c>
      <c r="S871" s="14"/>
      <c r="T871" s="14">
        <v>0</v>
      </c>
      <c r="U871" s="14">
        <v>9.8119293585713904E-2</v>
      </c>
      <c r="V871" s="14">
        <v>2.19020904318027E-2</v>
      </c>
      <c r="W871" s="14">
        <v>2.00202716518737E-2</v>
      </c>
      <c r="X871" s="14"/>
      <c r="Y871" s="14">
        <v>2.2486015498478E-2</v>
      </c>
      <c r="Z871" s="14">
        <v>3.17902281858213E-2</v>
      </c>
      <c r="AA871" s="14">
        <v>2.54010267270585E-2</v>
      </c>
      <c r="AB871" s="14">
        <v>0</v>
      </c>
      <c r="AC871" s="14"/>
      <c r="AD871" s="14">
        <v>2.5258553703297201E-2</v>
      </c>
      <c r="AE871" s="14">
        <v>2.0245578356058301E-2</v>
      </c>
      <c r="AF871" s="14">
        <v>0</v>
      </c>
      <c r="AG871" s="14">
        <v>3.8060223167114798E-2</v>
      </c>
      <c r="AH871" s="14"/>
      <c r="AI871" s="14">
        <v>2.6763348883828999E-2</v>
      </c>
      <c r="AJ871" s="14">
        <v>3.0135373959932699E-2</v>
      </c>
      <c r="AK871" s="14">
        <v>2.7810504287610598E-2</v>
      </c>
      <c r="AL871" s="14">
        <v>2.4751605968606701E-2</v>
      </c>
      <c r="AM871" s="14">
        <v>0</v>
      </c>
    </row>
    <row r="872" spans="2:39" x14ac:dyDescent="0.35">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row>
    <row r="873" spans="2:39" x14ac:dyDescent="0.35">
      <c r="B873" s="6" t="s">
        <v>341</v>
      </c>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row>
    <row r="874" spans="2:39" x14ac:dyDescent="0.35">
      <c r="B874" s="24" t="s">
        <v>222</v>
      </c>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row>
    <row r="875" spans="2:39" x14ac:dyDescent="0.35">
      <c r="B875" t="s">
        <v>313</v>
      </c>
      <c r="C875" s="14">
        <v>0.58199591270024398</v>
      </c>
      <c r="D875" s="14">
        <v>0.60469358588149102</v>
      </c>
      <c r="E875" s="14">
        <v>0.55542934675355704</v>
      </c>
      <c r="F875" s="14"/>
      <c r="G875" s="14">
        <v>0.56172443189034704</v>
      </c>
      <c r="H875" s="14">
        <v>0.62472705076225499</v>
      </c>
      <c r="I875" s="14">
        <v>0.61034050169659104</v>
      </c>
      <c r="J875" s="14">
        <v>0.60811600517573206</v>
      </c>
      <c r="K875" s="14">
        <v>0.46873075325865099</v>
      </c>
      <c r="L875" s="14">
        <v>0.48682457693321901</v>
      </c>
      <c r="M875" s="14"/>
      <c r="N875" s="14">
        <v>0.546999820932077</v>
      </c>
      <c r="O875" s="14">
        <v>0.53305007300598295</v>
      </c>
      <c r="P875" s="14">
        <v>0.62792677388850204</v>
      </c>
      <c r="Q875" s="14">
        <v>0.60602334636905297</v>
      </c>
      <c r="R875" s="14">
        <v>0.56231809377901798</v>
      </c>
      <c r="S875" s="14"/>
      <c r="T875" s="14">
        <v>0.65329706919708397</v>
      </c>
      <c r="U875" s="14">
        <v>0.304684204829685</v>
      </c>
      <c r="V875" s="14">
        <v>0.51709438191969204</v>
      </c>
      <c r="W875" s="14">
        <v>0.66390535901058301</v>
      </c>
      <c r="X875" s="14"/>
      <c r="Y875" s="14">
        <v>0.50865919942374505</v>
      </c>
      <c r="Z875" s="14">
        <v>0.66758197667345598</v>
      </c>
      <c r="AA875" s="14">
        <v>0.71453342224166605</v>
      </c>
      <c r="AB875" s="14">
        <v>0.70871321400522602</v>
      </c>
      <c r="AC875" s="14"/>
      <c r="AD875" s="14">
        <v>0.59795893123294297</v>
      </c>
      <c r="AE875" s="14">
        <v>0.54908749713265304</v>
      </c>
      <c r="AF875" s="14">
        <v>0.41394630276866001</v>
      </c>
      <c r="AG875" s="14">
        <v>0.70726443508208803</v>
      </c>
      <c r="AH875" s="14"/>
      <c r="AI875" s="14">
        <v>0.60162264345100303</v>
      </c>
      <c r="AJ875" s="14">
        <v>0.63038952610291799</v>
      </c>
      <c r="AK875" s="14">
        <v>0.61713875948195895</v>
      </c>
      <c r="AL875" s="14">
        <v>0.59527792313314498</v>
      </c>
      <c r="AM875" s="14">
        <v>0.73091432834688197</v>
      </c>
    </row>
    <row r="876" spans="2:39" x14ac:dyDescent="0.35">
      <c r="B876" t="s">
        <v>314</v>
      </c>
      <c r="C876" s="14">
        <v>0.38028567787830497</v>
      </c>
      <c r="D876" s="14">
        <v>0.36437565532065003</v>
      </c>
      <c r="E876" s="14">
        <v>0.39890761591204199</v>
      </c>
      <c r="F876" s="14"/>
      <c r="G876" s="14">
        <v>0.43318925509101103</v>
      </c>
      <c r="H876" s="14">
        <v>0.33297280453959099</v>
      </c>
      <c r="I876" s="14">
        <v>0.35120089317459502</v>
      </c>
      <c r="J876" s="14">
        <v>0.35416348535211301</v>
      </c>
      <c r="K876" s="14">
        <v>0.44822813847269799</v>
      </c>
      <c r="L876" s="14">
        <v>0.47829220835738601</v>
      </c>
      <c r="M876" s="14"/>
      <c r="N876" s="14">
        <v>0.41171350747379498</v>
      </c>
      <c r="O876" s="14">
        <v>0.43882310794328699</v>
      </c>
      <c r="P876" s="14">
        <v>0.35186832615949398</v>
      </c>
      <c r="Q876" s="14">
        <v>0.34723669996615802</v>
      </c>
      <c r="R876" s="14">
        <v>0.40185137894615103</v>
      </c>
      <c r="S876" s="14"/>
      <c r="T876" s="14">
        <v>0.34670293080291598</v>
      </c>
      <c r="U876" s="14">
        <v>0.69531579517031505</v>
      </c>
      <c r="V876" s="14">
        <v>0.45358591541262699</v>
      </c>
      <c r="W876" s="14">
        <v>0.28085752477944198</v>
      </c>
      <c r="X876" s="14"/>
      <c r="Y876" s="14">
        <v>0.45792128771169999</v>
      </c>
      <c r="Z876" s="14">
        <v>0.29118857859584502</v>
      </c>
      <c r="AA876" s="14">
        <v>0.25647968590305498</v>
      </c>
      <c r="AB876" s="14">
        <v>0.26217423439359</v>
      </c>
      <c r="AC876" s="14"/>
      <c r="AD876" s="14">
        <v>0.35842345053651398</v>
      </c>
      <c r="AE876" s="14">
        <v>0.41406805922789403</v>
      </c>
      <c r="AF876" s="14">
        <v>0.58605369723134004</v>
      </c>
      <c r="AG876" s="14">
        <v>0.29273556491791197</v>
      </c>
      <c r="AH876" s="14"/>
      <c r="AI876" s="14">
        <v>0.37629877233585801</v>
      </c>
      <c r="AJ876" s="14">
        <v>0.34963519572190699</v>
      </c>
      <c r="AK876" s="14">
        <v>0.34838576110318398</v>
      </c>
      <c r="AL876" s="14">
        <v>0.37997047089824898</v>
      </c>
      <c r="AM876" s="14">
        <v>0.24848362850743599</v>
      </c>
    </row>
    <row r="877" spans="2:39" x14ac:dyDescent="0.35">
      <c r="B877" t="s">
        <v>64</v>
      </c>
      <c r="C877" s="14">
        <v>3.7718409421451798E-2</v>
      </c>
      <c r="D877" s="14">
        <v>3.09307587978595E-2</v>
      </c>
      <c r="E877" s="14">
        <v>4.5663037334400802E-2</v>
      </c>
      <c r="F877" s="14"/>
      <c r="G877" s="14">
        <v>5.0863130186416198E-3</v>
      </c>
      <c r="H877" s="14">
        <v>4.2300144698153803E-2</v>
      </c>
      <c r="I877" s="14">
        <v>3.84586051288138E-2</v>
      </c>
      <c r="J877" s="14">
        <v>3.7720509472155397E-2</v>
      </c>
      <c r="K877" s="14">
        <v>8.3041108268650604E-2</v>
      </c>
      <c r="L877" s="14">
        <v>3.48832147093956E-2</v>
      </c>
      <c r="M877" s="14"/>
      <c r="N877" s="14">
        <v>4.1286671594127397E-2</v>
      </c>
      <c r="O877" s="14">
        <v>2.8126819050729401E-2</v>
      </c>
      <c r="P877" s="14">
        <v>2.0204899952004099E-2</v>
      </c>
      <c r="Q877" s="14">
        <v>4.67399536647886E-2</v>
      </c>
      <c r="R877" s="14">
        <v>3.58305272748317E-2</v>
      </c>
      <c r="S877" s="14"/>
      <c r="T877" s="14">
        <v>0</v>
      </c>
      <c r="U877" s="14">
        <v>0</v>
      </c>
      <c r="V877" s="14">
        <v>2.9319702667680799E-2</v>
      </c>
      <c r="W877" s="14">
        <v>5.5237116209975498E-2</v>
      </c>
      <c r="X877" s="14"/>
      <c r="Y877" s="14">
        <v>3.3419512864554302E-2</v>
      </c>
      <c r="Z877" s="14">
        <v>4.12294447306992E-2</v>
      </c>
      <c r="AA877" s="14">
        <v>2.8986891855278099E-2</v>
      </c>
      <c r="AB877" s="14">
        <v>2.9112551601184099E-2</v>
      </c>
      <c r="AC877" s="14"/>
      <c r="AD877" s="14">
        <v>4.3617618230543102E-2</v>
      </c>
      <c r="AE877" s="14">
        <v>3.6844443639453099E-2</v>
      </c>
      <c r="AF877" s="14">
        <v>0</v>
      </c>
      <c r="AG877" s="14">
        <v>0</v>
      </c>
      <c r="AH877" s="14"/>
      <c r="AI877" s="14">
        <v>2.2078584213138599E-2</v>
      </c>
      <c r="AJ877" s="14">
        <v>1.9975278175175401E-2</v>
      </c>
      <c r="AK877" s="14">
        <v>3.4475479414856298E-2</v>
      </c>
      <c r="AL877" s="14">
        <v>2.4751605968606701E-2</v>
      </c>
      <c r="AM877" s="14">
        <v>2.0602043145682598E-2</v>
      </c>
    </row>
    <row r="878" spans="2:39" x14ac:dyDescent="0.35">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row>
    <row r="879" spans="2:39" x14ac:dyDescent="0.35">
      <c r="B879" s="6" t="s">
        <v>350</v>
      </c>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row>
    <row r="880" spans="2:39" x14ac:dyDescent="0.35">
      <c r="B880" s="24" t="s">
        <v>349</v>
      </c>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row>
    <row r="881" spans="2:39" x14ac:dyDescent="0.35">
      <c r="B881" t="s">
        <v>346</v>
      </c>
      <c r="C881" s="14">
        <v>0.61795307768433405</v>
      </c>
      <c r="D881" s="14">
        <v>0.58785034161949401</v>
      </c>
      <c r="E881" s="14">
        <v>0.65104374677586696</v>
      </c>
      <c r="F881" s="14"/>
      <c r="G881" s="14">
        <v>0.60444800544994004</v>
      </c>
      <c r="H881" s="14">
        <v>0.56341690200545702</v>
      </c>
      <c r="I881" s="14">
        <v>0.67619391129964701</v>
      </c>
      <c r="J881" s="14">
        <v>0.65690209586384996</v>
      </c>
      <c r="K881" s="14">
        <v>0.52514039178788596</v>
      </c>
      <c r="L881" s="14">
        <v>0.68008689842590098</v>
      </c>
      <c r="M881" s="14"/>
      <c r="N881" s="14">
        <v>0.42755375990701699</v>
      </c>
      <c r="O881" s="14">
        <v>0.78418627660362605</v>
      </c>
      <c r="P881" s="14">
        <v>0.57220745342303503</v>
      </c>
      <c r="Q881" s="14">
        <v>0.48784119077267801</v>
      </c>
      <c r="R881" s="14">
        <v>0.61775723036579</v>
      </c>
      <c r="S881" s="14"/>
      <c r="T881" s="14">
        <v>0.48060933122017202</v>
      </c>
      <c r="U881" s="14">
        <v>0.40481358809468099</v>
      </c>
      <c r="V881" s="14">
        <v>0.69560998029841203</v>
      </c>
      <c r="W881" s="14">
        <v>0.59368129641010003</v>
      </c>
      <c r="X881" s="14"/>
      <c r="Y881" s="14">
        <v>0.606548079846986</v>
      </c>
      <c r="Z881" s="14">
        <v>0.55267779151281105</v>
      </c>
      <c r="AA881" s="14">
        <v>0.69321339277038696</v>
      </c>
      <c r="AB881" s="14">
        <v>0.67816728588462005</v>
      </c>
      <c r="AC881" s="14"/>
      <c r="AD881" s="14">
        <v>0.59724121437682698</v>
      </c>
      <c r="AE881" s="14">
        <v>0.65710734286130501</v>
      </c>
      <c r="AF881" s="14">
        <v>0.76182895865709899</v>
      </c>
      <c r="AG881" s="14">
        <v>0.57249224603550497</v>
      </c>
      <c r="AH881" s="14"/>
      <c r="AI881" s="14">
        <v>0.62089470259646495</v>
      </c>
      <c r="AJ881" s="14">
        <v>0.62241470555352496</v>
      </c>
      <c r="AK881" s="14">
        <v>0.48414241698767602</v>
      </c>
      <c r="AL881" s="14">
        <v>0.75854731101413297</v>
      </c>
      <c r="AM881" s="14">
        <v>0.67877278010689301</v>
      </c>
    </row>
    <row r="882" spans="2:39" x14ac:dyDescent="0.35">
      <c r="B882" t="s">
        <v>347</v>
      </c>
      <c r="C882" s="14">
        <v>0.369985651292422</v>
      </c>
      <c r="D882" s="14">
        <v>0.38911619283273102</v>
      </c>
      <c r="E882" s="14">
        <v>0.34895625322413298</v>
      </c>
      <c r="F882" s="14"/>
      <c r="G882" s="14">
        <v>0.37208893934755899</v>
      </c>
      <c r="H882" s="14">
        <v>0.43658309799454298</v>
      </c>
      <c r="I882" s="14">
        <v>0.28421312578108898</v>
      </c>
      <c r="J882" s="14">
        <v>0.34309790413614999</v>
      </c>
      <c r="K882" s="14">
        <v>0.47485960821211398</v>
      </c>
      <c r="L882" s="14">
        <v>0.31991310157409802</v>
      </c>
      <c r="M882" s="14"/>
      <c r="N882" s="14">
        <v>0.57244624009298295</v>
      </c>
      <c r="O882" s="14">
        <v>0.215813723396374</v>
      </c>
      <c r="P882" s="14">
        <v>0.385491325715422</v>
      </c>
      <c r="Q882" s="14">
        <v>0.49724888463128603</v>
      </c>
      <c r="R882" s="14">
        <v>0.38224276963421</v>
      </c>
      <c r="S882" s="14"/>
      <c r="T882" s="14">
        <v>0.51939066877982798</v>
      </c>
      <c r="U882" s="14">
        <v>0.59518641190531896</v>
      </c>
      <c r="V882" s="14">
        <v>0.28562490830027398</v>
      </c>
      <c r="W882" s="14">
        <v>0.397259380078197</v>
      </c>
      <c r="X882" s="14"/>
      <c r="Y882" s="14">
        <v>0.393451920153014</v>
      </c>
      <c r="Z882" s="14">
        <v>0.414295955184319</v>
      </c>
      <c r="AA882" s="14">
        <v>0.28436905961374198</v>
      </c>
      <c r="AB882" s="14">
        <v>0.32183271411538</v>
      </c>
      <c r="AC882" s="14"/>
      <c r="AD882" s="14">
        <v>0.395716443388271</v>
      </c>
      <c r="AE882" s="14">
        <v>0.32770560392111198</v>
      </c>
      <c r="AF882" s="14">
        <v>0.164845509992746</v>
      </c>
      <c r="AG882" s="14">
        <v>0.42750775396449497</v>
      </c>
      <c r="AH882" s="14"/>
      <c r="AI882" s="14">
        <v>0.37910529740353499</v>
      </c>
      <c r="AJ882" s="14">
        <v>0.33905166380167401</v>
      </c>
      <c r="AK882" s="14">
        <v>0.47794169932453301</v>
      </c>
      <c r="AL882" s="14">
        <v>0.241452688985867</v>
      </c>
      <c r="AM882" s="14">
        <v>0.32122721989310699</v>
      </c>
    </row>
    <row r="883" spans="2:39" x14ac:dyDescent="0.35">
      <c r="B883" t="s">
        <v>64</v>
      </c>
      <c r="C883" s="14">
        <v>1.2061271023243799E-2</v>
      </c>
      <c r="D883" s="14">
        <v>2.3033465547775901E-2</v>
      </c>
      <c r="E883" s="14">
        <v>0</v>
      </c>
      <c r="F883" s="14"/>
      <c r="G883" s="14">
        <v>2.3463055202500901E-2</v>
      </c>
      <c r="H883" s="14">
        <v>0</v>
      </c>
      <c r="I883" s="14">
        <v>3.9592962919263397E-2</v>
      </c>
      <c r="J883" s="14">
        <v>0</v>
      </c>
      <c r="K883" s="14">
        <v>0</v>
      </c>
      <c r="L883" s="14">
        <v>0</v>
      </c>
      <c r="M883" s="14"/>
      <c r="N883" s="14">
        <v>0</v>
      </c>
      <c r="O883" s="14">
        <v>0</v>
      </c>
      <c r="P883" s="14">
        <v>4.2301220861543198E-2</v>
      </c>
      <c r="Q883" s="14">
        <v>1.4909924596035899E-2</v>
      </c>
      <c r="R883" s="14">
        <v>0</v>
      </c>
      <c r="S883" s="14"/>
      <c r="T883" s="14">
        <v>0</v>
      </c>
      <c r="U883" s="14">
        <v>0</v>
      </c>
      <c r="V883" s="14">
        <v>1.8765111401313799E-2</v>
      </c>
      <c r="W883" s="14">
        <v>9.0593235117024003E-3</v>
      </c>
      <c r="X883" s="14"/>
      <c r="Y883" s="14">
        <v>0</v>
      </c>
      <c r="Z883" s="14">
        <v>3.3026253302869603E-2</v>
      </c>
      <c r="AA883" s="14">
        <v>2.2417547615871499E-2</v>
      </c>
      <c r="AB883" s="14">
        <v>0</v>
      </c>
      <c r="AC883" s="14"/>
      <c r="AD883" s="14">
        <v>7.0423422349022002E-3</v>
      </c>
      <c r="AE883" s="14">
        <v>1.51870532175829E-2</v>
      </c>
      <c r="AF883" s="14">
        <v>7.3325531350154405E-2</v>
      </c>
      <c r="AG883" s="14">
        <v>0</v>
      </c>
      <c r="AH883" s="14"/>
      <c r="AI883" s="14">
        <v>0</v>
      </c>
      <c r="AJ883" s="14">
        <v>3.8533630644801503E-2</v>
      </c>
      <c r="AK883" s="14">
        <v>3.7915883687790398E-2</v>
      </c>
      <c r="AL883" s="14">
        <v>0</v>
      </c>
      <c r="AM883" s="14">
        <v>0</v>
      </c>
    </row>
    <row r="884" spans="2:39" x14ac:dyDescent="0.35">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row>
    <row r="885" spans="2:39" x14ac:dyDescent="0.35">
      <c r="B885" s="6" t="s">
        <v>351</v>
      </c>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row>
    <row r="886" spans="2:39" x14ac:dyDescent="0.35">
      <c r="B886" s="24" t="s">
        <v>349</v>
      </c>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row>
    <row r="887" spans="2:39" x14ac:dyDescent="0.35">
      <c r="B887" t="s">
        <v>346</v>
      </c>
      <c r="C887" s="14">
        <v>0.47861963745262898</v>
      </c>
      <c r="D887" s="14">
        <v>0.452613853368388</v>
      </c>
      <c r="E887" s="14">
        <v>0.50720669989585299</v>
      </c>
      <c r="F887" s="14"/>
      <c r="G887" s="14">
        <v>0.53063905395920596</v>
      </c>
      <c r="H887" s="14">
        <v>0.50906760398040396</v>
      </c>
      <c r="I887" s="14">
        <v>0.56311329084133099</v>
      </c>
      <c r="J887" s="14">
        <v>0.50763760815027403</v>
      </c>
      <c r="K887" s="14">
        <v>0.23154999393328399</v>
      </c>
      <c r="L887" s="14">
        <v>0.26028887488383701</v>
      </c>
      <c r="M887" s="14"/>
      <c r="N887" s="14">
        <v>0.33227927147951503</v>
      </c>
      <c r="O887" s="14">
        <v>0.56575100531503897</v>
      </c>
      <c r="P887" s="14">
        <v>0.62894946702491905</v>
      </c>
      <c r="Q887" s="14">
        <v>0.31988598076706998</v>
      </c>
      <c r="R887" s="14">
        <v>0.383433724157691</v>
      </c>
      <c r="S887" s="14"/>
      <c r="T887" s="14">
        <v>0.42249979266133703</v>
      </c>
      <c r="U887" s="14">
        <v>0.58659761573903901</v>
      </c>
      <c r="V887" s="14">
        <v>0.40315725714424999</v>
      </c>
      <c r="W887" s="14">
        <v>0.53489082126040799</v>
      </c>
      <c r="X887" s="14"/>
      <c r="Y887" s="14">
        <v>0.40641792630685503</v>
      </c>
      <c r="Z887" s="14">
        <v>0.49663207512623397</v>
      </c>
      <c r="AA887" s="14">
        <v>0.61639372746277699</v>
      </c>
      <c r="AB887" s="14">
        <v>0.50512043201564505</v>
      </c>
      <c r="AC887" s="14"/>
      <c r="AD887" s="14">
        <v>0.41630022372783598</v>
      </c>
      <c r="AE887" s="14">
        <v>0.53785540363581297</v>
      </c>
      <c r="AF887" s="14">
        <v>0.71529903501154202</v>
      </c>
      <c r="AG887" s="14">
        <v>0.66784526163240199</v>
      </c>
      <c r="AH887" s="14"/>
      <c r="AI887" s="14">
        <v>0.32697641885607998</v>
      </c>
      <c r="AJ887" s="14">
        <v>0.60940505802024603</v>
      </c>
      <c r="AK887" s="14">
        <v>0.34470248639240297</v>
      </c>
      <c r="AL887" s="14">
        <v>0.65582241186490298</v>
      </c>
      <c r="AM887" s="14">
        <v>0.33440426515327398</v>
      </c>
    </row>
    <row r="888" spans="2:39" x14ac:dyDescent="0.35">
      <c r="B888" t="s">
        <v>347</v>
      </c>
      <c r="C888" s="14">
        <v>0.49667245747249</v>
      </c>
      <c r="D888" s="14">
        <v>0.51327231496752301</v>
      </c>
      <c r="E888" s="14">
        <v>0.47842493372077699</v>
      </c>
      <c r="F888" s="14"/>
      <c r="G888" s="14">
        <v>0.45000495877497998</v>
      </c>
      <c r="H888" s="14">
        <v>0.47186443944734902</v>
      </c>
      <c r="I888" s="14">
        <v>0.395244359564206</v>
      </c>
      <c r="J888" s="14">
        <v>0.44400275198526501</v>
      </c>
      <c r="K888" s="14">
        <v>0.76845000606671598</v>
      </c>
      <c r="L888" s="14">
        <v>0.73971112511616299</v>
      </c>
      <c r="M888" s="14"/>
      <c r="N888" s="14">
        <v>0.62089562737696102</v>
      </c>
      <c r="O888" s="14">
        <v>0.41148071482399301</v>
      </c>
      <c r="P888" s="14">
        <v>0.32655974225095502</v>
      </c>
      <c r="Q888" s="14">
        <v>0.66336476028459201</v>
      </c>
      <c r="R888" s="14">
        <v>0.60023049831630904</v>
      </c>
      <c r="S888" s="14"/>
      <c r="T888" s="14">
        <v>0.51288232479271101</v>
      </c>
      <c r="U888" s="14">
        <v>0.34499710021733199</v>
      </c>
      <c r="V888" s="14">
        <v>0.591691002684537</v>
      </c>
      <c r="W888" s="14">
        <v>0.43334177160065401</v>
      </c>
      <c r="X888" s="14"/>
      <c r="Y888" s="14">
        <v>0.57723378375693801</v>
      </c>
      <c r="Z888" s="14">
        <v>0.44597032575316597</v>
      </c>
      <c r="AA888" s="14">
        <v>0.36118872492135101</v>
      </c>
      <c r="AB888" s="14">
        <v>0.49487956798435501</v>
      </c>
      <c r="AC888" s="14"/>
      <c r="AD888" s="14">
        <v>0.56907488856725297</v>
      </c>
      <c r="AE888" s="14">
        <v>0.40564257950639898</v>
      </c>
      <c r="AF888" s="14">
        <v>0.28470096498845898</v>
      </c>
      <c r="AG888" s="14">
        <v>0.33215473836759801</v>
      </c>
      <c r="AH888" s="14"/>
      <c r="AI888" s="14">
        <v>0.63370502839819598</v>
      </c>
      <c r="AJ888" s="14">
        <v>0.37132812665735299</v>
      </c>
      <c r="AK888" s="14">
        <v>0.65529751360759603</v>
      </c>
      <c r="AL888" s="14">
        <v>0.30163772026951902</v>
      </c>
      <c r="AM888" s="14">
        <v>0.64680823642260499</v>
      </c>
    </row>
    <row r="889" spans="2:39" x14ac:dyDescent="0.35">
      <c r="B889" t="s">
        <v>64</v>
      </c>
      <c r="C889" s="14">
        <v>2.4707905074880701E-2</v>
      </c>
      <c r="D889" s="14">
        <v>3.4113831664089399E-2</v>
      </c>
      <c r="E889" s="14">
        <v>1.4368366383369999E-2</v>
      </c>
      <c r="F889" s="14"/>
      <c r="G889" s="14">
        <v>1.9355987265814199E-2</v>
      </c>
      <c r="H889" s="14">
        <v>1.9067956572247E-2</v>
      </c>
      <c r="I889" s="14">
        <v>4.1642349594463897E-2</v>
      </c>
      <c r="J889" s="14">
        <v>4.8359639864461602E-2</v>
      </c>
      <c r="K889" s="14">
        <v>0</v>
      </c>
      <c r="L889" s="14">
        <v>0</v>
      </c>
      <c r="M889" s="14"/>
      <c r="N889" s="14">
        <v>4.68251011435242E-2</v>
      </c>
      <c r="O889" s="14">
        <v>2.2768279860967602E-2</v>
      </c>
      <c r="P889" s="14">
        <v>4.4490790724125602E-2</v>
      </c>
      <c r="Q889" s="14">
        <v>1.6749258948338199E-2</v>
      </c>
      <c r="R889" s="14">
        <v>1.6335777525999701E-2</v>
      </c>
      <c r="S889" s="14"/>
      <c r="T889" s="14">
        <v>6.4617882545952604E-2</v>
      </c>
      <c r="U889" s="14">
        <v>6.8405284043629805E-2</v>
      </c>
      <c r="V889" s="14">
        <v>5.1517401712128296E-3</v>
      </c>
      <c r="W889" s="14">
        <v>3.1767407138938102E-2</v>
      </c>
      <c r="X889" s="14"/>
      <c r="Y889" s="14">
        <v>1.6348289936206999E-2</v>
      </c>
      <c r="Z889" s="14">
        <v>5.7397599120600003E-2</v>
      </c>
      <c r="AA889" s="14">
        <v>2.2417547615871499E-2</v>
      </c>
      <c r="AB889" s="14">
        <v>0</v>
      </c>
      <c r="AC889" s="14"/>
      <c r="AD889" s="14">
        <v>1.46248877049112E-2</v>
      </c>
      <c r="AE889" s="14">
        <v>5.6502016857788703E-2</v>
      </c>
      <c r="AF889" s="14">
        <v>0</v>
      </c>
      <c r="AG889" s="14">
        <v>0</v>
      </c>
      <c r="AH889" s="14"/>
      <c r="AI889" s="14">
        <v>3.9318552745724003E-2</v>
      </c>
      <c r="AJ889" s="14">
        <v>1.92668153224007E-2</v>
      </c>
      <c r="AK889" s="14">
        <v>0</v>
      </c>
      <c r="AL889" s="14">
        <v>4.2539867865578597E-2</v>
      </c>
      <c r="AM889" s="14">
        <v>1.8787498424120998E-2</v>
      </c>
    </row>
    <row r="890" spans="2:39" x14ac:dyDescent="0.35">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row>
    <row r="891" spans="2:39" x14ac:dyDescent="0.35">
      <c r="B891" s="6" t="s">
        <v>352</v>
      </c>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row>
    <row r="892" spans="2:39" x14ac:dyDescent="0.35">
      <c r="B892" s="24" t="s">
        <v>349</v>
      </c>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row>
    <row r="893" spans="2:39" x14ac:dyDescent="0.35">
      <c r="B893" t="s">
        <v>346</v>
      </c>
      <c r="C893" s="14">
        <v>0.53836715090231502</v>
      </c>
      <c r="D893" s="14">
        <v>0.54099901278700702</v>
      </c>
      <c r="E893" s="14">
        <v>0.53547405605095699</v>
      </c>
      <c r="F893" s="14"/>
      <c r="G893" s="14">
        <v>0.63773702585056902</v>
      </c>
      <c r="H893" s="14">
        <v>0.46857686002849203</v>
      </c>
      <c r="I893" s="14">
        <v>0.59686040983744304</v>
      </c>
      <c r="J893" s="14">
        <v>0.51629308956868203</v>
      </c>
      <c r="K893" s="14">
        <v>0.44785043458182</v>
      </c>
      <c r="L893" s="14">
        <v>0.56695794918571496</v>
      </c>
      <c r="M893" s="14"/>
      <c r="N893" s="14">
        <v>0.62431078582735</v>
      </c>
      <c r="O893" s="14">
        <v>0.59964085572845605</v>
      </c>
      <c r="P893" s="14">
        <v>0.60385250179029204</v>
      </c>
      <c r="Q893" s="14">
        <v>0.464762715411907</v>
      </c>
      <c r="R893" s="14">
        <v>0.44713122309291797</v>
      </c>
      <c r="S893" s="14"/>
      <c r="T893" s="14">
        <v>0.511472348384299</v>
      </c>
      <c r="U893" s="14">
        <v>0.771094646624506</v>
      </c>
      <c r="V893" s="14">
        <v>0.58966880801546595</v>
      </c>
      <c r="W893" s="14">
        <v>0.46161527749305797</v>
      </c>
      <c r="X893" s="14"/>
      <c r="Y893" s="14">
        <v>0.55889563593767899</v>
      </c>
      <c r="Z893" s="14">
        <v>0.50074458684477396</v>
      </c>
      <c r="AA893" s="14">
        <v>0.61895646481303901</v>
      </c>
      <c r="AB893" s="14">
        <v>0.423561417565954</v>
      </c>
      <c r="AC893" s="14"/>
      <c r="AD893" s="14">
        <v>0.51343875982843501</v>
      </c>
      <c r="AE893" s="14">
        <v>0.61160615842578203</v>
      </c>
      <c r="AF893" s="14">
        <v>0.51562003402442902</v>
      </c>
      <c r="AG893" s="14">
        <v>0.50409518958738297</v>
      </c>
      <c r="AH893" s="14"/>
      <c r="AI893" s="14">
        <v>0.47669320889285299</v>
      </c>
      <c r="AJ893" s="14">
        <v>0.59688555337553795</v>
      </c>
      <c r="AK893" s="14">
        <v>0.47679721490628002</v>
      </c>
      <c r="AL893" s="14">
        <v>0.50446945672862198</v>
      </c>
      <c r="AM893" s="14">
        <v>0.52728712949080403</v>
      </c>
    </row>
    <row r="894" spans="2:39" x14ac:dyDescent="0.35">
      <c r="B894" t="s">
        <v>347</v>
      </c>
      <c r="C894" s="14">
        <v>0.44278144506056699</v>
      </c>
      <c r="D894" s="14">
        <v>0.429908196899496</v>
      </c>
      <c r="E894" s="14">
        <v>0.45693246422751699</v>
      </c>
      <c r="F894" s="14"/>
      <c r="G894" s="14">
        <v>0.36226297414943098</v>
      </c>
      <c r="H894" s="14">
        <v>0.520143042018399</v>
      </c>
      <c r="I894" s="14">
        <v>0.36354662724329401</v>
      </c>
      <c r="J894" s="14">
        <v>0.43534727056685601</v>
      </c>
      <c r="K894" s="14">
        <v>0.55214956541818005</v>
      </c>
      <c r="L894" s="14">
        <v>0.43304205081428498</v>
      </c>
      <c r="M894" s="14"/>
      <c r="N894" s="14">
        <v>0.37568921417265</v>
      </c>
      <c r="O894" s="14">
        <v>0.37759086441057599</v>
      </c>
      <c r="P894" s="14">
        <v>0.35384627734816498</v>
      </c>
      <c r="Q894" s="14">
        <v>0.53523728458809305</v>
      </c>
      <c r="R894" s="14">
        <v>0.53261801999886704</v>
      </c>
      <c r="S894" s="14"/>
      <c r="T894" s="14">
        <v>0.488527651615701</v>
      </c>
      <c r="U894" s="14">
        <v>0.228905353375494</v>
      </c>
      <c r="V894" s="14">
        <v>0.391373217833966</v>
      </c>
      <c r="W894" s="14">
        <v>0.51506299738576899</v>
      </c>
      <c r="X894" s="14"/>
      <c r="Y894" s="14">
        <v>0.44110436406232101</v>
      </c>
      <c r="Z894" s="14">
        <v>0.45279318757133402</v>
      </c>
      <c r="AA894" s="14">
        <v>0.35862598757108999</v>
      </c>
      <c r="AB894" s="14">
        <v>0.54816226543274904</v>
      </c>
      <c r="AC894" s="14"/>
      <c r="AD894" s="14">
        <v>0.468431898659535</v>
      </c>
      <c r="AE894" s="14">
        <v>0.360317630643673</v>
      </c>
      <c r="AF894" s="14">
        <v>0.48437996597557098</v>
      </c>
      <c r="AG894" s="14">
        <v>0.49590481041261703</v>
      </c>
      <c r="AH894" s="14"/>
      <c r="AI894" s="14">
        <v>0.52330679110714695</v>
      </c>
      <c r="AJ894" s="14">
        <v>0.36458081597966102</v>
      </c>
      <c r="AK894" s="14">
        <v>0.52320278509371998</v>
      </c>
      <c r="AL894" s="14">
        <v>0.45299067540579901</v>
      </c>
      <c r="AM894" s="14">
        <v>0.44942282123576399</v>
      </c>
    </row>
    <row r="895" spans="2:39" x14ac:dyDescent="0.35">
      <c r="B895" t="s">
        <v>64</v>
      </c>
      <c r="C895" s="14">
        <v>1.8851404037117499E-2</v>
      </c>
      <c r="D895" s="14">
        <v>2.9092790313496299E-2</v>
      </c>
      <c r="E895" s="14">
        <v>7.5934797215256502E-3</v>
      </c>
      <c r="F895" s="14"/>
      <c r="G895" s="14">
        <v>0</v>
      </c>
      <c r="H895" s="14">
        <v>1.12800979531091E-2</v>
      </c>
      <c r="I895" s="14">
        <v>3.9592962919263397E-2</v>
      </c>
      <c r="J895" s="14">
        <v>4.8359639864461602E-2</v>
      </c>
      <c r="K895" s="14">
        <v>0</v>
      </c>
      <c r="L895" s="14">
        <v>0</v>
      </c>
      <c r="M895" s="14"/>
      <c r="N895" s="14">
        <v>0</v>
      </c>
      <c r="O895" s="14">
        <v>2.2768279860967602E-2</v>
      </c>
      <c r="P895" s="14">
        <v>4.2301220861543198E-2</v>
      </c>
      <c r="Q895" s="14">
        <v>0</v>
      </c>
      <c r="R895" s="14">
        <v>2.0250756908215099E-2</v>
      </c>
      <c r="S895" s="14"/>
      <c r="T895" s="14">
        <v>0</v>
      </c>
      <c r="U895" s="14">
        <v>0</v>
      </c>
      <c r="V895" s="14">
        <v>1.8957974150567498E-2</v>
      </c>
      <c r="W895" s="14">
        <v>2.3321725121173399E-2</v>
      </c>
      <c r="X895" s="14"/>
      <c r="Y895" s="14">
        <v>0</v>
      </c>
      <c r="Z895" s="14">
        <v>4.6462225583891799E-2</v>
      </c>
      <c r="AA895" s="14">
        <v>2.2417547615871499E-2</v>
      </c>
      <c r="AB895" s="14">
        <v>2.82763170012971E-2</v>
      </c>
      <c r="AC895" s="14"/>
      <c r="AD895" s="14">
        <v>1.8129341512030401E-2</v>
      </c>
      <c r="AE895" s="14">
        <v>2.8076210930545499E-2</v>
      </c>
      <c r="AF895" s="14">
        <v>0</v>
      </c>
      <c r="AG895" s="14">
        <v>0</v>
      </c>
      <c r="AH895" s="14"/>
      <c r="AI895" s="14">
        <v>0</v>
      </c>
      <c r="AJ895" s="14">
        <v>3.8533630644801503E-2</v>
      </c>
      <c r="AK895" s="14">
        <v>0</v>
      </c>
      <c r="AL895" s="14">
        <v>4.2539867865578597E-2</v>
      </c>
      <c r="AM895" s="14">
        <v>2.32900492734315E-2</v>
      </c>
    </row>
    <row r="896" spans="2:39" x14ac:dyDescent="0.35">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row>
    <row r="897" spans="2:39" x14ac:dyDescent="0.35">
      <c r="B897" s="6" t="s">
        <v>353</v>
      </c>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row>
    <row r="898" spans="2:39" x14ac:dyDescent="0.35">
      <c r="B898" s="24" t="s">
        <v>349</v>
      </c>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row>
    <row r="899" spans="2:39" x14ac:dyDescent="0.35">
      <c r="B899" t="s">
        <v>346</v>
      </c>
      <c r="C899" s="14">
        <v>0.38310483724771699</v>
      </c>
      <c r="D899" s="14">
        <v>0.38953953255566598</v>
      </c>
      <c r="E899" s="14">
        <v>0.37603144788266002</v>
      </c>
      <c r="F899" s="14"/>
      <c r="G899" s="14">
        <v>0.48705685810320898</v>
      </c>
      <c r="H899" s="14">
        <v>0.39957106865675701</v>
      </c>
      <c r="I899" s="14">
        <v>0.461198757904627</v>
      </c>
      <c r="J899" s="14">
        <v>0.232544127712704</v>
      </c>
      <c r="K899" s="14">
        <v>0.349939633739759</v>
      </c>
      <c r="L899" s="14">
        <v>0.25332981370815699</v>
      </c>
      <c r="M899" s="14"/>
      <c r="N899" s="14">
        <v>0.519430471859884</v>
      </c>
      <c r="O899" s="14">
        <v>0.41021199830708099</v>
      </c>
      <c r="P899" s="14">
        <v>0.41366233931199498</v>
      </c>
      <c r="Q899" s="14">
        <v>0.38337950902908502</v>
      </c>
      <c r="R899" s="14">
        <v>0.26167142368756102</v>
      </c>
      <c r="S899" s="14"/>
      <c r="T899" s="14">
        <v>0.418651925832836</v>
      </c>
      <c r="U899" s="14">
        <v>0.44583976974951101</v>
      </c>
      <c r="V899" s="14">
        <v>0.41242881434159301</v>
      </c>
      <c r="W899" s="14">
        <v>0.34461898163888899</v>
      </c>
      <c r="X899" s="14"/>
      <c r="Y899" s="14">
        <v>0.39138226001617099</v>
      </c>
      <c r="Z899" s="14">
        <v>0.43717056441882901</v>
      </c>
      <c r="AA899" s="14">
        <v>0.296980537045895</v>
      </c>
      <c r="AB899" s="14">
        <v>0.38742080200094198</v>
      </c>
      <c r="AC899" s="14"/>
      <c r="AD899" s="14">
        <v>0.38124544668141802</v>
      </c>
      <c r="AE899" s="14">
        <v>0.38654709222066902</v>
      </c>
      <c r="AF899" s="14">
        <v>0.39808958847470099</v>
      </c>
      <c r="AG899" s="14">
        <v>0.39996384724371098</v>
      </c>
      <c r="AH899" s="14"/>
      <c r="AI899" s="14">
        <v>0.36649451467984101</v>
      </c>
      <c r="AJ899" s="14">
        <v>0.40135044434420197</v>
      </c>
      <c r="AK899" s="14">
        <v>0.50052387210584803</v>
      </c>
      <c r="AL899" s="14">
        <v>0.32705533089698002</v>
      </c>
      <c r="AM899" s="14">
        <v>0.34145835105893402</v>
      </c>
    </row>
    <row r="900" spans="2:39" x14ac:dyDescent="0.35">
      <c r="B900" t="s">
        <v>347</v>
      </c>
      <c r="C900" s="14">
        <v>0.57706429621361699</v>
      </c>
      <c r="D900" s="14">
        <v>0.55945877121342102</v>
      </c>
      <c r="E900" s="14">
        <v>0.59641730787041003</v>
      </c>
      <c r="F900" s="14"/>
      <c r="G900" s="14">
        <v>0.45127057477020699</v>
      </c>
      <c r="H900" s="14">
        <v>0.55525599518344904</v>
      </c>
      <c r="I900" s="14">
        <v>0.53880124209537295</v>
      </c>
      <c r="J900" s="14">
        <v>0.701593587409023</v>
      </c>
      <c r="K900" s="14">
        <v>0.650060366260241</v>
      </c>
      <c r="L900" s="14">
        <v>0.686454576352867</v>
      </c>
      <c r="M900" s="14"/>
      <c r="N900" s="14">
        <v>0.427460392016347</v>
      </c>
      <c r="O900" s="14">
        <v>0.54357448828672394</v>
      </c>
      <c r="P900" s="14">
        <v>0.56916094038367704</v>
      </c>
      <c r="Q900" s="14">
        <v>0.59987123202257697</v>
      </c>
      <c r="R900" s="14">
        <v>0.64680449794405803</v>
      </c>
      <c r="S900" s="14"/>
      <c r="T900" s="14">
        <v>0.37200831468141998</v>
      </c>
      <c r="U900" s="14">
        <v>0.55416023025048899</v>
      </c>
      <c r="V900" s="14">
        <v>0.57094670144273896</v>
      </c>
      <c r="W900" s="14">
        <v>0.60549787420948598</v>
      </c>
      <c r="X900" s="14"/>
      <c r="Y900" s="14">
        <v>0.57798096748056604</v>
      </c>
      <c r="Z900" s="14">
        <v>0.51909802239771397</v>
      </c>
      <c r="AA900" s="14">
        <v>0.62853752916900896</v>
      </c>
      <c r="AB900" s="14">
        <v>0.61257919799905802</v>
      </c>
      <c r="AC900" s="14"/>
      <c r="AD900" s="14">
        <v>0.56914935591608196</v>
      </c>
      <c r="AE900" s="14">
        <v>0.60305554762875502</v>
      </c>
      <c r="AF900" s="14">
        <v>0.60191041152529901</v>
      </c>
      <c r="AG900" s="14">
        <v>0.488387342348446</v>
      </c>
      <c r="AH900" s="14"/>
      <c r="AI900" s="14">
        <v>0.60028888500811595</v>
      </c>
      <c r="AJ900" s="14">
        <v>0.58300269293137597</v>
      </c>
      <c r="AK900" s="14">
        <v>0.49947612789415202</v>
      </c>
      <c r="AL900" s="14">
        <v>0.58660012459160504</v>
      </c>
      <c r="AM900" s="14">
        <v>0.57657142055839306</v>
      </c>
    </row>
    <row r="901" spans="2:39" x14ac:dyDescent="0.35">
      <c r="B901" t="s">
        <v>64</v>
      </c>
      <c r="C901" s="14">
        <v>3.9830866538665299E-2</v>
      </c>
      <c r="D901" s="14">
        <v>5.1001696230912497E-2</v>
      </c>
      <c r="E901" s="14">
        <v>2.7551244246930499E-2</v>
      </c>
      <c r="F901" s="14"/>
      <c r="G901" s="14">
        <v>6.1672567126584199E-2</v>
      </c>
      <c r="H901" s="14">
        <v>4.5172936159794598E-2</v>
      </c>
      <c r="I901" s="14">
        <v>0</v>
      </c>
      <c r="J901" s="14">
        <v>6.58622848782731E-2</v>
      </c>
      <c r="K901" s="14">
        <v>0</v>
      </c>
      <c r="L901" s="14">
        <v>6.0215609938976497E-2</v>
      </c>
      <c r="M901" s="14"/>
      <c r="N901" s="14">
        <v>5.3109136123769198E-2</v>
      </c>
      <c r="O901" s="14">
        <v>4.6213513406194999E-2</v>
      </c>
      <c r="P901" s="14">
        <v>1.7176720304327899E-2</v>
      </c>
      <c r="Q901" s="14">
        <v>1.6749258948338199E-2</v>
      </c>
      <c r="R901" s="14">
        <v>9.1524078368380904E-2</v>
      </c>
      <c r="S901" s="14"/>
      <c r="T901" s="14">
        <v>0.20933975948574399</v>
      </c>
      <c r="U901" s="14">
        <v>0</v>
      </c>
      <c r="V901" s="14">
        <v>1.6624484215667801E-2</v>
      </c>
      <c r="W901" s="14">
        <v>4.9883144151624897E-2</v>
      </c>
      <c r="X901" s="14"/>
      <c r="Y901" s="14">
        <v>3.0636772503262098E-2</v>
      </c>
      <c r="Z901" s="14">
        <v>4.3731413183456601E-2</v>
      </c>
      <c r="AA901" s="14">
        <v>7.4481933785096099E-2</v>
      </c>
      <c r="AB901" s="14">
        <v>0</v>
      </c>
      <c r="AC901" s="14"/>
      <c r="AD901" s="14">
        <v>4.9605197402499898E-2</v>
      </c>
      <c r="AE901" s="14">
        <v>1.03973601505762E-2</v>
      </c>
      <c r="AF901" s="14">
        <v>0</v>
      </c>
      <c r="AG901" s="14">
        <v>0.111648810407843</v>
      </c>
      <c r="AH901" s="14"/>
      <c r="AI901" s="14">
        <v>3.3216600312043501E-2</v>
      </c>
      <c r="AJ901" s="14">
        <v>1.5646862724422301E-2</v>
      </c>
      <c r="AK901" s="14">
        <v>0</v>
      </c>
      <c r="AL901" s="14">
        <v>8.6344544511415294E-2</v>
      </c>
      <c r="AM901" s="14">
        <v>8.1970228382672997E-2</v>
      </c>
    </row>
    <row r="902" spans="2:39" x14ac:dyDescent="0.35">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row>
    <row r="903" spans="2:39" x14ac:dyDescent="0.35">
      <c r="B903" s="6" t="s">
        <v>361</v>
      </c>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row>
    <row r="904" spans="2:39" x14ac:dyDescent="0.35">
      <c r="B904" s="24" t="s">
        <v>222</v>
      </c>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row>
    <row r="905" spans="2:39" x14ac:dyDescent="0.35">
      <c r="B905" t="s">
        <v>354</v>
      </c>
      <c r="C905" s="14">
        <v>5.5747665209773603E-2</v>
      </c>
      <c r="D905" s="14">
        <v>5.5785493730672299E-2</v>
      </c>
      <c r="E905" s="14">
        <v>5.5704043011466302E-2</v>
      </c>
      <c r="F905" s="14"/>
      <c r="G905" s="14">
        <v>3.1571909781194202E-2</v>
      </c>
      <c r="H905" s="14">
        <v>1.6966803585638401E-2</v>
      </c>
      <c r="I905" s="14">
        <v>2.94250180333889E-2</v>
      </c>
      <c r="J905" s="14">
        <v>0.101009820700484</v>
      </c>
      <c r="K905" s="14">
        <v>6.4641273750197195E-2</v>
      </c>
      <c r="L905" s="14">
        <v>0.182987124175858</v>
      </c>
      <c r="M905" s="14"/>
      <c r="N905" s="14">
        <v>4.81556651879569E-2</v>
      </c>
      <c r="O905" s="14">
        <v>5.1470683019556401E-2</v>
      </c>
      <c r="P905" s="14">
        <v>7.6942848089822005E-2</v>
      </c>
      <c r="Q905" s="14">
        <v>4.5817911677465302E-2</v>
      </c>
      <c r="R905" s="14">
        <v>2.48265750783748E-2</v>
      </c>
      <c r="S905" s="14"/>
      <c r="T905" s="14">
        <v>3.3849420283977499E-2</v>
      </c>
      <c r="U905" s="14">
        <v>7.8814738736115303E-2</v>
      </c>
      <c r="V905" s="14">
        <v>5.3555387822038197E-2</v>
      </c>
      <c r="W905" s="14">
        <v>5.8084145623451398E-2</v>
      </c>
      <c r="X905" s="14"/>
      <c r="Y905" s="14">
        <v>7.3164169689972094E-2</v>
      </c>
      <c r="Z905" s="14">
        <v>3.7693983574394699E-2</v>
      </c>
      <c r="AA905" s="14">
        <v>2.3314079988240401E-2</v>
      </c>
      <c r="AB905" s="14">
        <v>6.0963819335890602E-2</v>
      </c>
      <c r="AC905" s="14"/>
      <c r="AD905" s="14">
        <v>5.9769743946283697E-2</v>
      </c>
      <c r="AE905" s="14">
        <v>4.1879690790295299E-2</v>
      </c>
      <c r="AF905" s="14">
        <v>1.5811637599267101E-2</v>
      </c>
      <c r="AG905" s="14">
        <v>0.10366970920504701</v>
      </c>
      <c r="AH905" s="14"/>
      <c r="AI905" s="14">
        <v>3.7338134162363298E-2</v>
      </c>
      <c r="AJ905" s="14">
        <v>6.4421770888308902E-2</v>
      </c>
      <c r="AK905" s="14">
        <v>6.2886886388524799E-2</v>
      </c>
      <c r="AL905" s="14">
        <v>8.9513831609173006E-2</v>
      </c>
      <c r="AM905" s="14">
        <v>2.7028643787483E-2</v>
      </c>
    </row>
    <row r="906" spans="2:39" x14ac:dyDescent="0.35">
      <c r="B906" t="s">
        <v>355</v>
      </c>
      <c r="C906" s="14">
        <v>5.56969786852499E-2</v>
      </c>
      <c r="D906" s="14">
        <v>4.9883851952700203E-2</v>
      </c>
      <c r="E906" s="14">
        <v>6.2400422570666997E-2</v>
      </c>
      <c r="F906" s="14"/>
      <c r="G906" s="14">
        <v>5.37313444724783E-2</v>
      </c>
      <c r="H906" s="14">
        <v>4.0178240271595098E-2</v>
      </c>
      <c r="I906" s="14">
        <v>7.9224278386055197E-2</v>
      </c>
      <c r="J906" s="14">
        <v>6.08275379142382E-2</v>
      </c>
      <c r="K906" s="14">
        <v>8.6684472099865101E-2</v>
      </c>
      <c r="L906" s="14">
        <v>0</v>
      </c>
      <c r="M906" s="14"/>
      <c r="N906" s="14">
        <v>7.0252491730790401E-2</v>
      </c>
      <c r="O906" s="14">
        <v>7.7802169652133296E-2</v>
      </c>
      <c r="P906" s="14">
        <v>6.0996945925089599E-2</v>
      </c>
      <c r="Q906" s="14">
        <v>2.2414804359888098E-2</v>
      </c>
      <c r="R906" s="14">
        <v>5.7887708828046003E-2</v>
      </c>
      <c r="S906" s="14"/>
      <c r="T906" s="14">
        <v>2.7797677225636801E-2</v>
      </c>
      <c r="U906" s="14">
        <v>8.7427187358589606E-2</v>
      </c>
      <c r="V906" s="14">
        <v>6.5188356550919799E-2</v>
      </c>
      <c r="W906" s="14">
        <v>4.6688474389882002E-2</v>
      </c>
      <c r="X906" s="14"/>
      <c r="Y906" s="14">
        <v>5.8382624612199403E-2</v>
      </c>
      <c r="Z906" s="14">
        <v>3.4556207706691301E-2</v>
      </c>
      <c r="AA906" s="14">
        <v>4.1659570787141602E-2</v>
      </c>
      <c r="AB906" s="14">
        <v>7.8644143269599703E-2</v>
      </c>
      <c r="AC906" s="14"/>
      <c r="AD906" s="14">
        <v>5.2379008631888102E-2</v>
      </c>
      <c r="AE906" s="14">
        <v>5.928387192904E-2</v>
      </c>
      <c r="AF906" s="14">
        <v>9.2549977419544294E-2</v>
      </c>
      <c r="AG906" s="14">
        <v>8.9422772294113495E-3</v>
      </c>
      <c r="AH906" s="14"/>
      <c r="AI906" s="14">
        <v>2.51337671922321E-2</v>
      </c>
      <c r="AJ906" s="14">
        <v>4.9299768001523997E-2</v>
      </c>
      <c r="AK906" s="14">
        <v>0</v>
      </c>
      <c r="AL906" s="14">
        <v>9.9156179568986993E-2</v>
      </c>
      <c r="AM906" s="14">
        <v>4.7828041141229301E-2</v>
      </c>
    </row>
    <row r="907" spans="2:39" x14ac:dyDescent="0.35">
      <c r="B907" t="s">
        <v>356</v>
      </c>
      <c r="C907" s="14">
        <v>0.15732231365135499</v>
      </c>
      <c r="D907" s="14">
        <v>0.157865823270608</v>
      </c>
      <c r="E907" s="14">
        <v>0.156695562093808</v>
      </c>
      <c r="F907" s="14"/>
      <c r="G907" s="14">
        <v>0.20154944853308299</v>
      </c>
      <c r="H907" s="14">
        <v>0.15054709434276201</v>
      </c>
      <c r="I907" s="14">
        <v>0.13392489000890501</v>
      </c>
      <c r="J907" s="14">
        <v>0.14930138653653899</v>
      </c>
      <c r="K907" s="14">
        <v>0.14161699241870601</v>
      </c>
      <c r="L907" s="14">
        <v>0.183925249679666</v>
      </c>
      <c r="M907" s="14"/>
      <c r="N907" s="14">
        <v>0.13495125501824701</v>
      </c>
      <c r="O907" s="14">
        <v>0.15112884682470001</v>
      </c>
      <c r="P907" s="14">
        <v>0.13575049662009001</v>
      </c>
      <c r="Q907" s="14">
        <v>0.16502636173582999</v>
      </c>
      <c r="R907" s="14">
        <v>0.19097115461063099</v>
      </c>
      <c r="S907" s="14"/>
      <c r="T907" s="14">
        <v>0.196216037302054</v>
      </c>
      <c r="U907" s="14">
        <v>0.15420684632235901</v>
      </c>
      <c r="V907" s="14">
        <v>0.13919445994229801</v>
      </c>
      <c r="W907" s="14">
        <v>0.16968361716775501</v>
      </c>
      <c r="X907" s="14"/>
      <c r="Y907" s="14">
        <v>0.16924434987538201</v>
      </c>
      <c r="Z907" s="14">
        <v>0.157727139132085</v>
      </c>
      <c r="AA907" s="14">
        <v>0.13059815897570101</v>
      </c>
      <c r="AB907" s="14">
        <v>0.100162873302721</v>
      </c>
      <c r="AC907" s="14"/>
      <c r="AD907" s="14">
        <v>0.15584331666104401</v>
      </c>
      <c r="AE907" s="14">
        <v>0.149840340885281</v>
      </c>
      <c r="AF907" s="14">
        <v>0.190428035941276</v>
      </c>
      <c r="AG907" s="14">
        <v>0.20570464273828301</v>
      </c>
      <c r="AH907" s="14"/>
      <c r="AI907" s="14">
        <v>0.136040482388709</v>
      </c>
      <c r="AJ907" s="14">
        <v>0.14337563335328801</v>
      </c>
      <c r="AK907" s="14">
        <v>0.23861497932877901</v>
      </c>
      <c r="AL907" s="14">
        <v>0.13809611830799201</v>
      </c>
      <c r="AM907" s="14">
        <v>0.17389289739849001</v>
      </c>
    </row>
    <row r="908" spans="2:39" x14ac:dyDescent="0.35">
      <c r="B908" t="s">
        <v>357</v>
      </c>
      <c r="C908" s="14">
        <v>0.217023928564686</v>
      </c>
      <c r="D908" s="14">
        <v>0.21668797602807299</v>
      </c>
      <c r="E908" s="14">
        <v>0.217411334358669</v>
      </c>
      <c r="F908" s="14"/>
      <c r="G908" s="14">
        <v>0.227120773392817</v>
      </c>
      <c r="H908" s="14">
        <v>0.18973929946971901</v>
      </c>
      <c r="I908" s="14">
        <v>0.26606358271515501</v>
      </c>
      <c r="J908" s="14">
        <v>0.17646225030071699</v>
      </c>
      <c r="K908" s="14">
        <v>0.22426696161238099</v>
      </c>
      <c r="L908" s="14">
        <v>0.21658115288823701</v>
      </c>
      <c r="M908" s="14"/>
      <c r="N908" s="14">
        <v>0.221459352173208</v>
      </c>
      <c r="O908" s="14">
        <v>0.249258397661246</v>
      </c>
      <c r="P908" s="14">
        <v>0.23135146120108699</v>
      </c>
      <c r="Q908" s="14">
        <v>0.190396804813767</v>
      </c>
      <c r="R908" s="14">
        <v>0.21822107874251601</v>
      </c>
      <c r="S908" s="14"/>
      <c r="T908" s="14">
        <v>0.18439346920944799</v>
      </c>
      <c r="U908" s="14">
        <v>0.20898438510147099</v>
      </c>
      <c r="V908" s="14">
        <v>0.247917367613182</v>
      </c>
      <c r="W908" s="14">
        <v>0.193433776296868</v>
      </c>
      <c r="X908" s="14"/>
      <c r="Y908" s="14">
        <v>0.19635606586666801</v>
      </c>
      <c r="Z908" s="14">
        <v>0.24313177745397799</v>
      </c>
      <c r="AA908" s="14">
        <v>0.27958906097317099</v>
      </c>
      <c r="AB908" s="14">
        <v>0.19956705351613799</v>
      </c>
      <c r="AC908" s="14"/>
      <c r="AD908" s="14">
        <v>0.21108494765729299</v>
      </c>
      <c r="AE908" s="14">
        <v>0.23141307498703001</v>
      </c>
      <c r="AF908" s="14">
        <v>0.28282691111792901</v>
      </c>
      <c r="AG908" s="14">
        <v>0.17408093450009801</v>
      </c>
      <c r="AH908" s="14"/>
      <c r="AI908" s="14">
        <v>0.228401566524642</v>
      </c>
      <c r="AJ908" s="14">
        <v>0.26388394401835302</v>
      </c>
      <c r="AK908" s="14">
        <v>0.213301841337912</v>
      </c>
      <c r="AL908" s="14">
        <v>0.19799071156991699</v>
      </c>
      <c r="AM908" s="14">
        <v>0.234879127756111</v>
      </c>
    </row>
    <row r="909" spans="2:39" x14ac:dyDescent="0.35">
      <c r="B909" t="s">
        <v>358</v>
      </c>
      <c r="C909" s="14">
        <v>0.210723652541253</v>
      </c>
      <c r="D909" s="14">
        <v>0.219541546209789</v>
      </c>
      <c r="E909" s="14">
        <v>0.20055524264514199</v>
      </c>
      <c r="F909" s="14"/>
      <c r="G909" s="14">
        <v>0.181476081153606</v>
      </c>
      <c r="H909" s="14">
        <v>0.26821909212839801</v>
      </c>
      <c r="I909" s="14">
        <v>0.205867654531766</v>
      </c>
      <c r="J909" s="14">
        <v>0.17978666774905999</v>
      </c>
      <c r="K909" s="14">
        <v>0.25800066395751298</v>
      </c>
      <c r="L909" s="14">
        <v>0.116996796369429</v>
      </c>
      <c r="M909" s="14"/>
      <c r="N909" s="14">
        <v>0.21006706025771399</v>
      </c>
      <c r="O909" s="14">
        <v>0.21082640646465201</v>
      </c>
      <c r="P909" s="14">
        <v>0.152333120088781</v>
      </c>
      <c r="Q909" s="14">
        <v>0.23682108910660399</v>
      </c>
      <c r="R909" s="14">
        <v>0.24916500220354301</v>
      </c>
      <c r="S909" s="14"/>
      <c r="T909" s="14">
        <v>0.17916607048687799</v>
      </c>
      <c r="U909" s="14">
        <v>0.20058509871659699</v>
      </c>
      <c r="V909" s="14">
        <v>0.21144721222084401</v>
      </c>
      <c r="W909" s="14">
        <v>0.21591932412965301</v>
      </c>
      <c r="X909" s="14"/>
      <c r="Y909" s="14">
        <v>0.208177750182716</v>
      </c>
      <c r="Z909" s="14">
        <v>0.23813902097652201</v>
      </c>
      <c r="AA909" s="14">
        <v>0.19733430918297801</v>
      </c>
      <c r="AB909" s="14">
        <v>0.241177889286392</v>
      </c>
      <c r="AC909" s="14"/>
      <c r="AD909" s="14">
        <v>0.205045484941731</v>
      </c>
      <c r="AE909" s="14">
        <v>0.253295951570567</v>
      </c>
      <c r="AF909" s="14">
        <v>4.1586352297877702E-2</v>
      </c>
      <c r="AG909" s="14">
        <v>0.16993192506736099</v>
      </c>
      <c r="AH909" s="14"/>
      <c r="AI909" s="14">
        <v>0.26577090379276402</v>
      </c>
      <c r="AJ909" s="14">
        <v>0.15174795545724201</v>
      </c>
      <c r="AK909" s="14">
        <v>0.16003815674614899</v>
      </c>
      <c r="AL909" s="14">
        <v>0.217500784066433</v>
      </c>
      <c r="AM909" s="14">
        <v>0.24839652973179199</v>
      </c>
    </row>
    <row r="910" spans="2:39" x14ac:dyDescent="0.35">
      <c r="B910" t="s">
        <v>359</v>
      </c>
      <c r="C910" s="14">
        <v>0.205206864488194</v>
      </c>
      <c r="D910" s="14">
        <v>0.21232103472025099</v>
      </c>
      <c r="E910" s="14">
        <v>0.19700311405645701</v>
      </c>
      <c r="F910" s="14"/>
      <c r="G910" s="14">
        <v>0.19251121409420399</v>
      </c>
      <c r="H910" s="14">
        <v>0.26044999773544703</v>
      </c>
      <c r="I910" s="14">
        <v>0.19935301332800201</v>
      </c>
      <c r="J910" s="14">
        <v>0.21307089531871901</v>
      </c>
      <c r="K910" s="14">
        <v>0.15828058442920101</v>
      </c>
      <c r="L910" s="14">
        <v>0.12996621761308999</v>
      </c>
      <c r="M910" s="14"/>
      <c r="N910" s="14">
        <v>0.22071996547108599</v>
      </c>
      <c r="O910" s="14">
        <v>0.17973267917147701</v>
      </c>
      <c r="P910" s="14">
        <v>0.23095270550507699</v>
      </c>
      <c r="Q910" s="14">
        <v>0.24063681139452101</v>
      </c>
      <c r="R910" s="14">
        <v>0.15406501690232399</v>
      </c>
      <c r="S910" s="14"/>
      <c r="T910" s="14">
        <v>0.213250896904945</v>
      </c>
      <c r="U910" s="14">
        <v>0.17708954125233101</v>
      </c>
      <c r="V910" s="14">
        <v>0.204502117940453</v>
      </c>
      <c r="W910" s="14">
        <v>0.20740000684494</v>
      </c>
      <c r="X910" s="14"/>
      <c r="Y910" s="14">
        <v>0.18704185783487901</v>
      </c>
      <c r="Z910" s="14">
        <v>0.21184443058518801</v>
      </c>
      <c r="AA910" s="14">
        <v>0.246253078350153</v>
      </c>
      <c r="AB910" s="14">
        <v>0.21820211232221901</v>
      </c>
      <c r="AC910" s="14"/>
      <c r="AD910" s="14">
        <v>0.21542191277037101</v>
      </c>
      <c r="AE910" s="14">
        <v>0.15928793608922701</v>
      </c>
      <c r="AF910" s="14">
        <v>0.33383923056936399</v>
      </c>
      <c r="AG910" s="14">
        <v>0.26520245174731399</v>
      </c>
      <c r="AH910" s="14"/>
      <c r="AI910" s="14">
        <v>0.21301136466947801</v>
      </c>
      <c r="AJ910" s="14">
        <v>0.200890883596753</v>
      </c>
      <c r="AK910" s="14">
        <v>0.26479603460277901</v>
      </c>
      <c r="AL910" s="14">
        <v>0.16637732164617999</v>
      </c>
      <c r="AM910" s="14">
        <v>0.17372361442782</v>
      </c>
    </row>
    <row r="911" spans="2:39" x14ac:dyDescent="0.35">
      <c r="B911" t="s">
        <v>360</v>
      </c>
      <c r="C911" s="14">
        <v>8.6600274102120303E-2</v>
      </c>
      <c r="D911" s="14">
        <v>7.4234576344071199E-2</v>
      </c>
      <c r="E911" s="14">
        <v>0.10085985673962999</v>
      </c>
      <c r="F911" s="14"/>
      <c r="G911" s="14">
        <v>9.4238694516565996E-2</v>
      </c>
      <c r="H911" s="14">
        <v>6.5769979974030598E-2</v>
      </c>
      <c r="I911" s="14">
        <v>8.61415629967279E-2</v>
      </c>
      <c r="J911" s="14">
        <v>0.11260767825202</v>
      </c>
      <c r="K911" s="14">
        <v>6.6509051732137101E-2</v>
      </c>
      <c r="L911" s="14">
        <v>0.108915598895393</v>
      </c>
      <c r="M911" s="14"/>
      <c r="N911" s="14">
        <v>8.0840435132685795E-2</v>
      </c>
      <c r="O911" s="14">
        <v>7.2500745686291404E-2</v>
      </c>
      <c r="P911" s="14">
        <v>8.5845566264190695E-2</v>
      </c>
      <c r="Q911" s="14">
        <v>8.8837501027918403E-2</v>
      </c>
      <c r="R911" s="14">
        <v>9.8411502780974505E-2</v>
      </c>
      <c r="S911" s="14"/>
      <c r="T911" s="14">
        <v>0.104117488366477</v>
      </c>
      <c r="U911" s="14">
        <v>7.3945977892115197E-2</v>
      </c>
      <c r="V911" s="14">
        <v>7.5733245924912096E-2</v>
      </c>
      <c r="W911" s="14">
        <v>9.6149299016495299E-2</v>
      </c>
      <c r="X911" s="14"/>
      <c r="Y911" s="14">
        <v>8.8483329638139499E-2</v>
      </c>
      <c r="Z911" s="14">
        <v>7.6907440571141197E-2</v>
      </c>
      <c r="AA911" s="14">
        <v>8.1251741742615499E-2</v>
      </c>
      <c r="AB911" s="14">
        <v>0.101282108967039</v>
      </c>
      <c r="AC911" s="14"/>
      <c r="AD911" s="14">
        <v>8.9907398972979002E-2</v>
      </c>
      <c r="AE911" s="14">
        <v>9.3892401505642806E-2</v>
      </c>
      <c r="AF911" s="14">
        <v>4.2957855054741999E-2</v>
      </c>
      <c r="AG911" s="14">
        <v>5.2732046365180398E-2</v>
      </c>
      <c r="AH911" s="14"/>
      <c r="AI911" s="14">
        <v>8.4631304625177595E-2</v>
      </c>
      <c r="AJ911" s="14">
        <v>0.100982738680842</v>
      </c>
      <c r="AK911" s="14">
        <v>6.0362101595856303E-2</v>
      </c>
      <c r="AL911" s="14">
        <v>7.8704115821734602E-2</v>
      </c>
      <c r="AM911" s="14">
        <v>9.4251145757076493E-2</v>
      </c>
    </row>
    <row r="912" spans="2:39" x14ac:dyDescent="0.35">
      <c r="B912" t="s">
        <v>64</v>
      </c>
      <c r="C912" s="14">
        <v>1.16783227573683E-2</v>
      </c>
      <c r="D912" s="14">
        <v>1.3679697743835701E-2</v>
      </c>
      <c r="E912" s="14">
        <v>9.3704245241611299E-3</v>
      </c>
      <c r="F912" s="14"/>
      <c r="G912" s="14">
        <v>1.7800534056052301E-2</v>
      </c>
      <c r="H912" s="14">
        <v>8.1294924924104704E-3</v>
      </c>
      <c r="I912" s="14">
        <v>0</v>
      </c>
      <c r="J912" s="14">
        <v>6.9337632282220002E-3</v>
      </c>
      <c r="K912" s="14">
        <v>0</v>
      </c>
      <c r="L912" s="14">
        <v>6.0627860378327403E-2</v>
      </c>
      <c r="M912" s="14"/>
      <c r="N912" s="14">
        <v>1.3553775028312001E-2</v>
      </c>
      <c r="O912" s="14">
        <v>7.2800715199450002E-3</v>
      </c>
      <c r="P912" s="14">
        <v>2.5826856305862199E-2</v>
      </c>
      <c r="Q912" s="14">
        <v>1.0048715884005599E-2</v>
      </c>
      <c r="R912" s="14">
        <v>6.4519608535907498E-3</v>
      </c>
      <c r="S912" s="14"/>
      <c r="T912" s="14">
        <v>6.1208940220583902E-2</v>
      </c>
      <c r="U912" s="14">
        <v>1.8946224620421798E-2</v>
      </c>
      <c r="V912" s="14">
        <v>2.4618519853530502E-3</v>
      </c>
      <c r="W912" s="14">
        <v>1.26413565309564E-2</v>
      </c>
      <c r="X912" s="14"/>
      <c r="Y912" s="14">
        <v>1.91498523000436E-2</v>
      </c>
      <c r="Z912" s="14">
        <v>0</v>
      </c>
      <c r="AA912" s="14">
        <v>0</v>
      </c>
      <c r="AB912" s="14">
        <v>0</v>
      </c>
      <c r="AC912" s="14"/>
      <c r="AD912" s="14">
        <v>1.0548186418411499E-2</v>
      </c>
      <c r="AE912" s="14">
        <v>1.1106732242917101E-2</v>
      </c>
      <c r="AF912" s="14">
        <v>0</v>
      </c>
      <c r="AG912" s="14">
        <v>1.97360131473048E-2</v>
      </c>
      <c r="AH912" s="14"/>
      <c r="AI912" s="14">
        <v>9.6724766446337797E-3</v>
      </c>
      <c r="AJ912" s="14">
        <v>2.5397306003687899E-2</v>
      </c>
      <c r="AK912" s="14">
        <v>0</v>
      </c>
      <c r="AL912" s="14">
        <v>1.2660937409583101E-2</v>
      </c>
      <c r="AM912" s="14">
        <v>0</v>
      </c>
    </row>
    <row r="913" spans="2:39" x14ac:dyDescent="0.35">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row>
    <row r="914" spans="2:39" x14ac:dyDescent="0.35">
      <c r="B914" s="6" t="s">
        <v>372</v>
      </c>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row>
    <row r="915" spans="2:39" x14ac:dyDescent="0.35">
      <c r="B915" s="24" t="s">
        <v>71</v>
      </c>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row>
    <row r="916" spans="2:39" x14ac:dyDescent="0.35">
      <c r="B916" t="s">
        <v>368</v>
      </c>
      <c r="C916" s="14">
        <v>0.71728446042871197</v>
      </c>
      <c r="D916" s="14">
        <v>0.71919867056019704</v>
      </c>
      <c r="E916" s="14">
        <v>0.71521403685352802</v>
      </c>
      <c r="F916" s="14"/>
      <c r="G916" s="14">
        <v>0.70002944778454301</v>
      </c>
      <c r="H916" s="14">
        <v>0.69379083663601004</v>
      </c>
      <c r="I916" s="14">
        <v>0.79329444416022898</v>
      </c>
      <c r="J916" s="14">
        <v>0.71372869103166103</v>
      </c>
      <c r="K916" s="14">
        <v>0.73356415380074602</v>
      </c>
      <c r="L916" s="14">
        <v>0.63291144970018998</v>
      </c>
      <c r="M916" s="14"/>
      <c r="N916" s="14">
        <v>0.62822325259831902</v>
      </c>
      <c r="O916" s="14">
        <v>0.74775988437026597</v>
      </c>
      <c r="P916" s="14">
        <v>0.74705603180151303</v>
      </c>
      <c r="Q916" s="14">
        <v>0.727119857274107</v>
      </c>
      <c r="R916" s="14">
        <v>0.73748004786291699</v>
      </c>
      <c r="S916" s="14"/>
      <c r="T916" s="14">
        <v>0.54395162520927898</v>
      </c>
      <c r="U916" s="14">
        <v>0.657354853541397</v>
      </c>
      <c r="V916" s="14">
        <v>0.72335552298988604</v>
      </c>
      <c r="W916" s="14">
        <v>0.75591069950807799</v>
      </c>
      <c r="X916" s="14"/>
      <c r="Y916" s="14">
        <v>0.70016664140201701</v>
      </c>
      <c r="Z916" s="14">
        <v>0.75880933282510299</v>
      </c>
      <c r="AA916" s="14">
        <v>0.74316912004745606</v>
      </c>
      <c r="AB916" s="14">
        <v>0.78946421510706999</v>
      </c>
      <c r="AC916" s="14"/>
      <c r="AD916" s="14">
        <v>0.738219280673588</v>
      </c>
      <c r="AE916" s="14">
        <v>0.74110724958263696</v>
      </c>
      <c r="AF916" s="14">
        <v>0.69789995328138699</v>
      </c>
      <c r="AG916" s="14">
        <v>0.51946611562404998</v>
      </c>
      <c r="AH916" s="14"/>
      <c r="AI916" s="14">
        <v>0.74411112124029699</v>
      </c>
      <c r="AJ916" s="14">
        <v>0.78632490086326801</v>
      </c>
      <c r="AK916" s="14">
        <v>0.86286541415618601</v>
      </c>
      <c r="AL916" s="14">
        <v>0.75334654481447405</v>
      </c>
      <c r="AM916" s="14">
        <v>0.74558872254034103</v>
      </c>
    </row>
    <row r="917" spans="2:39" x14ac:dyDescent="0.35">
      <c r="B917" t="s">
        <v>369</v>
      </c>
      <c r="C917" s="14">
        <v>0.18327442393592799</v>
      </c>
      <c r="D917" s="14">
        <v>0.18945082761295101</v>
      </c>
      <c r="E917" s="14">
        <v>0.17659398087880099</v>
      </c>
      <c r="F917" s="14"/>
      <c r="G917" s="14">
        <v>0.19704908282210601</v>
      </c>
      <c r="H917" s="14">
        <v>0.20245874170562</v>
      </c>
      <c r="I917" s="14">
        <v>0.14121864601329101</v>
      </c>
      <c r="J917" s="14">
        <v>0.19551579753494999</v>
      </c>
      <c r="K917" s="14">
        <v>0.124172322407799</v>
      </c>
      <c r="L917" s="14">
        <v>0.24611333039115299</v>
      </c>
      <c r="M917" s="14"/>
      <c r="N917" s="14">
        <v>0.22952630563720999</v>
      </c>
      <c r="O917" s="14">
        <v>0.19104618647452201</v>
      </c>
      <c r="P917" s="14">
        <v>0.17448088222489799</v>
      </c>
      <c r="Q917" s="14">
        <v>0.15632505853870399</v>
      </c>
      <c r="R917" s="14">
        <v>0.179986431488068</v>
      </c>
      <c r="S917" s="14"/>
      <c r="T917" s="14">
        <v>0.27767803793335799</v>
      </c>
      <c r="U917" s="14">
        <v>0.196635848684486</v>
      </c>
      <c r="V917" s="14">
        <v>0.16903101775341001</v>
      </c>
      <c r="W917" s="14">
        <v>0.17854735028690699</v>
      </c>
      <c r="X917" s="14"/>
      <c r="Y917" s="14">
        <v>0.186916556034012</v>
      </c>
      <c r="Z917" s="14">
        <v>0.172666271706753</v>
      </c>
      <c r="AA917" s="14">
        <v>0.19199888798064299</v>
      </c>
      <c r="AB917" s="14">
        <v>0.16056696059241199</v>
      </c>
      <c r="AC917" s="14"/>
      <c r="AD917" s="14">
        <v>0.17798838816242199</v>
      </c>
      <c r="AE917" s="14">
        <v>0.19580747756408701</v>
      </c>
      <c r="AF917" s="14">
        <v>0.13318652089064101</v>
      </c>
      <c r="AG917" s="14">
        <v>0.211673787519986</v>
      </c>
      <c r="AH917" s="14"/>
      <c r="AI917" s="14">
        <v>0.206482230548409</v>
      </c>
      <c r="AJ917" s="14">
        <v>0.14038725185959799</v>
      </c>
      <c r="AK917" s="14">
        <v>8.1030738167732597E-2</v>
      </c>
      <c r="AL917" s="14">
        <v>0.196257340927908</v>
      </c>
      <c r="AM917" s="14">
        <v>0.17556093693163699</v>
      </c>
    </row>
    <row r="918" spans="2:39" x14ac:dyDescent="0.35">
      <c r="B918" t="s">
        <v>370</v>
      </c>
      <c r="C918" s="14">
        <v>2.99358851280997E-2</v>
      </c>
      <c r="D918" s="14">
        <v>2.8810185703891399E-2</v>
      </c>
      <c r="E918" s="14">
        <v>3.1153449797786299E-2</v>
      </c>
      <c r="F918" s="14"/>
      <c r="G918" s="14">
        <v>6.8812965685942099E-2</v>
      </c>
      <c r="H918" s="14">
        <v>2.22744254950938E-2</v>
      </c>
      <c r="I918" s="14">
        <v>1.4026736839712801E-2</v>
      </c>
      <c r="J918" s="14">
        <v>1.6979604610245301E-2</v>
      </c>
      <c r="K918" s="14">
        <v>2.2526877981619401E-2</v>
      </c>
      <c r="L918" s="14">
        <v>4.0871678001106401E-2</v>
      </c>
      <c r="M918" s="14"/>
      <c r="N918" s="14">
        <v>4.61680781344131E-2</v>
      </c>
      <c r="O918" s="14">
        <v>3.1690292382040498E-2</v>
      </c>
      <c r="P918" s="14">
        <v>1.6448233833656099E-2</v>
      </c>
      <c r="Q918" s="14">
        <v>3.5754765791599002E-2</v>
      </c>
      <c r="R918" s="14">
        <v>2.3414054355103499E-2</v>
      </c>
      <c r="S918" s="14"/>
      <c r="T918" s="14">
        <v>4.0290845093454798E-2</v>
      </c>
      <c r="U918" s="14">
        <v>8.1134545892370902E-2</v>
      </c>
      <c r="V918" s="14">
        <v>3.6718777705541598E-2</v>
      </c>
      <c r="W918" s="14">
        <v>1.2769116937401201E-2</v>
      </c>
      <c r="X918" s="14"/>
      <c r="Y918" s="14">
        <v>3.5178291554069201E-2</v>
      </c>
      <c r="Z918" s="14">
        <v>1.9641915417603899E-2</v>
      </c>
      <c r="AA918" s="14">
        <v>4.5961403703195201E-2</v>
      </c>
      <c r="AB918" s="14">
        <v>1.4783823552762801E-2</v>
      </c>
      <c r="AC918" s="14"/>
      <c r="AD918" s="14">
        <v>2.5189266171739701E-2</v>
      </c>
      <c r="AE918" s="14">
        <v>2.6958759870729099E-2</v>
      </c>
      <c r="AF918" s="14">
        <v>4.6876019698936303E-2</v>
      </c>
      <c r="AG918" s="14">
        <v>6.5529327185947103E-2</v>
      </c>
      <c r="AH918" s="14"/>
      <c r="AI918" s="14">
        <v>1.20582130385845E-2</v>
      </c>
      <c r="AJ918" s="14">
        <v>1.65568980765388E-2</v>
      </c>
      <c r="AK918" s="14">
        <v>2.70666140428211E-2</v>
      </c>
      <c r="AL918" s="14">
        <v>3.6918139829690298E-2</v>
      </c>
      <c r="AM918" s="14">
        <v>4.5069379479767802E-2</v>
      </c>
    </row>
    <row r="919" spans="2:39" x14ac:dyDescent="0.35">
      <c r="B919" t="s">
        <v>64</v>
      </c>
      <c r="C919" s="14">
        <v>6.9505230507259805E-2</v>
      </c>
      <c r="D919" s="14">
        <v>6.2540316122960501E-2</v>
      </c>
      <c r="E919" s="14">
        <v>7.7038532469884805E-2</v>
      </c>
      <c r="F919" s="14"/>
      <c r="G919" s="14">
        <v>3.4108503707408797E-2</v>
      </c>
      <c r="H919" s="14">
        <v>8.1475996163275693E-2</v>
      </c>
      <c r="I919" s="14">
        <v>5.1460172986766903E-2</v>
      </c>
      <c r="J919" s="14">
        <v>7.37759068231435E-2</v>
      </c>
      <c r="K919" s="14">
        <v>0.11973664580983499</v>
      </c>
      <c r="L919" s="14">
        <v>8.0103541907550896E-2</v>
      </c>
      <c r="M919" s="14"/>
      <c r="N919" s="14">
        <v>9.6082363630057704E-2</v>
      </c>
      <c r="O919" s="14">
        <v>2.9503636773171998E-2</v>
      </c>
      <c r="P919" s="14">
        <v>6.2014852139932998E-2</v>
      </c>
      <c r="Q919" s="14">
        <v>8.0800318395589599E-2</v>
      </c>
      <c r="R919" s="14">
        <v>5.9119466293911301E-2</v>
      </c>
      <c r="S919" s="14"/>
      <c r="T919" s="14">
        <v>0.13807949176390799</v>
      </c>
      <c r="U919" s="14">
        <v>6.4874751881745504E-2</v>
      </c>
      <c r="V919" s="14">
        <v>7.0894681551162506E-2</v>
      </c>
      <c r="W919" s="14">
        <v>5.2772833267613603E-2</v>
      </c>
      <c r="X919" s="14"/>
      <c r="Y919" s="14">
        <v>7.7738511009901007E-2</v>
      </c>
      <c r="Z919" s="14">
        <v>4.8882480050540203E-2</v>
      </c>
      <c r="AA919" s="14">
        <v>1.8870588268705201E-2</v>
      </c>
      <c r="AB919" s="14">
        <v>3.5185000747754998E-2</v>
      </c>
      <c r="AC919" s="14"/>
      <c r="AD919" s="14">
        <v>5.8603064992250799E-2</v>
      </c>
      <c r="AE919" s="14">
        <v>3.6126512982546301E-2</v>
      </c>
      <c r="AF919" s="14">
        <v>0.12203750612903599</v>
      </c>
      <c r="AG919" s="14">
        <v>0.20333076967001701</v>
      </c>
      <c r="AH919" s="14"/>
      <c r="AI919" s="14">
        <v>3.7348435172709402E-2</v>
      </c>
      <c r="AJ919" s="14">
        <v>5.6730949200595203E-2</v>
      </c>
      <c r="AK919" s="14">
        <v>2.9037233633260499E-2</v>
      </c>
      <c r="AL919" s="14">
        <v>1.34779744279276E-2</v>
      </c>
      <c r="AM919" s="14">
        <v>3.3780961048253601E-2</v>
      </c>
    </row>
    <row r="920" spans="2:39" x14ac:dyDescent="0.35">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row>
    <row r="921" spans="2:39" x14ac:dyDescent="0.35">
      <c r="B921" s="6" t="s">
        <v>373</v>
      </c>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row>
    <row r="922" spans="2:39" x14ac:dyDescent="0.35">
      <c r="B922" s="24" t="s">
        <v>71</v>
      </c>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row>
    <row r="923" spans="2:39" x14ac:dyDescent="0.35">
      <c r="B923" t="s">
        <v>368</v>
      </c>
      <c r="C923" s="14">
        <v>0.52923638689208896</v>
      </c>
      <c r="D923" s="14">
        <v>0.53052474059301402</v>
      </c>
      <c r="E923" s="14">
        <v>0.52784289417585195</v>
      </c>
      <c r="F923" s="14"/>
      <c r="G923" s="14">
        <v>0.45830891305635502</v>
      </c>
      <c r="H923" s="14">
        <v>0.54719174151692096</v>
      </c>
      <c r="I923" s="14">
        <v>0.60938691623371199</v>
      </c>
      <c r="J923" s="14">
        <v>0.50208446507863302</v>
      </c>
      <c r="K923" s="14">
        <v>0.51265826360218902</v>
      </c>
      <c r="L923" s="14">
        <v>0.50667305900071002</v>
      </c>
      <c r="M923" s="14"/>
      <c r="N923" s="14">
        <v>0.49325380068038399</v>
      </c>
      <c r="O923" s="14">
        <v>0.57246333149267203</v>
      </c>
      <c r="P923" s="14">
        <v>0.58434077367564197</v>
      </c>
      <c r="Q923" s="14">
        <v>0.51788506954871005</v>
      </c>
      <c r="R923" s="14">
        <v>0.48018258316613599</v>
      </c>
      <c r="S923" s="14"/>
      <c r="T923" s="14">
        <v>0.51528684544762504</v>
      </c>
      <c r="U923" s="14">
        <v>0.39889942999098299</v>
      </c>
      <c r="V923" s="14">
        <v>0.50076926960841395</v>
      </c>
      <c r="W923" s="14">
        <v>0.58376713780579703</v>
      </c>
      <c r="X923" s="14"/>
      <c r="Y923" s="14">
        <v>0.516184010870546</v>
      </c>
      <c r="Z923" s="14">
        <v>0.55227369301122498</v>
      </c>
      <c r="AA923" s="14">
        <v>0.54823830504183901</v>
      </c>
      <c r="AB923" s="14">
        <v>0.64138420894439796</v>
      </c>
      <c r="AC923" s="14"/>
      <c r="AD923" s="14">
        <v>0.54416206566521796</v>
      </c>
      <c r="AE923" s="14">
        <v>0.55418565786682705</v>
      </c>
      <c r="AF923" s="14">
        <v>0.39912172856641598</v>
      </c>
      <c r="AG923" s="14">
        <v>0.47316353642112502</v>
      </c>
      <c r="AH923" s="14"/>
      <c r="AI923" s="14">
        <v>0.54236363552020295</v>
      </c>
      <c r="AJ923" s="14">
        <v>0.61478693608438495</v>
      </c>
      <c r="AK923" s="14">
        <v>0.57729753470936596</v>
      </c>
      <c r="AL923" s="14">
        <v>0.57313069728236798</v>
      </c>
      <c r="AM923" s="14">
        <v>0.47834062355663798</v>
      </c>
    </row>
    <row r="924" spans="2:39" x14ac:dyDescent="0.35">
      <c r="B924" t="s">
        <v>369</v>
      </c>
      <c r="C924" s="14">
        <v>0.284588437238186</v>
      </c>
      <c r="D924" s="14">
        <v>0.297889338130785</v>
      </c>
      <c r="E924" s="14">
        <v>0.27020208626956899</v>
      </c>
      <c r="F924" s="14"/>
      <c r="G924" s="14">
        <v>0.32974130404426499</v>
      </c>
      <c r="H924" s="14">
        <v>0.28329820812134099</v>
      </c>
      <c r="I924" s="14">
        <v>0.27061586930515602</v>
      </c>
      <c r="J924" s="14">
        <v>0.30136069569938501</v>
      </c>
      <c r="K924" s="14">
        <v>0.23025754585769201</v>
      </c>
      <c r="L924" s="14">
        <v>0.26897682432554398</v>
      </c>
      <c r="M924" s="14"/>
      <c r="N924" s="14">
        <v>0.30070347654221002</v>
      </c>
      <c r="O924" s="14">
        <v>0.26993519429506602</v>
      </c>
      <c r="P924" s="14">
        <v>0.262508423897724</v>
      </c>
      <c r="Q924" s="14">
        <v>0.27320028553339898</v>
      </c>
      <c r="R924" s="14">
        <v>0.36197350334898198</v>
      </c>
      <c r="S924" s="14"/>
      <c r="T924" s="14">
        <v>0.222507581489162</v>
      </c>
      <c r="U924" s="14">
        <v>0.272799942930394</v>
      </c>
      <c r="V924" s="14">
        <v>0.31498999865546701</v>
      </c>
      <c r="W924" s="14">
        <v>0.26769710189032703</v>
      </c>
      <c r="X924" s="14"/>
      <c r="Y924" s="14">
        <v>0.28726253865310097</v>
      </c>
      <c r="Z924" s="14">
        <v>0.275947820093917</v>
      </c>
      <c r="AA924" s="14">
        <v>0.27450347889847099</v>
      </c>
      <c r="AB924" s="14">
        <v>0.24618799437529201</v>
      </c>
      <c r="AC924" s="14"/>
      <c r="AD924" s="14">
        <v>0.30104764664294298</v>
      </c>
      <c r="AE924" s="14">
        <v>0.25414690998726203</v>
      </c>
      <c r="AF924" s="14">
        <v>0.28289778351563799</v>
      </c>
      <c r="AG924" s="14">
        <v>0.28032598668832898</v>
      </c>
      <c r="AH924" s="14"/>
      <c r="AI924" s="14">
        <v>0.34204527145469199</v>
      </c>
      <c r="AJ924" s="14">
        <v>0.25652714680840399</v>
      </c>
      <c r="AK924" s="14">
        <v>0.24771829946674401</v>
      </c>
      <c r="AL924" s="14">
        <v>0.259224317275773</v>
      </c>
      <c r="AM924" s="14">
        <v>0.34216320336716899</v>
      </c>
    </row>
    <row r="925" spans="2:39" x14ac:dyDescent="0.35">
      <c r="B925" t="s">
        <v>370</v>
      </c>
      <c r="C925" s="14">
        <v>9.1959992754405598E-2</v>
      </c>
      <c r="D925" s="14">
        <v>9.6046195326666695E-2</v>
      </c>
      <c r="E925" s="14">
        <v>8.7540326386834594E-2</v>
      </c>
      <c r="F925" s="14"/>
      <c r="G925" s="14">
        <v>0.146406508710062</v>
      </c>
      <c r="H925" s="14">
        <v>9.6654880540453597E-2</v>
      </c>
      <c r="I925" s="14">
        <v>6.3819757920014902E-2</v>
      </c>
      <c r="J925" s="14">
        <v>6.7284499879631393E-2</v>
      </c>
      <c r="K925" s="14">
        <v>8.0383366342595006E-2</v>
      </c>
      <c r="L925" s="14">
        <v>9.4367453748855204E-2</v>
      </c>
      <c r="M925" s="14"/>
      <c r="N925" s="14">
        <v>7.5436298732288506E-2</v>
      </c>
      <c r="O925" s="14">
        <v>9.14386535105908E-2</v>
      </c>
      <c r="P925" s="14">
        <v>8.1992572966339605E-2</v>
      </c>
      <c r="Q925" s="14">
        <v>0.12271873539719</v>
      </c>
      <c r="R925" s="14">
        <v>8.0486023189133601E-2</v>
      </c>
      <c r="S925" s="14"/>
      <c r="T925" s="14">
        <v>0.126226283693567</v>
      </c>
      <c r="U925" s="14">
        <v>0.15832265026675199</v>
      </c>
      <c r="V925" s="14">
        <v>9.0620719217263501E-2</v>
      </c>
      <c r="W925" s="14">
        <v>7.6513620571301594E-2</v>
      </c>
      <c r="X925" s="14"/>
      <c r="Y925" s="14">
        <v>8.7136806323966101E-2</v>
      </c>
      <c r="Z925" s="14">
        <v>9.2394165073645895E-2</v>
      </c>
      <c r="AA925" s="14">
        <v>0.112897025275823</v>
      </c>
      <c r="AB925" s="14">
        <v>8.3882146974888397E-2</v>
      </c>
      <c r="AC925" s="14"/>
      <c r="AD925" s="14">
        <v>8.2052049781589198E-2</v>
      </c>
      <c r="AE925" s="14">
        <v>0.11649621032633101</v>
      </c>
      <c r="AF925" s="14">
        <v>0.11808486858983799</v>
      </c>
      <c r="AG925" s="14">
        <v>4.38168705876383E-2</v>
      </c>
      <c r="AH925" s="14"/>
      <c r="AI925" s="14">
        <v>0.11559109302510499</v>
      </c>
      <c r="AJ925" s="14">
        <v>6.8555297901193205E-2</v>
      </c>
      <c r="AK925" s="14">
        <v>0.10174338300272399</v>
      </c>
      <c r="AL925" s="14">
        <v>9.9331398982397706E-2</v>
      </c>
      <c r="AM925" s="14">
        <v>0.112268633909943</v>
      </c>
    </row>
    <row r="926" spans="2:39" x14ac:dyDescent="0.35">
      <c r="B926" t="s">
        <v>64</v>
      </c>
      <c r="C926" s="14">
        <v>9.4215183115319304E-2</v>
      </c>
      <c r="D926" s="14">
        <v>7.5539725949533995E-2</v>
      </c>
      <c r="E926" s="14">
        <v>0.114414693167744</v>
      </c>
      <c r="F926" s="14"/>
      <c r="G926" s="14">
        <v>6.5543274189318407E-2</v>
      </c>
      <c r="H926" s="14">
        <v>7.2855169821284094E-2</v>
      </c>
      <c r="I926" s="14">
        <v>5.6177456541117402E-2</v>
      </c>
      <c r="J926" s="14">
        <v>0.12927033934235099</v>
      </c>
      <c r="K926" s="14">
        <v>0.176700824197525</v>
      </c>
      <c r="L926" s="14">
        <v>0.129982662924891</v>
      </c>
      <c r="M926" s="14"/>
      <c r="N926" s="14">
        <v>0.13060642404511699</v>
      </c>
      <c r="O926" s="14">
        <v>6.6162820701670899E-2</v>
      </c>
      <c r="P926" s="14">
        <v>7.1158229460294098E-2</v>
      </c>
      <c r="Q926" s="14">
        <v>8.6195909520700706E-2</v>
      </c>
      <c r="R926" s="14">
        <v>7.7357890295748896E-2</v>
      </c>
      <c r="S926" s="14"/>
      <c r="T926" s="14">
        <v>0.13597928936964601</v>
      </c>
      <c r="U926" s="14">
        <v>0.16997797681187099</v>
      </c>
      <c r="V926" s="14">
        <v>9.36200125188556E-2</v>
      </c>
      <c r="W926" s="14">
        <v>7.2022139732574195E-2</v>
      </c>
      <c r="X926" s="14"/>
      <c r="Y926" s="14">
        <v>0.109416644152387</v>
      </c>
      <c r="Z926" s="14">
        <v>7.9384321821211606E-2</v>
      </c>
      <c r="AA926" s="14">
        <v>6.4361190783866498E-2</v>
      </c>
      <c r="AB926" s="14">
        <v>2.8545649705421099E-2</v>
      </c>
      <c r="AC926" s="14"/>
      <c r="AD926" s="14">
        <v>7.2738237910249706E-2</v>
      </c>
      <c r="AE926" s="14">
        <v>7.5171221819579997E-2</v>
      </c>
      <c r="AF926" s="14">
        <v>0.19989561932810801</v>
      </c>
      <c r="AG926" s="14">
        <v>0.202693606302907</v>
      </c>
      <c r="AH926" s="14"/>
      <c r="AI926" s="14">
        <v>0</v>
      </c>
      <c r="AJ926" s="14">
        <v>6.0130619206017699E-2</v>
      </c>
      <c r="AK926" s="14">
        <v>7.3240782821165903E-2</v>
      </c>
      <c r="AL926" s="14">
        <v>6.8313586459461506E-2</v>
      </c>
      <c r="AM926" s="14">
        <v>6.7227539166249906E-2</v>
      </c>
    </row>
    <row r="927" spans="2:39" x14ac:dyDescent="0.35">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row>
    <row r="928" spans="2:39" x14ac:dyDescent="0.35">
      <c r="B928" s="6" t="s">
        <v>374</v>
      </c>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row>
    <row r="929" spans="2:39" x14ac:dyDescent="0.35">
      <c r="B929" s="24" t="s">
        <v>71</v>
      </c>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row>
    <row r="930" spans="2:39" x14ac:dyDescent="0.35">
      <c r="B930" t="s">
        <v>368</v>
      </c>
      <c r="C930" s="14">
        <v>0.66935904081693598</v>
      </c>
      <c r="D930" s="14">
        <v>0.67042099890053397</v>
      </c>
      <c r="E930" s="14">
        <v>0.66821041924401003</v>
      </c>
      <c r="F930" s="14"/>
      <c r="G930" s="14">
        <v>0.66770844340785096</v>
      </c>
      <c r="H930" s="14">
        <v>0.65155868327216204</v>
      </c>
      <c r="I930" s="14">
        <v>0.72938203830635995</v>
      </c>
      <c r="J930" s="14">
        <v>0.68741332859124205</v>
      </c>
      <c r="K930" s="14">
        <v>0.60729249827632004</v>
      </c>
      <c r="L930" s="14">
        <v>0.62835733326121201</v>
      </c>
      <c r="M930" s="14"/>
      <c r="N930" s="14">
        <v>0.616563513697308</v>
      </c>
      <c r="O930" s="14">
        <v>0.70112186025795997</v>
      </c>
      <c r="P930" s="14">
        <v>0.72372551315483502</v>
      </c>
      <c r="Q930" s="14">
        <v>0.661350391018656</v>
      </c>
      <c r="R930" s="14">
        <v>0.64315398002552904</v>
      </c>
      <c r="S930" s="14"/>
      <c r="T930" s="14">
        <v>0.59267975438204501</v>
      </c>
      <c r="U930" s="14">
        <v>0.62134081269960095</v>
      </c>
      <c r="V930" s="14">
        <v>0.67900649062534102</v>
      </c>
      <c r="W930" s="14">
        <v>0.68434674379161697</v>
      </c>
      <c r="X930" s="14"/>
      <c r="Y930" s="14">
        <v>0.66763038640058603</v>
      </c>
      <c r="Z930" s="14">
        <v>0.71662036405542096</v>
      </c>
      <c r="AA930" s="14">
        <v>0.65024814433640998</v>
      </c>
      <c r="AB930" s="14">
        <v>0.69769709968181703</v>
      </c>
      <c r="AC930" s="14"/>
      <c r="AD930" s="14">
        <v>0.69317546994096702</v>
      </c>
      <c r="AE930" s="14">
        <v>0.69984584561627805</v>
      </c>
      <c r="AF930" s="14">
        <v>0.61976201490462901</v>
      </c>
      <c r="AG930" s="14">
        <v>0.43275199855012603</v>
      </c>
      <c r="AH930" s="14"/>
      <c r="AI930" s="14">
        <v>0.70707530722716305</v>
      </c>
      <c r="AJ930" s="14">
        <v>0.75697572236792998</v>
      </c>
      <c r="AK930" s="14">
        <v>0.75893566781981203</v>
      </c>
      <c r="AL930" s="14">
        <v>0.77321631194014295</v>
      </c>
      <c r="AM930" s="14">
        <v>0.68400254441737096</v>
      </c>
    </row>
    <row r="931" spans="2:39" x14ac:dyDescent="0.35">
      <c r="B931" t="s">
        <v>369</v>
      </c>
      <c r="C931" s="14">
        <v>0.22438827954030399</v>
      </c>
      <c r="D931" s="14">
        <v>0.23414117464971801</v>
      </c>
      <c r="E931" s="14">
        <v>0.213839477384939</v>
      </c>
      <c r="F931" s="14"/>
      <c r="G931" s="14">
        <v>0.23308107201318001</v>
      </c>
      <c r="H931" s="14">
        <v>0.22580657926471401</v>
      </c>
      <c r="I931" s="14">
        <v>0.199017688520983</v>
      </c>
      <c r="J931" s="14">
        <v>0.205210613271746</v>
      </c>
      <c r="K931" s="14">
        <v>0.26331902969420901</v>
      </c>
      <c r="L931" s="14">
        <v>0.24654189177564501</v>
      </c>
      <c r="M931" s="14"/>
      <c r="N931" s="14">
        <v>0.23361544722226199</v>
      </c>
      <c r="O931" s="14">
        <v>0.202313976062446</v>
      </c>
      <c r="P931" s="14">
        <v>0.19880217189312399</v>
      </c>
      <c r="Q931" s="14">
        <v>0.234697142314165</v>
      </c>
      <c r="R931" s="14">
        <v>0.251713508454386</v>
      </c>
      <c r="S931" s="14"/>
      <c r="T931" s="14">
        <v>0.210590279646684</v>
      </c>
      <c r="U931" s="14">
        <v>0.20052248594556901</v>
      </c>
      <c r="V931" s="14">
        <v>0.21299187712842799</v>
      </c>
      <c r="W931" s="14">
        <v>0.24280619074335899</v>
      </c>
      <c r="X931" s="14"/>
      <c r="Y931" s="14">
        <v>0.2198617481314</v>
      </c>
      <c r="Z931" s="14">
        <v>0.21737665302839901</v>
      </c>
      <c r="AA931" s="14">
        <v>0.22807880131694799</v>
      </c>
      <c r="AB931" s="14">
        <v>0.22375405639298601</v>
      </c>
      <c r="AC931" s="14"/>
      <c r="AD931" s="14">
        <v>0.21378680577499601</v>
      </c>
      <c r="AE931" s="14">
        <v>0.214144082018141</v>
      </c>
      <c r="AF931" s="14">
        <v>0.24775383510488699</v>
      </c>
      <c r="AG931" s="14">
        <v>0.34205238146744399</v>
      </c>
      <c r="AH931" s="14"/>
      <c r="AI931" s="14">
        <v>0.23570156346476101</v>
      </c>
      <c r="AJ931" s="14">
        <v>0.15512179687076899</v>
      </c>
      <c r="AK931" s="14">
        <v>0.16479167858892499</v>
      </c>
      <c r="AL931" s="14">
        <v>0.15595839484502999</v>
      </c>
      <c r="AM931" s="14">
        <v>0.21899302151609901</v>
      </c>
    </row>
    <row r="932" spans="2:39" x14ac:dyDescent="0.35">
      <c r="B932" t="s">
        <v>370</v>
      </c>
      <c r="C932" s="14">
        <v>4.2739514718324698E-2</v>
      </c>
      <c r="D932" s="14">
        <v>4.5800766007597103E-2</v>
      </c>
      <c r="E932" s="14">
        <v>3.9428443099476101E-2</v>
      </c>
      <c r="F932" s="14"/>
      <c r="G932" s="14">
        <v>4.6817945062313002E-2</v>
      </c>
      <c r="H932" s="14">
        <v>5.07587783774733E-2</v>
      </c>
      <c r="I932" s="14">
        <v>3.5526544994520903E-2</v>
      </c>
      <c r="J932" s="14">
        <v>2.86655250494358E-2</v>
      </c>
      <c r="K932" s="14">
        <v>3.3633922626349899E-2</v>
      </c>
      <c r="L932" s="14">
        <v>6.3811361119819596E-2</v>
      </c>
      <c r="M932" s="14"/>
      <c r="N932" s="14">
        <v>5.9374445678066802E-2</v>
      </c>
      <c r="O932" s="14">
        <v>5.5135875366861202E-2</v>
      </c>
      <c r="P932" s="14">
        <v>2.2816596052224199E-2</v>
      </c>
      <c r="Q932" s="14">
        <v>4.4538143020864798E-2</v>
      </c>
      <c r="R932" s="14">
        <v>3.61631973317613E-2</v>
      </c>
      <c r="S932" s="14"/>
      <c r="T932" s="14">
        <v>5.1543978010943702E-2</v>
      </c>
      <c r="U932" s="14">
        <v>0.104546313555213</v>
      </c>
      <c r="V932" s="14">
        <v>4.68246921438484E-2</v>
      </c>
      <c r="W932" s="14">
        <v>2.7060444421736399E-2</v>
      </c>
      <c r="X932" s="14"/>
      <c r="Y932" s="14">
        <v>3.3441923355574499E-2</v>
      </c>
      <c r="Z932" s="14">
        <v>3.3849904267479698E-2</v>
      </c>
      <c r="AA932" s="14">
        <v>9.1757733249871007E-2</v>
      </c>
      <c r="AB932" s="14">
        <v>4.3363843177441297E-2</v>
      </c>
      <c r="AC932" s="14"/>
      <c r="AD932" s="14">
        <v>4.1380046502142102E-2</v>
      </c>
      <c r="AE932" s="14">
        <v>4.7662245636936697E-2</v>
      </c>
      <c r="AF932" s="14">
        <v>1.1805316189360201E-2</v>
      </c>
      <c r="AG932" s="14">
        <v>6.5549547998715305E-2</v>
      </c>
      <c r="AH932" s="14"/>
      <c r="AI932" s="14">
        <v>4.7254415229880303E-2</v>
      </c>
      <c r="AJ932" s="14">
        <v>3.3896118689386502E-2</v>
      </c>
      <c r="AK932" s="14">
        <v>3.1392241334144699E-2</v>
      </c>
      <c r="AL932" s="14">
        <v>4.8085259042936201E-2</v>
      </c>
      <c r="AM932" s="14">
        <v>6.1521332350107497E-2</v>
      </c>
    </row>
    <row r="933" spans="2:39" x14ac:dyDescent="0.35">
      <c r="B933" t="s">
        <v>64</v>
      </c>
      <c r="C933" s="14">
        <v>6.3513164924435303E-2</v>
      </c>
      <c r="D933" s="14">
        <v>4.9637060442150299E-2</v>
      </c>
      <c r="E933" s="14">
        <v>7.8521660271575797E-2</v>
      </c>
      <c r="F933" s="14"/>
      <c r="G933" s="14">
        <v>5.2392539516655297E-2</v>
      </c>
      <c r="H933" s="14">
        <v>7.1875959085651003E-2</v>
      </c>
      <c r="I933" s="14">
        <v>3.60737281781362E-2</v>
      </c>
      <c r="J933" s="14">
        <v>7.8710533087576307E-2</v>
      </c>
      <c r="K933" s="14">
        <v>9.5754549403120504E-2</v>
      </c>
      <c r="L933" s="14">
        <v>6.1289413843324099E-2</v>
      </c>
      <c r="M933" s="14"/>
      <c r="N933" s="14">
        <v>9.0446593402362996E-2</v>
      </c>
      <c r="O933" s="14">
        <v>4.1428288312733298E-2</v>
      </c>
      <c r="P933" s="14">
        <v>5.4655718899816901E-2</v>
      </c>
      <c r="Q933" s="14">
        <v>5.9414323646313799E-2</v>
      </c>
      <c r="R933" s="14">
        <v>6.8969314188322903E-2</v>
      </c>
      <c r="S933" s="14"/>
      <c r="T933" s="14">
        <v>0.145185987960327</v>
      </c>
      <c r="U933" s="14">
        <v>7.3590387799616505E-2</v>
      </c>
      <c r="V933" s="14">
        <v>6.1176940102383399E-2</v>
      </c>
      <c r="W933" s="14">
        <v>4.5786621043287297E-2</v>
      </c>
      <c r="X933" s="14"/>
      <c r="Y933" s="14">
        <v>7.9065942112439599E-2</v>
      </c>
      <c r="Z933" s="14">
        <v>3.2153078648700199E-2</v>
      </c>
      <c r="AA933" s="14">
        <v>2.9915321096771599E-2</v>
      </c>
      <c r="AB933" s="14">
        <v>3.5185000747754998E-2</v>
      </c>
      <c r="AC933" s="14"/>
      <c r="AD933" s="14">
        <v>5.1657677781894999E-2</v>
      </c>
      <c r="AE933" s="14">
        <v>3.8347826728644299E-2</v>
      </c>
      <c r="AF933" s="14">
        <v>0.120678833801123</v>
      </c>
      <c r="AG933" s="14">
        <v>0.159646071983714</v>
      </c>
      <c r="AH933" s="14"/>
      <c r="AI933" s="14">
        <v>9.9687140781950997E-3</v>
      </c>
      <c r="AJ933" s="14">
        <v>5.4006362071915101E-2</v>
      </c>
      <c r="AK933" s="14">
        <v>4.48804122571183E-2</v>
      </c>
      <c r="AL933" s="14">
        <v>2.27400341718915E-2</v>
      </c>
      <c r="AM933" s="14">
        <v>3.5483101716422799E-2</v>
      </c>
    </row>
    <row r="934" spans="2:39" x14ac:dyDescent="0.35">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row>
    <row r="935" spans="2:39" x14ac:dyDescent="0.35">
      <c r="B935" s="6" t="s">
        <v>375</v>
      </c>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row>
    <row r="936" spans="2:39" x14ac:dyDescent="0.35">
      <c r="B936" s="24" t="s">
        <v>71</v>
      </c>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row>
    <row r="937" spans="2:39" x14ac:dyDescent="0.35">
      <c r="B937" t="s">
        <v>368</v>
      </c>
      <c r="C937" s="14">
        <v>0.72560314004659199</v>
      </c>
      <c r="D937" s="14">
        <v>0.73825713493931799</v>
      </c>
      <c r="E937" s="14">
        <v>0.711916487303909</v>
      </c>
      <c r="F937" s="14"/>
      <c r="G937" s="14">
        <v>0.67096452765066295</v>
      </c>
      <c r="H937" s="14">
        <v>0.72195845591105001</v>
      </c>
      <c r="I937" s="14">
        <v>0.73012217954847303</v>
      </c>
      <c r="J937" s="14">
        <v>0.75846005825514595</v>
      </c>
      <c r="K937" s="14">
        <v>0.76886726082717405</v>
      </c>
      <c r="L937" s="14">
        <v>0.72273020456185</v>
      </c>
      <c r="M937" s="14"/>
      <c r="N937" s="14">
        <v>0.68159485436842704</v>
      </c>
      <c r="O937" s="14">
        <v>0.745654275413561</v>
      </c>
      <c r="P937" s="14">
        <v>0.75028408379002398</v>
      </c>
      <c r="Q937" s="14">
        <v>0.74854467887300502</v>
      </c>
      <c r="R937" s="14">
        <v>0.70394089694767403</v>
      </c>
      <c r="S937" s="14"/>
      <c r="T937" s="14">
        <v>0.61957074520212796</v>
      </c>
      <c r="U937" s="14">
        <v>0.55590478326783899</v>
      </c>
      <c r="V937" s="14">
        <v>0.71846158199198096</v>
      </c>
      <c r="W937" s="14">
        <v>0.78350722413640805</v>
      </c>
      <c r="X937" s="14"/>
      <c r="Y937" s="14">
        <v>0.71929027977670501</v>
      </c>
      <c r="Z937" s="14">
        <v>0.75357893231899997</v>
      </c>
      <c r="AA937" s="14">
        <v>0.75527504026977699</v>
      </c>
      <c r="AB937" s="14">
        <v>0.74070569343147297</v>
      </c>
      <c r="AC937" s="14"/>
      <c r="AD937" s="14">
        <v>0.77489861343626998</v>
      </c>
      <c r="AE937" s="14">
        <v>0.71053380367976704</v>
      </c>
      <c r="AF937" s="14">
        <v>0.62587478888558501</v>
      </c>
      <c r="AG937" s="14">
        <v>0.52577800162532196</v>
      </c>
      <c r="AH937" s="14"/>
      <c r="AI937" s="14">
        <v>0.81326069564457304</v>
      </c>
      <c r="AJ937" s="14">
        <v>0.78824958096128495</v>
      </c>
      <c r="AK937" s="14">
        <v>0.78566690509793502</v>
      </c>
      <c r="AL937" s="14">
        <v>0.76254586750826703</v>
      </c>
      <c r="AM937" s="14">
        <v>0.72469471833800203</v>
      </c>
    </row>
    <row r="938" spans="2:39" x14ac:dyDescent="0.35">
      <c r="B938" t="s">
        <v>369</v>
      </c>
      <c r="C938" s="14">
        <v>0.16737662024123101</v>
      </c>
      <c r="D938" s="14">
        <v>0.17530766826064401</v>
      </c>
      <c r="E938" s="14">
        <v>0.15879834112483501</v>
      </c>
      <c r="F938" s="14"/>
      <c r="G938" s="14">
        <v>0.190137157361532</v>
      </c>
      <c r="H938" s="14">
        <v>0.15950011764731001</v>
      </c>
      <c r="I938" s="14">
        <v>0.19553583447276199</v>
      </c>
      <c r="J938" s="14">
        <v>0.15558880216791901</v>
      </c>
      <c r="K938" s="14">
        <v>0.11117583107854299</v>
      </c>
      <c r="L938" s="14">
        <v>0.166930072079671</v>
      </c>
      <c r="M938" s="14"/>
      <c r="N938" s="14">
        <v>0.20795303882990801</v>
      </c>
      <c r="O938" s="14">
        <v>0.156109796198347</v>
      </c>
      <c r="P938" s="14">
        <v>0.15311155617201799</v>
      </c>
      <c r="Q938" s="14">
        <v>0.144543914274191</v>
      </c>
      <c r="R938" s="14">
        <v>0.19907484587252</v>
      </c>
      <c r="S938" s="14"/>
      <c r="T938" s="14">
        <v>0.198385650167475</v>
      </c>
      <c r="U938" s="14">
        <v>0.215866601020686</v>
      </c>
      <c r="V938" s="14">
        <v>0.163045064622374</v>
      </c>
      <c r="W938" s="14">
        <v>0.157954921731772</v>
      </c>
      <c r="X938" s="14"/>
      <c r="Y938" s="14">
        <v>0.167848134718491</v>
      </c>
      <c r="Z938" s="14">
        <v>0.166696774163272</v>
      </c>
      <c r="AA938" s="14">
        <v>0.16335908270659599</v>
      </c>
      <c r="AB938" s="14">
        <v>0.18951886764443199</v>
      </c>
      <c r="AC938" s="14"/>
      <c r="AD938" s="14">
        <v>0.15668060459366701</v>
      </c>
      <c r="AE938" s="14">
        <v>0.16702345237559099</v>
      </c>
      <c r="AF938" s="14">
        <v>0.166877812897056</v>
      </c>
      <c r="AG938" s="14">
        <v>0.25289685635633402</v>
      </c>
      <c r="AH938" s="14"/>
      <c r="AI938" s="14">
        <v>0.133394054660085</v>
      </c>
      <c r="AJ938" s="14">
        <v>0.11797553808292301</v>
      </c>
      <c r="AK938" s="14">
        <v>0.110531464534681</v>
      </c>
      <c r="AL938" s="14">
        <v>0.16146886674135399</v>
      </c>
      <c r="AM938" s="14">
        <v>0.18697466245609701</v>
      </c>
    </row>
    <row r="939" spans="2:39" x14ac:dyDescent="0.35">
      <c r="B939" t="s">
        <v>370</v>
      </c>
      <c r="C939" s="14">
        <v>3.4706064994644202E-2</v>
      </c>
      <c r="D939" s="14">
        <v>3.2795585932137203E-2</v>
      </c>
      <c r="E939" s="14">
        <v>3.6772453018534601E-2</v>
      </c>
      <c r="F939" s="14"/>
      <c r="G939" s="14">
        <v>7.6728058285743098E-2</v>
      </c>
      <c r="H939" s="14">
        <v>4.1782673364888799E-2</v>
      </c>
      <c r="I939" s="14">
        <v>2.44797660659909E-2</v>
      </c>
      <c r="J939" s="14">
        <v>1.3311289601645701E-2</v>
      </c>
      <c r="K939" s="14">
        <v>1.8174260438946401E-2</v>
      </c>
      <c r="L939" s="14">
        <v>1.6289156613235801E-2</v>
      </c>
      <c r="M939" s="14"/>
      <c r="N939" s="14">
        <v>1.7896118778055001E-2</v>
      </c>
      <c r="O939" s="14">
        <v>4.4924029082892399E-2</v>
      </c>
      <c r="P939" s="14">
        <v>3.1978399147347403E-2</v>
      </c>
      <c r="Q939" s="14">
        <v>4.6547493744966702E-2</v>
      </c>
      <c r="R939" s="14">
        <v>2.2783876952294502E-2</v>
      </c>
      <c r="S939" s="14"/>
      <c r="T939" s="14">
        <v>4.8576946651732102E-2</v>
      </c>
      <c r="U939" s="14">
        <v>0.13389564664956399</v>
      </c>
      <c r="V939" s="14">
        <v>3.7014550138692703E-2</v>
      </c>
      <c r="W939" s="14">
        <v>1.3916699707846101E-2</v>
      </c>
      <c r="X939" s="14"/>
      <c r="Y939" s="14">
        <v>3.2555123732957297E-2</v>
      </c>
      <c r="Z939" s="14">
        <v>4.3421193502045603E-2</v>
      </c>
      <c r="AA939" s="14">
        <v>3.8040065400801099E-2</v>
      </c>
      <c r="AB939" s="14">
        <v>2.0904562089026999E-2</v>
      </c>
      <c r="AC939" s="14"/>
      <c r="AD939" s="14">
        <v>2.05238723275647E-2</v>
      </c>
      <c r="AE939" s="14">
        <v>5.7310437389500403E-2</v>
      </c>
      <c r="AF939" s="14">
        <v>4.1663092006716099E-2</v>
      </c>
      <c r="AG939" s="14">
        <v>5.4676700828567203E-2</v>
      </c>
      <c r="AH939" s="14"/>
      <c r="AI939" s="14">
        <v>5.3345249695341899E-2</v>
      </c>
      <c r="AJ939" s="14">
        <v>3.1427515925213603E-2</v>
      </c>
      <c r="AK939" s="14">
        <v>4.2112081134505701E-2</v>
      </c>
      <c r="AL939" s="14">
        <v>3.8397977480491403E-2</v>
      </c>
      <c r="AM939" s="14">
        <v>4.7138653546930503E-2</v>
      </c>
    </row>
    <row r="940" spans="2:39" x14ac:dyDescent="0.35">
      <c r="B940" t="s">
        <v>64</v>
      </c>
      <c r="C940" s="14">
        <v>7.2314174717532806E-2</v>
      </c>
      <c r="D940" s="14">
        <v>5.3639610867900402E-2</v>
      </c>
      <c r="E940" s="14">
        <v>9.2512718552720793E-2</v>
      </c>
      <c r="F940" s="14"/>
      <c r="G940" s="14">
        <v>6.2170256702061999E-2</v>
      </c>
      <c r="H940" s="14">
        <v>7.6758753076751701E-2</v>
      </c>
      <c r="I940" s="14">
        <v>4.9862219912774799E-2</v>
      </c>
      <c r="J940" s="14">
        <v>7.2639849975289397E-2</v>
      </c>
      <c r="K940" s="14">
        <v>0.101782647655337</v>
      </c>
      <c r="L940" s="14">
        <v>9.4050566745243203E-2</v>
      </c>
      <c r="M940" s="14"/>
      <c r="N940" s="14">
        <v>9.2555988023609898E-2</v>
      </c>
      <c r="O940" s="14">
        <v>5.3311899305199598E-2</v>
      </c>
      <c r="P940" s="14">
        <v>6.4625960890609999E-2</v>
      </c>
      <c r="Q940" s="14">
        <v>6.0363913107837501E-2</v>
      </c>
      <c r="R940" s="14">
        <v>7.4200380227512103E-2</v>
      </c>
      <c r="S940" s="14"/>
      <c r="T940" s="14">
        <v>0.133466657978665</v>
      </c>
      <c r="U940" s="14">
        <v>9.4332969061910202E-2</v>
      </c>
      <c r="V940" s="14">
        <v>8.14788032469526E-2</v>
      </c>
      <c r="W940" s="14">
        <v>4.4621154423973901E-2</v>
      </c>
      <c r="X940" s="14"/>
      <c r="Y940" s="14">
        <v>8.0306461771845805E-2</v>
      </c>
      <c r="Z940" s="14">
        <v>3.6303100015681697E-2</v>
      </c>
      <c r="AA940" s="14">
        <v>4.3325811622825498E-2</v>
      </c>
      <c r="AB940" s="14">
        <v>4.8870876835068099E-2</v>
      </c>
      <c r="AC940" s="14"/>
      <c r="AD940" s="14">
        <v>4.7896909642498001E-2</v>
      </c>
      <c r="AE940" s="14">
        <v>6.5132306555141697E-2</v>
      </c>
      <c r="AF940" s="14">
        <v>0.16558430621064299</v>
      </c>
      <c r="AG940" s="14">
        <v>0.16664844118977601</v>
      </c>
      <c r="AH940" s="14"/>
      <c r="AI940" s="14">
        <v>0</v>
      </c>
      <c r="AJ940" s="14">
        <v>6.2347365030578701E-2</v>
      </c>
      <c r="AK940" s="14">
        <v>6.1689549232878102E-2</v>
      </c>
      <c r="AL940" s="14">
        <v>3.7587288269887199E-2</v>
      </c>
      <c r="AM940" s="14">
        <v>4.1191965658970403E-2</v>
      </c>
    </row>
    <row r="941" spans="2:39" x14ac:dyDescent="0.35">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row>
    <row r="942" spans="2:39" x14ac:dyDescent="0.35">
      <c r="B942" s="6" t="s">
        <v>376</v>
      </c>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row>
    <row r="943" spans="2:39" x14ac:dyDescent="0.35">
      <c r="B943" s="24" t="s">
        <v>71</v>
      </c>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row>
    <row r="944" spans="2:39" x14ac:dyDescent="0.35">
      <c r="B944" t="s">
        <v>368</v>
      </c>
      <c r="C944" s="14">
        <v>0.65475711693201899</v>
      </c>
      <c r="D944" s="14">
        <v>0.66328146651766995</v>
      </c>
      <c r="E944" s="14">
        <v>0.64553711853427298</v>
      </c>
      <c r="F944" s="14"/>
      <c r="G944" s="14">
        <v>0.592348785656443</v>
      </c>
      <c r="H944" s="14">
        <v>0.63609061585230797</v>
      </c>
      <c r="I944" s="14">
        <v>0.69398794464203695</v>
      </c>
      <c r="J944" s="14">
        <v>0.68532197594638899</v>
      </c>
      <c r="K944" s="14">
        <v>0.735040035934865</v>
      </c>
      <c r="L944" s="14">
        <v>0.59206103463396897</v>
      </c>
      <c r="M944" s="14"/>
      <c r="N944" s="14">
        <v>0.59116302639429696</v>
      </c>
      <c r="O944" s="14">
        <v>0.68955507325070797</v>
      </c>
      <c r="P944" s="14">
        <v>0.71782814941497997</v>
      </c>
      <c r="Q944" s="14">
        <v>0.64617276185354899</v>
      </c>
      <c r="R944" s="14">
        <v>0.62062873582233802</v>
      </c>
      <c r="S944" s="14"/>
      <c r="T944" s="14">
        <v>0.44322945855192603</v>
      </c>
      <c r="U944" s="14">
        <v>0.58653444892565698</v>
      </c>
      <c r="V944" s="14">
        <v>0.63016863925036903</v>
      </c>
      <c r="W944" s="14">
        <v>0.73489813403455895</v>
      </c>
      <c r="X944" s="14"/>
      <c r="Y944" s="14">
        <v>0.65681515558141701</v>
      </c>
      <c r="Z944" s="14">
        <v>0.686314250444235</v>
      </c>
      <c r="AA944" s="14">
        <v>0.66355116647442003</v>
      </c>
      <c r="AB944" s="14">
        <v>0.68785257069709704</v>
      </c>
      <c r="AC944" s="14"/>
      <c r="AD944" s="14">
        <v>0.69267699553360895</v>
      </c>
      <c r="AE944" s="14">
        <v>0.65985303305066001</v>
      </c>
      <c r="AF944" s="14">
        <v>0.55433107249706004</v>
      </c>
      <c r="AG944" s="14">
        <v>0.47143953554211498</v>
      </c>
      <c r="AH944" s="14"/>
      <c r="AI944" s="14">
        <v>0.68040648142899496</v>
      </c>
      <c r="AJ944" s="14">
        <v>0.72961862592042903</v>
      </c>
      <c r="AK944" s="14">
        <v>0.65311134802048398</v>
      </c>
      <c r="AL944" s="14">
        <v>0.74306786354046905</v>
      </c>
      <c r="AM944" s="14">
        <v>0.61238252293222095</v>
      </c>
    </row>
    <row r="945" spans="2:39" x14ac:dyDescent="0.35">
      <c r="B945" t="s">
        <v>369</v>
      </c>
      <c r="C945" s="14">
        <v>0.21123694065319501</v>
      </c>
      <c r="D945" s="14">
        <v>0.21285175846122101</v>
      </c>
      <c r="E945" s="14">
        <v>0.20949034198862199</v>
      </c>
      <c r="F945" s="14"/>
      <c r="G945" s="14">
        <v>0.264064095245512</v>
      </c>
      <c r="H945" s="14">
        <v>0.229297346816244</v>
      </c>
      <c r="I945" s="14">
        <v>0.182723569759529</v>
      </c>
      <c r="J945" s="14">
        <v>0.19035974656841101</v>
      </c>
      <c r="K945" s="14">
        <v>0.13971448377765799</v>
      </c>
      <c r="L945" s="14">
        <v>0.244992182078306</v>
      </c>
      <c r="M945" s="14"/>
      <c r="N945" s="14">
        <v>0.22471978342586901</v>
      </c>
      <c r="O945" s="14">
        <v>0.199549081809276</v>
      </c>
      <c r="P945" s="14">
        <v>0.18651244198853001</v>
      </c>
      <c r="Q945" s="14">
        <v>0.203841981086688</v>
      </c>
      <c r="R945" s="14">
        <v>0.249593579333939</v>
      </c>
      <c r="S945" s="14"/>
      <c r="T945" s="14">
        <v>0.343464313108228</v>
      </c>
      <c r="U945" s="14">
        <v>0.23412479494427599</v>
      </c>
      <c r="V945" s="14">
        <v>0.214979543543388</v>
      </c>
      <c r="W945" s="14">
        <v>0.178028962871456</v>
      </c>
      <c r="X945" s="14"/>
      <c r="Y945" s="14">
        <v>0.189957590255559</v>
      </c>
      <c r="Z945" s="14">
        <v>0.20586736918736701</v>
      </c>
      <c r="AA945" s="14">
        <v>0.25795495813859498</v>
      </c>
      <c r="AB945" s="14">
        <v>0.20705888169723</v>
      </c>
      <c r="AC945" s="14"/>
      <c r="AD945" s="14">
        <v>0.198652660391305</v>
      </c>
      <c r="AE945" s="14">
        <v>0.236077535056823</v>
      </c>
      <c r="AF945" s="14">
        <v>0.190138589065905</v>
      </c>
      <c r="AG945" s="14">
        <v>0.226357566118323</v>
      </c>
      <c r="AH945" s="14"/>
      <c r="AI945" s="14">
        <v>0.21305829490543499</v>
      </c>
      <c r="AJ945" s="14">
        <v>0.174942177611006</v>
      </c>
      <c r="AK945" s="14">
        <v>0.225008481296844</v>
      </c>
      <c r="AL945" s="14">
        <v>0.17225287772765499</v>
      </c>
      <c r="AM945" s="14">
        <v>0.26262683107334001</v>
      </c>
    </row>
    <row r="946" spans="2:39" x14ac:dyDescent="0.35">
      <c r="B946" t="s">
        <v>370</v>
      </c>
      <c r="C946" s="14">
        <v>6.2626386260340394E-2</v>
      </c>
      <c r="D946" s="14">
        <v>6.3431024238396194E-2</v>
      </c>
      <c r="E946" s="14">
        <v>6.1756083981685798E-2</v>
      </c>
      <c r="F946" s="14"/>
      <c r="G946" s="14">
        <v>0.109466888577693</v>
      </c>
      <c r="H946" s="14">
        <v>6.50330298399414E-2</v>
      </c>
      <c r="I946" s="14">
        <v>6.7046684578307703E-2</v>
      </c>
      <c r="J946" s="14">
        <v>3.2003070444375302E-2</v>
      </c>
      <c r="K946" s="14">
        <v>2.56707426870115E-2</v>
      </c>
      <c r="L946" s="14">
        <v>5.3195938145532203E-2</v>
      </c>
      <c r="M946" s="14"/>
      <c r="N946" s="14">
        <v>8.93075400822229E-2</v>
      </c>
      <c r="O946" s="14">
        <v>6.1878844867690103E-2</v>
      </c>
      <c r="P946" s="14">
        <v>3.7880117410947399E-2</v>
      </c>
      <c r="Q946" s="14">
        <v>8.5193782607300997E-2</v>
      </c>
      <c r="R946" s="14">
        <v>6.0093949943241402E-2</v>
      </c>
      <c r="S946" s="14"/>
      <c r="T946" s="14">
        <v>9.5029358866861105E-2</v>
      </c>
      <c r="U946" s="14">
        <v>0.11365691083882699</v>
      </c>
      <c r="V946" s="14">
        <v>7.2658622744359205E-2</v>
      </c>
      <c r="W946" s="14">
        <v>3.79426324325913E-2</v>
      </c>
      <c r="X946" s="14"/>
      <c r="Y946" s="14">
        <v>6.2522862099794796E-2</v>
      </c>
      <c r="Z946" s="14">
        <v>6.4624405507740998E-2</v>
      </c>
      <c r="AA946" s="14">
        <v>6.6159952471892103E-2</v>
      </c>
      <c r="AB946" s="14">
        <v>6.4495650396872994E-2</v>
      </c>
      <c r="AC946" s="14"/>
      <c r="AD946" s="14">
        <v>5.4688939735604E-2</v>
      </c>
      <c r="AE946" s="14">
        <v>5.5518194159344503E-2</v>
      </c>
      <c r="AF946" s="14">
        <v>9.5781726696523406E-2</v>
      </c>
      <c r="AG946" s="14">
        <v>0.117687575636116</v>
      </c>
      <c r="AH946" s="14"/>
      <c r="AI946" s="14">
        <v>9.4058201310677297E-2</v>
      </c>
      <c r="AJ946" s="14">
        <v>4.5142769627949303E-2</v>
      </c>
      <c r="AK946" s="14">
        <v>7.6431904285110805E-2</v>
      </c>
      <c r="AL946" s="14">
        <v>4.5161009198218402E-2</v>
      </c>
      <c r="AM946" s="14">
        <v>8.2221146476028004E-2</v>
      </c>
    </row>
    <row r="947" spans="2:39" x14ac:dyDescent="0.35">
      <c r="B947" t="s">
        <v>64</v>
      </c>
      <c r="C947" s="14">
        <v>7.1379556154444995E-2</v>
      </c>
      <c r="D947" s="14">
        <v>6.0435750782712801E-2</v>
      </c>
      <c r="E947" s="14">
        <v>8.3216455495419506E-2</v>
      </c>
      <c r="F947" s="14"/>
      <c r="G947" s="14">
        <v>3.4120230520351999E-2</v>
      </c>
      <c r="H947" s="14">
        <v>6.9579007491506098E-2</v>
      </c>
      <c r="I947" s="14">
        <v>5.6241801020127297E-2</v>
      </c>
      <c r="J947" s="14">
        <v>9.2315207040824104E-2</v>
      </c>
      <c r="K947" s="14">
        <v>9.9574737600466007E-2</v>
      </c>
      <c r="L947" s="14">
        <v>0.10975084514219299</v>
      </c>
      <c r="M947" s="14"/>
      <c r="N947" s="14">
        <v>9.4809650097610998E-2</v>
      </c>
      <c r="O947" s="14">
        <v>4.9017000072326497E-2</v>
      </c>
      <c r="P947" s="14">
        <v>5.7779291185542501E-2</v>
      </c>
      <c r="Q947" s="14">
        <v>6.4791474452462403E-2</v>
      </c>
      <c r="R947" s="14">
        <v>6.9683734900480895E-2</v>
      </c>
      <c r="S947" s="14"/>
      <c r="T947" s="14">
        <v>0.11827686947298501</v>
      </c>
      <c r="U947" s="14">
        <v>6.5683845291240495E-2</v>
      </c>
      <c r="V947" s="14">
        <v>8.2193194461883196E-2</v>
      </c>
      <c r="W947" s="14">
        <v>4.91302706613947E-2</v>
      </c>
      <c r="X947" s="14"/>
      <c r="Y947" s="14">
        <v>9.0704392063229305E-2</v>
      </c>
      <c r="Z947" s="14">
        <v>4.3193974860657201E-2</v>
      </c>
      <c r="AA947" s="14">
        <v>1.2333922915092501E-2</v>
      </c>
      <c r="AB947" s="14">
        <v>4.0592897208800299E-2</v>
      </c>
      <c r="AC947" s="14"/>
      <c r="AD947" s="14">
        <v>5.3981404339481599E-2</v>
      </c>
      <c r="AE947" s="14">
        <v>4.8551237733171798E-2</v>
      </c>
      <c r="AF947" s="14">
        <v>0.159748611740512</v>
      </c>
      <c r="AG947" s="14">
        <v>0.18451532270344601</v>
      </c>
      <c r="AH947" s="14"/>
      <c r="AI947" s="14">
        <v>1.24770223548933E-2</v>
      </c>
      <c r="AJ947" s="14">
        <v>5.02964268406157E-2</v>
      </c>
      <c r="AK947" s="14">
        <v>4.5448266397560597E-2</v>
      </c>
      <c r="AL947" s="14">
        <v>3.9518249533656798E-2</v>
      </c>
      <c r="AM947" s="14">
        <v>4.2769499518411198E-2</v>
      </c>
    </row>
    <row r="948" spans="2:39" x14ac:dyDescent="0.35">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row>
    <row r="949" spans="2:39" x14ac:dyDescent="0.35">
      <c r="B949" s="6" t="s">
        <v>377</v>
      </c>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row>
    <row r="950" spans="2:39" x14ac:dyDescent="0.35">
      <c r="B950" s="24" t="s">
        <v>71</v>
      </c>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row>
    <row r="951" spans="2:39" x14ac:dyDescent="0.35">
      <c r="B951" t="s">
        <v>368</v>
      </c>
      <c r="C951" s="14">
        <v>0.70155355242122797</v>
      </c>
      <c r="D951" s="14">
        <v>0.71032208462135205</v>
      </c>
      <c r="E951" s="14">
        <v>0.69206944433492601</v>
      </c>
      <c r="F951" s="14"/>
      <c r="G951" s="14">
        <v>0.62760178218268803</v>
      </c>
      <c r="H951" s="14">
        <v>0.69631476802610104</v>
      </c>
      <c r="I951" s="14">
        <v>0.79661707256820202</v>
      </c>
      <c r="J951" s="14">
        <v>0.69114664373527901</v>
      </c>
      <c r="K951" s="14">
        <v>0.68867658037917001</v>
      </c>
      <c r="L951" s="14">
        <v>0.67788844015303296</v>
      </c>
      <c r="M951" s="14"/>
      <c r="N951" s="14">
        <v>0.61128581845310004</v>
      </c>
      <c r="O951" s="14">
        <v>0.69543727547308898</v>
      </c>
      <c r="P951" s="14">
        <v>0.78906197886607998</v>
      </c>
      <c r="Q951" s="14">
        <v>0.69509667152241295</v>
      </c>
      <c r="R951" s="14">
        <v>0.69075858292768699</v>
      </c>
      <c r="S951" s="14"/>
      <c r="T951" s="14">
        <v>0.57943232523633403</v>
      </c>
      <c r="U951" s="14">
        <v>0.55330525464063096</v>
      </c>
      <c r="V951" s="14">
        <v>0.68963397392401005</v>
      </c>
      <c r="W951" s="14">
        <v>0.76317488977308001</v>
      </c>
      <c r="X951" s="14"/>
      <c r="Y951" s="14">
        <v>0.69323843038334498</v>
      </c>
      <c r="Z951" s="14">
        <v>0.75205568332827</v>
      </c>
      <c r="AA951" s="14">
        <v>0.71363581862960701</v>
      </c>
      <c r="AB951" s="14">
        <v>0.83636125740331302</v>
      </c>
      <c r="AC951" s="14"/>
      <c r="AD951" s="14">
        <v>0.72474105864969596</v>
      </c>
      <c r="AE951" s="14">
        <v>0.71891045702179501</v>
      </c>
      <c r="AF951" s="14">
        <v>0.62803696735745895</v>
      </c>
      <c r="AG951" s="14">
        <v>0.52974101198627899</v>
      </c>
      <c r="AH951" s="14"/>
      <c r="AI951" s="14">
        <v>0.80343655544876502</v>
      </c>
      <c r="AJ951" s="14">
        <v>0.80762988262643098</v>
      </c>
      <c r="AK951" s="14">
        <v>0.669437296111</v>
      </c>
      <c r="AL951" s="14">
        <v>0.72125326761639896</v>
      </c>
      <c r="AM951" s="14">
        <v>0.71205298572890197</v>
      </c>
    </row>
    <row r="952" spans="2:39" x14ac:dyDescent="0.35">
      <c r="B952" t="s">
        <v>369</v>
      </c>
      <c r="C952" s="14">
        <v>0.19007415932306901</v>
      </c>
      <c r="D952" s="14">
        <v>0.18349489164642599</v>
      </c>
      <c r="E952" s="14">
        <v>0.197190343006937</v>
      </c>
      <c r="F952" s="14"/>
      <c r="G952" s="14">
        <v>0.27511775357991403</v>
      </c>
      <c r="H952" s="14">
        <v>0.20136829112303201</v>
      </c>
      <c r="I952" s="14">
        <v>0.122131692174533</v>
      </c>
      <c r="J952" s="14">
        <v>0.19123454819892699</v>
      </c>
      <c r="K952" s="14">
        <v>0.17367877364807299</v>
      </c>
      <c r="L952" s="14">
        <v>0.16940507330010399</v>
      </c>
      <c r="M952" s="14"/>
      <c r="N952" s="14">
        <v>0.211102609716006</v>
      </c>
      <c r="O952" s="14">
        <v>0.21745581538016601</v>
      </c>
      <c r="P952" s="14">
        <v>0.136468574460095</v>
      </c>
      <c r="Q952" s="14">
        <v>0.203449273346021</v>
      </c>
      <c r="R952" s="14">
        <v>0.19247478984597499</v>
      </c>
      <c r="S952" s="14"/>
      <c r="T952" s="14">
        <v>0.249582920526941</v>
      </c>
      <c r="U952" s="14">
        <v>0.30120551469425699</v>
      </c>
      <c r="V952" s="14">
        <v>0.190663767936992</v>
      </c>
      <c r="W952" s="14">
        <v>0.16096662218518601</v>
      </c>
      <c r="X952" s="14"/>
      <c r="Y952" s="14">
        <v>0.191568056277135</v>
      </c>
      <c r="Z952" s="14">
        <v>0.15706819838014499</v>
      </c>
      <c r="AA952" s="14">
        <v>0.16297780970881201</v>
      </c>
      <c r="AB952" s="14">
        <v>0.123538382129143</v>
      </c>
      <c r="AC952" s="14"/>
      <c r="AD952" s="14">
        <v>0.185587291291574</v>
      </c>
      <c r="AE952" s="14">
        <v>0.19467925981206199</v>
      </c>
      <c r="AF952" s="14">
        <v>0.15439047602537601</v>
      </c>
      <c r="AG952" s="14">
        <v>0.24380313908551399</v>
      </c>
      <c r="AH952" s="14"/>
      <c r="AI952" s="14">
        <v>0.18659473047304001</v>
      </c>
      <c r="AJ952" s="14">
        <v>0.119454750276638</v>
      </c>
      <c r="AK952" s="14">
        <v>0.215657539254934</v>
      </c>
      <c r="AL952" s="14">
        <v>0.21439971572100999</v>
      </c>
      <c r="AM952" s="14">
        <v>0.15549795799189101</v>
      </c>
    </row>
    <row r="953" spans="2:39" x14ac:dyDescent="0.35">
      <c r="B953" t="s">
        <v>370</v>
      </c>
      <c r="C953" s="14">
        <v>3.3550182639789899E-2</v>
      </c>
      <c r="D953" s="14">
        <v>4.1959773447379403E-2</v>
      </c>
      <c r="E953" s="14">
        <v>2.4454308169530901E-2</v>
      </c>
      <c r="F953" s="14"/>
      <c r="G953" s="14">
        <v>5.0934220400265899E-2</v>
      </c>
      <c r="H953" s="14">
        <v>2.9168534109646101E-2</v>
      </c>
      <c r="I953" s="14">
        <v>2.3402526879049101E-2</v>
      </c>
      <c r="J953" s="14">
        <v>2.9125863267560999E-2</v>
      </c>
      <c r="K953" s="14">
        <v>3.3828524015886402E-2</v>
      </c>
      <c r="L953" s="14">
        <v>4.0964230171921502E-2</v>
      </c>
      <c r="M953" s="14"/>
      <c r="N953" s="14">
        <v>7.6029643057832205E-2</v>
      </c>
      <c r="O953" s="14">
        <v>3.2399774185821101E-2</v>
      </c>
      <c r="P953" s="14">
        <v>1.38621432374773E-2</v>
      </c>
      <c r="Q953" s="14">
        <v>4.7559659010244802E-2</v>
      </c>
      <c r="R953" s="14">
        <v>2.0916306027579101E-2</v>
      </c>
      <c r="S953" s="14"/>
      <c r="T953" s="14">
        <v>7.1280343600881799E-2</v>
      </c>
      <c r="U953" s="14">
        <v>4.2392647051351699E-2</v>
      </c>
      <c r="V953" s="14">
        <v>3.6202434406902802E-2</v>
      </c>
      <c r="W953" s="14">
        <v>2.2193234617644799E-2</v>
      </c>
      <c r="X953" s="14"/>
      <c r="Y953" s="14">
        <v>3.3338133587139898E-2</v>
      </c>
      <c r="Z953" s="14">
        <v>3.6596913418072002E-2</v>
      </c>
      <c r="AA953" s="14">
        <v>4.6864425560053602E-2</v>
      </c>
      <c r="AB953" s="14">
        <v>2.1538432101067099E-2</v>
      </c>
      <c r="AC953" s="14"/>
      <c r="AD953" s="14">
        <v>2.7262252345054899E-2</v>
      </c>
      <c r="AE953" s="14">
        <v>4.12153764870581E-2</v>
      </c>
      <c r="AF953" s="14">
        <v>5.2447759670223797E-2</v>
      </c>
      <c r="AG953" s="14">
        <v>3.9904969878820001E-2</v>
      </c>
      <c r="AH953" s="14"/>
      <c r="AI953" s="14">
        <v>0</v>
      </c>
      <c r="AJ953" s="14">
        <v>1.3953722632253999E-2</v>
      </c>
      <c r="AK953" s="14">
        <v>5.8720889086306398E-2</v>
      </c>
      <c r="AL953" s="14">
        <v>2.51796377262162E-2</v>
      </c>
      <c r="AM953" s="14">
        <v>6.4798587667100796E-2</v>
      </c>
    </row>
    <row r="954" spans="2:39" x14ac:dyDescent="0.35">
      <c r="B954" t="s">
        <v>64</v>
      </c>
      <c r="C954" s="14">
        <v>7.4822105615913306E-2</v>
      </c>
      <c r="D954" s="14">
        <v>6.4223250284842603E-2</v>
      </c>
      <c r="E954" s="14">
        <v>8.6285904488606194E-2</v>
      </c>
      <c r="F954" s="14"/>
      <c r="G954" s="14">
        <v>4.6346243837131602E-2</v>
      </c>
      <c r="H954" s="14">
        <v>7.3148406741221805E-2</v>
      </c>
      <c r="I954" s="14">
        <v>5.7848708378216603E-2</v>
      </c>
      <c r="J954" s="14">
        <v>8.84929447982329E-2</v>
      </c>
      <c r="K954" s="14">
        <v>0.103816121956871</v>
      </c>
      <c r="L954" s="14">
        <v>0.11174225637494101</v>
      </c>
      <c r="M954" s="14"/>
      <c r="N954" s="14">
        <v>0.10158192877306201</v>
      </c>
      <c r="O954" s="14">
        <v>5.4707134960924102E-2</v>
      </c>
      <c r="P954" s="14">
        <v>6.0607303436347702E-2</v>
      </c>
      <c r="Q954" s="14">
        <v>5.38943961213212E-2</v>
      </c>
      <c r="R954" s="14">
        <v>9.5850321198758595E-2</v>
      </c>
      <c r="S954" s="14"/>
      <c r="T954" s="14">
        <v>9.9704410635842997E-2</v>
      </c>
      <c r="U954" s="14">
        <v>0.10309658361376001</v>
      </c>
      <c r="V954" s="14">
        <v>8.3499823732094303E-2</v>
      </c>
      <c r="W954" s="14">
        <v>5.3665253424089003E-2</v>
      </c>
      <c r="X954" s="14"/>
      <c r="Y954" s="14">
        <v>8.1855379752379998E-2</v>
      </c>
      <c r="Z954" s="14">
        <v>5.4279204873512198E-2</v>
      </c>
      <c r="AA954" s="14">
        <v>7.6521946101527794E-2</v>
      </c>
      <c r="AB954" s="14">
        <v>1.8561928366476198E-2</v>
      </c>
      <c r="AC954" s="14"/>
      <c r="AD954" s="14">
        <v>6.2409397713674902E-2</v>
      </c>
      <c r="AE954" s="14">
        <v>4.5194906679084997E-2</v>
      </c>
      <c r="AF954" s="14">
        <v>0.16512479694694099</v>
      </c>
      <c r="AG954" s="14">
        <v>0.186550879049387</v>
      </c>
      <c r="AH954" s="14"/>
      <c r="AI954" s="14">
        <v>9.9687140781950997E-3</v>
      </c>
      <c r="AJ954" s="14">
        <v>5.8961644464676902E-2</v>
      </c>
      <c r="AK954" s="14">
        <v>5.6184275547759698E-2</v>
      </c>
      <c r="AL954" s="14">
        <v>3.9167378936375098E-2</v>
      </c>
      <c r="AM954" s="14">
        <v>6.7650468612106093E-2</v>
      </c>
    </row>
    <row r="955" spans="2:39" x14ac:dyDescent="0.35">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row>
    <row r="956" spans="2:39" x14ac:dyDescent="0.35">
      <c r="B956" s="6" t="s">
        <v>378</v>
      </c>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row>
    <row r="957" spans="2:39" x14ac:dyDescent="0.35">
      <c r="B957" s="24" t="s">
        <v>71</v>
      </c>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row>
    <row r="958" spans="2:39" x14ac:dyDescent="0.35">
      <c r="B958" t="s">
        <v>368</v>
      </c>
      <c r="C958" s="14">
        <v>0.68219626647989196</v>
      </c>
      <c r="D958" s="14">
        <v>0.69722769831171205</v>
      </c>
      <c r="E958" s="14">
        <v>0.66593816068393696</v>
      </c>
      <c r="F958" s="14"/>
      <c r="G958" s="14">
        <v>0.64254746789096595</v>
      </c>
      <c r="H958" s="14">
        <v>0.67304545127076398</v>
      </c>
      <c r="I958" s="14">
        <v>0.69806499351916496</v>
      </c>
      <c r="J958" s="14">
        <v>0.704428197104774</v>
      </c>
      <c r="K958" s="14">
        <v>0.701206205282632</v>
      </c>
      <c r="L958" s="14">
        <v>0.685452500199763</v>
      </c>
      <c r="M958" s="14"/>
      <c r="N958" s="14">
        <v>0.64763329760171695</v>
      </c>
      <c r="O958" s="14">
        <v>0.68653654554136001</v>
      </c>
      <c r="P958" s="14">
        <v>0.69420920739845005</v>
      </c>
      <c r="Q958" s="14">
        <v>0.68288386747340302</v>
      </c>
      <c r="R958" s="14">
        <v>0.71046400878574401</v>
      </c>
      <c r="S958" s="14"/>
      <c r="T958" s="14">
        <v>0.63935432163053896</v>
      </c>
      <c r="U958" s="14">
        <v>0.49857468022614299</v>
      </c>
      <c r="V958" s="14">
        <v>0.67947045011584595</v>
      </c>
      <c r="W958" s="14">
        <v>0.72441018963374704</v>
      </c>
      <c r="X958" s="14"/>
      <c r="Y958" s="14">
        <v>0.68253317856763196</v>
      </c>
      <c r="Z958" s="14">
        <v>0.71417891431720704</v>
      </c>
      <c r="AA958" s="14">
        <v>0.66515388456462798</v>
      </c>
      <c r="AB958" s="14">
        <v>0.74146189669326101</v>
      </c>
      <c r="AC958" s="14"/>
      <c r="AD958" s="14">
        <v>0.71784972194695196</v>
      </c>
      <c r="AE958" s="14">
        <v>0.69848760809350896</v>
      </c>
      <c r="AF958" s="14">
        <v>0.57469549158740696</v>
      </c>
      <c r="AG958" s="14">
        <v>0.50211054565847202</v>
      </c>
      <c r="AH958" s="14"/>
      <c r="AI958" s="14">
        <v>0.69329526951349496</v>
      </c>
      <c r="AJ958" s="14">
        <v>0.71100163712405196</v>
      </c>
      <c r="AK958" s="14">
        <v>0.77222974879184803</v>
      </c>
      <c r="AL958" s="14">
        <v>0.76145352521268606</v>
      </c>
      <c r="AM958" s="14">
        <v>0.72006598750603501</v>
      </c>
    </row>
    <row r="959" spans="2:39" x14ac:dyDescent="0.35">
      <c r="B959" t="s">
        <v>369</v>
      </c>
      <c r="C959" s="14">
        <v>0.196463311712824</v>
      </c>
      <c r="D959" s="14">
        <v>0.18087146738709001</v>
      </c>
      <c r="E959" s="14">
        <v>0.213327563730735</v>
      </c>
      <c r="F959" s="14"/>
      <c r="G959" s="14">
        <v>0.23182806234805001</v>
      </c>
      <c r="H959" s="14">
        <v>0.21798183505539601</v>
      </c>
      <c r="I959" s="14">
        <v>0.20829891513667501</v>
      </c>
      <c r="J959" s="14">
        <v>0.20977610570601801</v>
      </c>
      <c r="K959" s="14">
        <v>0.111989123289168</v>
      </c>
      <c r="L959" s="14">
        <v>0.12823318572998499</v>
      </c>
      <c r="M959" s="14"/>
      <c r="N959" s="14">
        <v>0.20751379040493401</v>
      </c>
      <c r="O959" s="14">
        <v>0.20558498493926999</v>
      </c>
      <c r="P959" s="14">
        <v>0.234834304565228</v>
      </c>
      <c r="Q959" s="14">
        <v>0.20506461960891001</v>
      </c>
      <c r="R959" s="14">
        <v>0.15700738508836201</v>
      </c>
      <c r="S959" s="14"/>
      <c r="T959" s="14">
        <v>0.15822968924754399</v>
      </c>
      <c r="U959" s="14">
        <v>0.29359245959581498</v>
      </c>
      <c r="V959" s="14">
        <v>0.187073337212186</v>
      </c>
      <c r="W959" s="14">
        <v>0.19898265747376401</v>
      </c>
      <c r="X959" s="14"/>
      <c r="Y959" s="14">
        <v>0.19688532532365599</v>
      </c>
      <c r="Z959" s="14">
        <v>0.17823163030371</v>
      </c>
      <c r="AA959" s="14">
        <v>0.253255752349834</v>
      </c>
      <c r="AB959" s="14">
        <v>0.141241518333657</v>
      </c>
      <c r="AC959" s="14"/>
      <c r="AD959" s="14">
        <v>0.189041237259124</v>
      </c>
      <c r="AE959" s="14">
        <v>0.182871333350935</v>
      </c>
      <c r="AF959" s="14">
        <v>0.22290187225124999</v>
      </c>
      <c r="AG959" s="14">
        <v>0.264375985440783</v>
      </c>
      <c r="AH959" s="14"/>
      <c r="AI959" s="14">
        <v>0.25376519329318697</v>
      </c>
      <c r="AJ959" s="14">
        <v>0.211992572588345</v>
      </c>
      <c r="AK959" s="14">
        <v>0.19664154952149099</v>
      </c>
      <c r="AL959" s="14">
        <v>0.15536058732580199</v>
      </c>
      <c r="AM959" s="14">
        <v>0.15876760896417899</v>
      </c>
    </row>
    <row r="960" spans="2:39" x14ac:dyDescent="0.35">
      <c r="B960" t="s">
        <v>370</v>
      </c>
      <c r="C960" s="14">
        <v>4.6493141637750202E-2</v>
      </c>
      <c r="D960" s="14">
        <v>5.7948480126013897E-2</v>
      </c>
      <c r="E960" s="14">
        <v>3.4102964364256999E-2</v>
      </c>
      <c r="F960" s="14"/>
      <c r="G960" s="14">
        <v>6.1453807610365702E-2</v>
      </c>
      <c r="H960" s="14">
        <v>4.7655406783331397E-2</v>
      </c>
      <c r="I960" s="14">
        <v>4.4142205854801803E-2</v>
      </c>
      <c r="J960" s="14">
        <v>1.7121791547159999E-2</v>
      </c>
      <c r="K960" s="14">
        <v>5.64455413719872E-2</v>
      </c>
      <c r="L960" s="14">
        <v>5.7841893034647401E-2</v>
      </c>
      <c r="M960" s="14"/>
      <c r="N960" s="14">
        <v>4.3783435123582799E-2</v>
      </c>
      <c r="O960" s="14">
        <v>5.3618251721071E-2</v>
      </c>
      <c r="P960" s="14">
        <v>2.3521641440414999E-2</v>
      </c>
      <c r="Q960" s="14">
        <v>4.8756034134993097E-2</v>
      </c>
      <c r="R960" s="14">
        <v>5.3962483832887903E-2</v>
      </c>
      <c r="S960" s="14"/>
      <c r="T960" s="14">
        <v>7.0883762452195798E-2</v>
      </c>
      <c r="U960" s="14">
        <v>7.8105348157769997E-2</v>
      </c>
      <c r="V960" s="14">
        <v>5.5533312152025401E-2</v>
      </c>
      <c r="W960" s="14">
        <v>2.7433565568020801E-2</v>
      </c>
      <c r="X960" s="14"/>
      <c r="Y960" s="14">
        <v>4.0013867311110403E-2</v>
      </c>
      <c r="Z960" s="14">
        <v>6.1457991969976103E-2</v>
      </c>
      <c r="AA960" s="14">
        <v>3.2249719230821899E-2</v>
      </c>
      <c r="AB960" s="14">
        <v>7.5280098776288995E-2</v>
      </c>
      <c r="AC960" s="14"/>
      <c r="AD960" s="14">
        <v>3.4900260809154003E-2</v>
      </c>
      <c r="AE960" s="14">
        <v>6.4473793047529093E-2</v>
      </c>
      <c r="AF960" s="14">
        <v>6.4094281393712399E-2</v>
      </c>
      <c r="AG960" s="14">
        <v>5.6694634112194602E-2</v>
      </c>
      <c r="AH960" s="14"/>
      <c r="AI960" s="14">
        <v>4.1938834181008799E-2</v>
      </c>
      <c r="AJ960" s="14">
        <v>2.6410508845803399E-2</v>
      </c>
      <c r="AK960" s="14">
        <v>0</v>
      </c>
      <c r="AL960" s="14">
        <v>4.3667637927855399E-2</v>
      </c>
      <c r="AM960" s="14">
        <v>7.2193946096652598E-2</v>
      </c>
    </row>
    <row r="961" spans="2:39" x14ac:dyDescent="0.35">
      <c r="B961" t="s">
        <v>64</v>
      </c>
      <c r="C961" s="14">
        <v>7.4847280169533306E-2</v>
      </c>
      <c r="D961" s="14">
        <v>6.3952354175184203E-2</v>
      </c>
      <c r="E961" s="14">
        <v>8.6631311221070997E-2</v>
      </c>
      <c r="F961" s="14"/>
      <c r="G961" s="14">
        <v>6.4170662150618604E-2</v>
      </c>
      <c r="H961" s="14">
        <v>6.1317306890509397E-2</v>
      </c>
      <c r="I961" s="14">
        <v>4.9493885489358298E-2</v>
      </c>
      <c r="J961" s="14">
        <v>6.8673905642048699E-2</v>
      </c>
      <c r="K961" s="14">
        <v>0.130359130056212</v>
      </c>
      <c r="L961" s="14">
        <v>0.128472421035604</v>
      </c>
      <c r="M961" s="14"/>
      <c r="N961" s="14">
        <v>0.101069476869766</v>
      </c>
      <c r="O961" s="14">
        <v>5.4260217798298802E-2</v>
      </c>
      <c r="P961" s="14">
        <v>4.7434846595906598E-2</v>
      </c>
      <c r="Q961" s="14">
        <v>6.3295478782693801E-2</v>
      </c>
      <c r="R961" s="14">
        <v>7.8566122293006496E-2</v>
      </c>
      <c r="S961" s="14"/>
      <c r="T961" s="14">
        <v>0.131532226669721</v>
      </c>
      <c r="U961" s="14">
        <v>0.129727512020272</v>
      </c>
      <c r="V961" s="14">
        <v>7.7922900519941898E-2</v>
      </c>
      <c r="W961" s="14">
        <v>4.9173587324468103E-2</v>
      </c>
      <c r="X961" s="14"/>
      <c r="Y961" s="14">
        <v>8.0567628797601404E-2</v>
      </c>
      <c r="Z961" s="14">
        <v>4.6131463409106899E-2</v>
      </c>
      <c r="AA961" s="14">
        <v>4.93406438547161E-2</v>
      </c>
      <c r="AB961" s="14">
        <v>4.2016486196792803E-2</v>
      </c>
      <c r="AC961" s="14"/>
      <c r="AD961" s="14">
        <v>5.8208779984770302E-2</v>
      </c>
      <c r="AE961" s="14">
        <v>5.4167265508027397E-2</v>
      </c>
      <c r="AF961" s="14">
        <v>0.13830835476763101</v>
      </c>
      <c r="AG961" s="14">
        <v>0.17681883478855101</v>
      </c>
      <c r="AH961" s="14"/>
      <c r="AI961" s="14">
        <v>1.10007030123093E-2</v>
      </c>
      <c r="AJ961" s="14">
        <v>5.0595281441799499E-2</v>
      </c>
      <c r="AK961" s="14">
        <v>3.1128701686660199E-2</v>
      </c>
      <c r="AL961" s="14">
        <v>3.9518249533656798E-2</v>
      </c>
      <c r="AM961" s="14">
        <v>4.8972457433133498E-2</v>
      </c>
    </row>
    <row r="962" spans="2:39" x14ac:dyDescent="0.35">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row>
    <row r="963" spans="2:39" x14ac:dyDescent="0.35">
      <c r="B963" s="6" t="s">
        <v>386</v>
      </c>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row>
    <row r="964" spans="2:39" x14ac:dyDescent="0.35">
      <c r="B964" s="24" t="s">
        <v>71</v>
      </c>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row>
    <row r="965" spans="2:39" x14ac:dyDescent="0.35">
      <c r="B965" t="s">
        <v>284</v>
      </c>
      <c r="C965" s="14">
        <v>0.369190591562787</v>
      </c>
      <c r="D965" s="14">
        <v>0.381920343772223</v>
      </c>
      <c r="E965" s="14">
        <v>0.35542199915636002</v>
      </c>
      <c r="F965" s="14"/>
      <c r="G965" s="14">
        <v>0.30162310521540597</v>
      </c>
      <c r="H965" s="14">
        <v>0.39354221755577101</v>
      </c>
      <c r="I965" s="14">
        <v>0.45126376661885897</v>
      </c>
      <c r="J965" s="14">
        <v>0.33477012937541301</v>
      </c>
      <c r="K965" s="14">
        <v>0.36668914716402801</v>
      </c>
      <c r="L965" s="14">
        <v>0.31743772920020502</v>
      </c>
      <c r="M965" s="14"/>
      <c r="N965" s="14">
        <v>0.29326551828514003</v>
      </c>
      <c r="O965" s="14">
        <v>0.45893964986101798</v>
      </c>
      <c r="P965" s="14">
        <v>0.43136363039054598</v>
      </c>
      <c r="Q965" s="14">
        <v>0.31112867204745198</v>
      </c>
      <c r="R965" s="14">
        <v>0.32073598528144998</v>
      </c>
      <c r="S965" s="14"/>
      <c r="T965" s="14">
        <v>0.27839427267314998</v>
      </c>
      <c r="U965" s="14">
        <v>0.241862429423849</v>
      </c>
      <c r="V965" s="14">
        <v>0.33557597617558499</v>
      </c>
      <c r="W965" s="14">
        <v>0.44376401295051299</v>
      </c>
      <c r="X965" s="14"/>
      <c r="Y965" s="14">
        <v>0.35170590580691102</v>
      </c>
      <c r="Z965" s="14">
        <v>0.407796858044504</v>
      </c>
      <c r="AA965" s="14">
        <v>0.34328825209716901</v>
      </c>
      <c r="AB965" s="14">
        <v>0.49296643116067801</v>
      </c>
      <c r="AC965" s="14"/>
      <c r="AD965" s="14">
        <v>0.38862749270327701</v>
      </c>
      <c r="AE965" s="14">
        <v>0.35938561457624102</v>
      </c>
      <c r="AF965" s="14">
        <v>0.32289703749819998</v>
      </c>
      <c r="AG965" s="14">
        <v>0.30050839954987502</v>
      </c>
      <c r="AH965" s="14"/>
      <c r="AI965" s="14">
        <v>0.41425076309400399</v>
      </c>
      <c r="AJ965" s="14">
        <v>0.44895595984921</v>
      </c>
      <c r="AK965" s="14">
        <v>0.376542170760785</v>
      </c>
      <c r="AL965" s="14">
        <v>0.499608653279008</v>
      </c>
      <c r="AM965" s="14">
        <v>0.37269601490888599</v>
      </c>
    </row>
    <row r="966" spans="2:39" x14ac:dyDescent="0.35">
      <c r="B966" t="s">
        <v>283</v>
      </c>
      <c r="C966" s="14">
        <v>0.404042295472471</v>
      </c>
      <c r="D966" s="14">
        <v>0.40560697384208999</v>
      </c>
      <c r="E966" s="14">
        <v>0.40234992798848701</v>
      </c>
      <c r="F966" s="14"/>
      <c r="G966" s="14">
        <v>0.40244280015881601</v>
      </c>
      <c r="H966" s="14">
        <v>0.38960885303547699</v>
      </c>
      <c r="I966" s="14">
        <v>0.36123669183769203</v>
      </c>
      <c r="J966" s="14">
        <v>0.45478416561098201</v>
      </c>
      <c r="K966" s="14">
        <v>0.44490583676546902</v>
      </c>
      <c r="L966" s="14">
        <v>0.40537865081343999</v>
      </c>
      <c r="M966" s="14"/>
      <c r="N966" s="14">
        <v>0.45952663724687098</v>
      </c>
      <c r="O966" s="14">
        <v>0.34878764711662902</v>
      </c>
      <c r="P966" s="14">
        <v>0.37191616188975901</v>
      </c>
      <c r="Q966" s="14">
        <v>0.41836861762557098</v>
      </c>
      <c r="R966" s="14">
        <v>0.45465061465009898</v>
      </c>
      <c r="S966" s="14"/>
      <c r="T966" s="14">
        <v>0.389487727999691</v>
      </c>
      <c r="U966" s="14">
        <v>0.46758087544532401</v>
      </c>
      <c r="V966" s="14">
        <v>0.42954162142403501</v>
      </c>
      <c r="W966" s="14">
        <v>0.37155577190539102</v>
      </c>
      <c r="X966" s="14"/>
      <c r="Y966" s="14">
        <v>0.410537583334115</v>
      </c>
      <c r="Z966" s="14">
        <v>0.41999721764269798</v>
      </c>
      <c r="AA966" s="14">
        <v>0.42366039505457198</v>
      </c>
      <c r="AB966" s="14">
        <v>0.33917655971007399</v>
      </c>
      <c r="AC966" s="14"/>
      <c r="AD966" s="14">
        <v>0.39062391112053302</v>
      </c>
      <c r="AE966" s="14">
        <v>0.427648926936541</v>
      </c>
      <c r="AF966" s="14">
        <v>0.43941317041618699</v>
      </c>
      <c r="AG966" s="14">
        <v>0.40425817585809498</v>
      </c>
      <c r="AH966" s="14"/>
      <c r="AI966" s="14">
        <v>0.36594706392762</v>
      </c>
      <c r="AJ966" s="14">
        <v>0.330082234177978</v>
      </c>
      <c r="AK966" s="14">
        <v>0.47302344807167002</v>
      </c>
      <c r="AL966" s="14">
        <v>0.33256730810580998</v>
      </c>
      <c r="AM966" s="14">
        <v>0.45916276523209298</v>
      </c>
    </row>
    <row r="967" spans="2:39" x14ac:dyDescent="0.35">
      <c r="B967" t="s">
        <v>282</v>
      </c>
      <c r="C967" s="14">
        <v>0.14042181596654901</v>
      </c>
      <c r="D967" s="14">
        <v>0.123999596443814</v>
      </c>
      <c r="E967" s="14">
        <v>0.158184207825975</v>
      </c>
      <c r="F967" s="14"/>
      <c r="G967" s="14">
        <v>0.209531054351035</v>
      </c>
      <c r="H967" s="14">
        <v>0.13954505662678501</v>
      </c>
      <c r="I967" s="14">
        <v>0.11081539598038501</v>
      </c>
      <c r="J967" s="14">
        <v>0.11401621594023501</v>
      </c>
      <c r="K967" s="14">
        <v>8.3833792590848596E-2</v>
      </c>
      <c r="L967" s="14">
        <v>0.18512581322726099</v>
      </c>
      <c r="M967" s="14"/>
      <c r="N967" s="14">
        <v>0.12708771660819801</v>
      </c>
      <c r="O967" s="14">
        <v>0.13918213691512199</v>
      </c>
      <c r="P967" s="14">
        <v>0.155376661798971</v>
      </c>
      <c r="Q967" s="14">
        <v>0.15226173266554099</v>
      </c>
      <c r="R967" s="14">
        <v>0.109330788456</v>
      </c>
      <c r="S967" s="14"/>
      <c r="T967" s="14">
        <v>0.18477994830032701</v>
      </c>
      <c r="U967" s="14">
        <v>0.18819591331472599</v>
      </c>
      <c r="V967" s="14">
        <v>0.144769553573977</v>
      </c>
      <c r="W967" s="14">
        <v>0.120213297888281</v>
      </c>
      <c r="X967" s="14"/>
      <c r="Y967" s="14">
        <v>0.15389405637474901</v>
      </c>
      <c r="Z967" s="14">
        <v>0.104514321032842</v>
      </c>
      <c r="AA967" s="14">
        <v>0.160355520011045</v>
      </c>
      <c r="AB967" s="14">
        <v>9.1788797617481599E-2</v>
      </c>
      <c r="AC967" s="14"/>
      <c r="AD967" s="14">
        <v>0.14006796180931499</v>
      </c>
      <c r="AE967" s="14">
        <v>0.12969316657927099</v>
      </c>
      <c r="AF967" s="14">
        <v>0.15778973962307</v>
      </c>
      <c r="AG967" s="14">
        <v>0.15227722953780301</v>
      </c>
      <c r="AH967" s="14"/>
      <c r="AI967" s="14">
        <v>0.116401828933066</v>
      </c>
      <c r="AJ967" s="14">
        <v>0.147655772799276</v>
      </c>
      <c r="AK967" s="14">
        <v>0.106639992444948</v>
      </c>
      <c r="AL967" s="14">
        <v>0.124934474264011</v>
      </c>
      <c r="AM967" s="14">
        <v>0.109104532790922</v>
      </c>
    </row>
    <row r="968" spans="2:39" x14ac:dyDescent="0.35">
      <c r="B968" t="s">
        <v>281</v>
      </c>
      <c r="C968" s="14">
        <v>2.55672900919372E-2</v>
      </c>
      <c r="D968" s="14">
        <v>3.2183932501672202E-2</v>
      </c>
      <c r="E968" s="14">
        <v>1.8410681625419801E-2</v>
      </c>
      <c r="F968" s="14"/>
      <c r="G968" s="14">
        <v>2.78576854754118E-2</v>
      </c>
      <c r="H968" s="14">
        <v>3.0863294684647501E-2</v>
      </c>
      <c r="I968" s="14">
        <v>2.8803346044833499E-2</v>
      </c>
      <c r="J968" s="14">
        <v>3.3026399771425199E-2</v>
      </c>
      <c r="K968" s="14">
        <v>7.4964822480650803E-3</v>
      </c>
      <c r="L968" s="14">
        <v>9.9140219540210604E-3</v>
      </c>
      <c r="M968" s="14"/>
      <c r="N968" s="14">
        <v>3.7172675724808001E-2</v>
      </c>
      <c r="O968" s="14">
        <v>1.58394694704008E-2</v>
      </c>
      <c r="P968" s="14">
        <v>3.83217886808502E-3</v>
      </c>
      <c r="Q968" s="14">
        <v>2.83855169799806E-2</v>
      </c>
      <c r="R968" s="14">
        <v>5.3335401399850803E-2</v>
      </c>
      <c r="S968" s="14"/>
      <c r="T968" s="14">
        <v>1.5639351766963398E-2</v>
      </c>
      <c r="U968" s="14">
        <v>3.4710182931602697E-2</v>
      </c>
      <c r="V968" s="14">
        <v>2.6109417331427302E-2</v>
      </c>
      <c r="W968" s="14">
        <v>2.4669927990582201E-2</v>
      </c>
      <c r="X968" s="14"/>
      <c r="Y968" s="14">
        <v>1.7263876531916501E-2</v>
      </c>
      <c r="Z968" s="14">
        <v>2.1306622301768299E-2</v>
      </c>
      <c r="AA968" s="14">
        <v>2.9861381413915301E-2</v>
      </c>
      <c r="AB968" s="14">
        <v>4.5046553921238901E-2</v>
      </c>
      <c r="AC968" s="14"/>
      <c r="AD968" s="14">
        <v>2.5666715428728702E-2</v>
      </c>
      <c r="AE968" s="14">
        <v>2.6561505218485E-2</v>
      </c>
      <c r="AF968" s="14">
        <v>1.49009821688085E-2</v>
      </c>
      <c r="AG968" s="14">
        <v>3.3042265586401803E-2</v>
      </c>
      <c r="AH968" s="14"/>
      <c r="AI968" s="14">
        <v>4.5085843167673403E-2</v>
      </c>
      <c r="AJ968" s="14">
        <v>1.7701774813882899E-2</v>
      </c>
      <c r="AK968" s="14">
        <v>1.4319564710900399E-2</v>
      </c>
      <c r="AL968" s="14">
        <v>0</v>
      </c>
      <c r="AM968" s="14">
        <v>2.2792110460381501E-2</v>
      </c>
    </row>
    <row r="969" spans="2:39" x14ac:dyDescent="0.35">
      <c r="B969" t="s">
        <v>280</v>
      </c>
      <c r="C969" s="14">
        <v>1.24296637705239E-2</v>
      </c>
      <c r="D969" s="14">
        <v>1.0982657027107601E-2</v>
      </c>
      <c r="E969" s="14">
        <v>1.39947567693241E-2</v>
      </c>
      <c r="F969" s="14"/>
      <c r="G969" s="14">
        <v>1.4758669551824199E-2</v>
      </c>
      <c r="H969" s="14">
        <v>1.02994843440986E-2</v>
      </c>
      <c r="I969" s="14">
        <v>9.7496755313544198E-3</v>
      </c>
      <c r="J969" s="14">
        <v>1.6497417652495398E-2</v>
      </c>
      <c r="K969" s="14">
        <v>2.38172114201512E-2</v>
      </c>
      <c r="L969" s="14">
        <v>0</v>
      </c>
      <c r="M969" s="14"/>
      <c r="N969" s="14">
        <v>2.3260645872318401E-2</v>
      </c>
      <c r="O969" s="14">
        <v>4.5487098597950604E-3</v>
      </c>
      <c r="P969" s="14">
        <v>1.36043197139345E-2</v>
      </c>
      <c r="Q969" s="14">
        <v>1.79818034848967E-2</v>
      </c>
      <c r="R969" s="14">
        <v>1.5186746404053601E-2</v>
      </c>
      <c r="S969" s="14"/>
      <c r="T969" s="14">
        <v>2.3099770129267099E-2</v>
      </c>
      <c r="U969" s="14">
        <v>0</v>
      </c>
      <c r="V969" s="14">
        <v>1.3805585796825301E-2</v>
      </c>
      <c r="W969" s="14">
        <v>1.09544285117152E-2</v>
      </c>
      <c r="X969" s="14"/>
      <c r="Y969" s="14">
        <v>1.2503819191699499E-2</v>
      </c>
      <c r="Z969" s="14">
        <v>9.0400322381732102E-3</v>
      </c>
      <c r="AA969" s="14">
        <v>1.2109836411248799E-2</v>
      </c>
      <c r="AB969" s="14">
        <v>1.01425579626289E-2</v>
      </c>
      <c r="AC969" s="14"/>
      <c r="AD969" s="14">
        <v>1.1990480259075099E-2</v>
      </c>
      <c r="AE969" s="14">
        <v>1.3544379272949001E-2</v>
      </c>
      <c r="AF969" s="14">
        <v>5.7648016892336501E-3</v>
      </c>
      <c r="AG969" s="14">
        <v>1.8602190003122701E-2</v>
      </c>
      <c r="AH969" s="14"/>
      <c r="AI969" s="14">
        <v>2.43072157135584E-2</v>
      </c>
      <c r="AJ969" s="14">
        <v>1.3694195813496301E-2</v>
      </c>
      <c r="AK969" s="14">
        <v>0</v>
      </c>
      <c r="AL969" s="14">
        <v>9.26205974396393E-3</v>
      </c>
      <c r="AM969" s="14">
        <v>1.5705316980443699E-2</v>
      </c>
    </row>
    <row r="970" spans="2:39" x14ac:dyDescent="0.35">
      <c r="B970" t="s">
        <v>64</v>
      </c>
      <c r="C970" s="14">
        <v>4.8348343135731997E-2</v>
      </c>
      <c r="D970" s="14">
        <v>4.5306496413092902E-2</v>
      </c>
      <c r="E970" s="14">
        <v>5.1638426634434902E-2</v>
      </c>
      <c r="F970" s="14"/>
      <c r="G970" s="14">
        <v>4.3786685247507701E-2</v>
      </c>
      <c r="H970" s="14">
        <v>3.6141093753221297E-2</v>
      </c>
      <c r="I970" s="14">
        <v>3.81311239868765E-2</v>
      </c>
      <c r="J970" s="14">
        <v>4.6905671649449601E-2</v>
      </c>
      <c r="K970" s="14">
        <v>7.3257529811437794E-2</v>
      </c>
      <c r="L970" s="14">
        <v>8.2143784805072506E-2</v>
      </c>
      <c r="M970" s="14"/>
      <c r="N970" s="14">
        <v>5.9686806262664802E-2</v>
      </c>
      <c r="O970" s="14">
        <v>3.2702386777033798E-2</v>
      </c>
      <c r="P970" s="14">
        <v>2.3907047338705301E-2</v>
      </c>
      <c r="Q970" s="14">
        <v>7.1873657196558693E-2</v>
      </c>
      <c r="R970" s="14">
        <v>4.6760463808546399E-2</v>
      </c>
      <c r="S970" s="14"/>
      <c r="T970" s="14">
        <v>0.108598929130601</v>
      </c>
      <c r="U970" s="14">
        <v>6.76505988844983E-2</v>
      </c>
      <c r="V970" s="14">
        <v>5.0197845698150299E-2</v>
      </c>
      <c r="W970" s="14">
        <v>2.8842560753517599E-2</v>
      </c>
      <c r="X970" s="14"/>
      <c r="Y970" s="14">
        <v>5.4094758760608999E-2</v>
      </c>
      <c r="Z970" s="14">
        <v>3.7344948740014899E-2</v>
      </c>
      <c r="AA970" s="14">
        <v>3.0724615012050201E-2</v>
      </c>
      <c r="AB970" s="14">
        <v>2.0879099627898301E-2</v>
      </c>
      <c r="AC970" s="14"/>
      <c r="AD970" s="14">
        <v>4.3023438679071199E-2</v>
      </c>
      <c r="AE970" s="14">
        <v>4.3166407416513397E-2</v>
      </c>
      <c r="AF970" s="14">
        <v>5.9234268604501102E-2</v>
      </c>
      <c r="AG970" s="14">
        <v>9.1311739464702807E-2</v>
      </c>
      <c r="AH970" s="14"/>
      <c r="AI970" s="14">
        <v>3.4007285164078901E-2</v>
      </c>
      <c r="AJ970" s="14">
        <v>4.19100625461577E-2</v>
      </c>
      <c r="AK970" s="14">
        <v>2.9474824011697001E-2</v>
      </c>
      <c r="AL970" s="14">
        <v>3.3627504607207197E-2</v>
      </c>
      <c r="AM970" s="14">
        <v>2.0539259627274199E-2</v>
      </c>
    </row>
    <row r="971" spans="2:39" x14ac:dyDescent="0.35">
      <c r="B971" t="s">
        <v>286</v>
      </c>
      <c r="C971" s="14">
        <v>0.77323288703525805</v>
      </c>
      <c r="D971" s="14">
        <v>0.78752731761431305</v>
      </c>
      <c r="E971" s="14">
        <v>0.75777192714484598</v>
      </c>
      <c r="F971" s="14"/>
      <c r="G971" s="14">
        <v>0.70406590537422098</v>
      </c>
      <c r="H971" s="14">
        <v>0.783151070591248</v>
      </c>
      <c r="I971" s="14">
        <v>0.81250045845655094</v>
      </c>
      <c r="J971" s="14">
        <v>0.78955429498639496</v>
      </c>
      <c r="K971" s="14">
        <v>0.81159498392949703</v>
      </c>
      <c r="L971" s="14">
        <v>0.72281638001364501</v>
      </c>
      <c r="M971" s="14"/>
      <c r="N971" s="14">
        <v>0.75279215553201095</v>
      </c>
      <c r="O971" s="14">
        <v>0.807727296977648</v>
      </c>
      <c r="P971" s="14">
        <v>0.80327979228030499</v>
      </c>
      <c r="Q971" s="14">
        <v>0.72949728967302396</v>
      </c>
      <c r="R971" s="14">
        <v>0.77538659993154901</v>
      </c>
      <c r="S971" s="14"/>
      <c r="T971" s="14">
        <v>0.66788200067284098</v>
      </c>
      <c r="U971" s="14">
        <v>0.70944330486917295</v>
      </c>
      <c r="V971" s="14">
        <v>0.76511759759961995</v>
      </c>
      <c r="W971" s="14">
        <v>0.81531978485590395</v>
      </c>
      <c r="X971" s="14"/>
      <c r="Y971" s="14">
        <v>0.76224348914102602</v>
      </c>
      <c r="Z971" s="14">
        <v>0.82779407568720198</v>
      </c>
      <c r="AA971" s="14">
        <v>0.76694864715174105</v>
      </c>
      <c r="AB971" s="14">
        <v>0.83214299087075205</v>
      </c>
      <c r="AC971" s="14"/>
      <c r="AD971" s="14">
        <v>0.77925140382380997</v>
      </c>
      <c r="AE971" s="14">
        <v>0.78703454151278196</v>
      </c>
      <c r="AF971" s="14">
        <v>0.76231020791438697</v>
      </c>
      <c r="AG971" s="14">
        <v>0.70476657540796905</v>
      </c>
      <c r="AH971" s="14"/>
      <c r="AI971" s="14">
        <v>0.78019782702162299</v>
      </c>
      <c r="AJ971" s="14">
        <v>0.77903819402718799</v>
      </c>
      <c r="AK971" s="14">
        <v>0.84956561883245496</v>
      </c>
      <c r="AL971" s="14">
        <v>0.83217596138481797</v>
      </c>
      <c r="AM971" s="14">
        <v>0.83185878014097903</v>
      </c>
    </row>
    <row r="972" spans="2:39" x14ac:dyDescent="0.35">
      <c r="B972" t="s">
        <v>285</v>
      </c>
      <c r="C972" s="14">
        <v>3.7996953862461103E-2</v>
      </c>
      <c r="D972" s="14">
        <v>4.3166589528779803E-2</v>
      </c>
      <c r="E972" s="14">
        <v>3.2405438394743899E-2</v>
      </c>
      <c r="F972" s="14"/>
      <c r="G972" s="14">
        <v>4.2616355027236097E-2</v>
      </c>
      <c r="H972" s="14">
        <v>4.1162779028746099E-2</v>
      </c>
      <c r="I972" s="14">
        <v>3.8553021576187903E-2</v>
      </c>
      <c r="J972" s="14">
        <v>4.9523817423920598E-2</v>
      </c>
      <c r="K972" s="14">
        <v>3.1313693668216298E-2</v>
      </c>
      <c r="L972" s="14">
        <v>9.9140219540210604E-3</v>
      </c>
      <c r="M972" s="14"/>
      <c r="N972" s="14">
        <v>6.0433321597126402E-2</v>
      </c>
      <c r="O972" s="14">
        <v>2.0388179330195901E-2</v>
      </c>
      <c r="P972" s="14">
        <v>1.74364985820195E-2</v>
      </c>
      <c r="Q972" s="14">
        <v>4.63673204648773E-2</v>
      </c>
      <c r="R972" s="14">
        <v>6.8522147803904296E-2</v>
      </c>
      <c r="S972" s="14"/>
      <c r="T972" s="14">
        <v>3.8739121896230501E-2</v>
      </c>
      <c r="U972" s="14">
        <v>3.4710182931602697E-2</v>
      </c>
      <c r="V972" s="14">
        <v>3.99150031282526E-2</v>
      </c>
      <c r="W972" s="14">
        <v>3.5624356502297401E-2</v>
      </c>
      <c r="X972" s="14"/>
      <c r="Y972" s="14">
        <v>2.97676957236159E-2</v>
      </c>
      <c r="Z972" s="14">
        <v>3.0346654539941498E-2</v>
      </c>
      <c r="AA972" s="14">
        <v>4.1971217825164102E-2</v>
      </c>
      <c r="AB972" s="14">
        <v>5.5189111883867902E-2</v>
      </c>
      <c r="AC972" s="14"/>
      <c r="AD972" s="14">
        <v>3.7657195687803798E-2</v>
      </c>
      <c r="AE972" s="14">
        <v>4.0105884491433902E-2</v>
      </c>
      <c r="AF972" s="14">
        <v>2.0665783858042099E-2</v>
      </c>
      <c r="AG972" s="14">
        <v>5.1644455589524497E-2</v>
      </c>
      <c r="AH972" s="14"/>
      <c r="AI972" s="14">
        <v>6.93930588812319E-2</v>
      </c>
      <c r="AJ972" s="14">
        <v>3.1395970627379199E-2</v>
      </c>
      <c r="AK972" s="14">
        <v>1.4319564710900399E-2</v>
      </c>
      <c r="AL972" s="14">
        <v>9.26205974396393E-3</v>
      </c>
      <c r="AM972" s="14">
        <v>3.8497427440825203E-2</v>
      </c>
    </row>
    <row r="973" spans="2:39" x14ac:dyDescent="0.35">
      <c r="B973" t="s">
        <v>67</v>
      </c>
      <c r="C973" s="14">
        <v>0.73523593317279701</v>
      </c>
      <c r="D973" s="14">
        <v>0.744360728085533</v>
      </c>
      <c r="E973" s="14">
        <v>0.72536648875010201</v>
      </c>
      <c r="F973" s="14"/>
      <c r="G973" s="14">
        <v>0.66144955034698505</v>
      </c>
      <c r="H973" s="14">
        <v>0.74198829156250201</v>
      </c>
      <c r="I973" s="14">
        <v>0.77394743688036305</v>
      </c>
      <c r="J973" s="14">
        <v>0.74003047756247398</v>
      </c>
      <c r="K973" s="14">
        <v>0.78028129026128101</v>
      </c>
      <c r="L973" s="14">
        <v>0.71290235805962399</v>
      </c>
      <c r="M973" s="14"/>
      <c r="N973" s="14">
        <v>0.69235883393488495</v>
      </c>
      <c r="O973" s="14">
        <v>0.78733911764745201</v>
      </c>
      <c r="P973" s="14">
        <v>0.78584329369828498</v>
      </c>
      <c r="Q973" s="14">
        <v>0.68312996920814595</v>
      </c>
      <c r="R973" s="14">
        <v>0.70686445212764504</v>
      </c>
      <c r="S973" s="14"/>
      <c r="T973" s="14">
        <v>0.62914287877661101</v>
      </c>
      <c r="U973" s="14">
        <v>0.67473312193756996</v>
      </c>
      <c r="V973" s="14">
        <v>0.72520259447136703</v>
      </c>
      <c r="W973" s="14">
        <v>0.77969542835360695</v>
      </c>
      <c r="X973" s="14"/>
      <c r="Y973" s="14">
        <v>0.73247579341740998</v>
      </c>
      <c r="Z973" s="14">
        <v>0.79744742114725997</v>
      </c>
      <c r="AA973" s="14">
        <v>0.72497742932657705</v>
      </c>
      <c r="AB973" s="14">
        <v>0.77695387898688395</v>
      </c>
      <c r="AC973" s="14"/>
      <c r="AD973" s="14">
        <v>0.74159420813600696</v>
      </c>
      <c r="AE973" s="14">
        <v>0.74692865702134803</v>
      </c>
      <c r="AF973" s="14">
        <v>0.74164442405634501</v>
      </c>
      <c r="AG973" s="14">
        <v>0.65312211981844503</v>
      </c>
      <c r="AH973" s="14"/>
      <c r="AI973" s="14">
        <v>0.71080476814039195</v>
      </c>
      <c r="AJ973" s="14">
        <v>0.74764222339980801</v>
      </c>
      <c r="AK973" s="14">
        <v>0.83524605412155495</v>
      </c>
      <c r="AL973" s="14">
        <v>0.82291390164085398</v>
      </c>
      <c r="AM973" s="14">
        <v>0.79336135270015395</v>
      </c>
    </row>
    <row r="974" spans="2:39" x14ac:dyDescent="0.35">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row>
    <row r="975" spans="2:39" x14ac:dyDescent="0.35">
      <c r="B975" s="6" t="s">
        <v>387</v>
      </c>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row>
    <row r="976" spans="2:39" x14ac:dyDescent="0.35">
      <c r="B976" s="24" t="s">
        <v>71</v>
      </c>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row>
    <row r="977" spans="2:39" x14ac:dyDescent="0.35">
      <c r="B977" t="s">
        <v>284</v>
      </c>
      <c r="C977" s="14">
        <v>0.44034622447572602</v>
      </c>
      <c r="D977" s="14">
        <v>0.46200107798856699</v>
      </c>
      <c r="E977" s="14">
        <v>0.41692417770421297</v>
      </c>
      <c r="F977" s="14"/>
      <c r="G977" s="14">
        <v>0.36440501119792801</v>
      </c>
      <c r="H977" s="14">
        <v>0.43577251481581802</v>
      </c>
      <c r="I977" s="14">
        <v>0.53382513094635198</v>
      </c>
      <c r="J977" s="14">
        <v>0.39190897686813198</v>
      </c>
      <c r="K977" s="14">
        <v>0.44221920103755402</v>
      </c>
      <c r="L977" s="14">
        <v>0.46650408722633102</v>
      </c>
      <c r="M977" s="14"/>
      <c r="N977" s="14">
        <v>0.37097807189707499</v>
      </c>
      <c r="O977" s="14">
        <v>0.47304717130783103</v>
      </c>
      <c r="P977" s="14">
        <v>0.53843762753927804</v>
      </c>
      <c r="Q977" s="14">
        <v>0.38900394739052102</v>
      </c>
      <c r="R977" s="14">
        <v>0.41168484645946501</v>
      </c>
      <c r="S977" s="14"/>
      <c r="T977" s="14">
        <v>0.31738270697496801</v>
      </c>
      <c r="U977" s="14">
        <v>0.30907698656835197</v>
      </c>
      <c r="V977" s="14">
        <v>0.40708361376206598</v>
      </c>
      <c r="W977" s="14">
        <v>0.52167772218296604</v>
      </c>
      <c r="X977" s="14"/>
      <c r="Y977" s="14">
        <v>0.419732211218866</v>
      </c>
      <c r="Z977" s="14">
        <v>0.466984104184274</v>
      </c>
      <c r="AA977" s="14">
        <v>0.43682101426268199</v>
      </c>
      <c r="AB977" s="14">
        <v>0.58950072525803998</v>
      </c>
      <c r="AC977" s="14"/>
      <c r="AD977" s="14">
        <v>0.467960528861117</v>
      </c>
      <c r="AE977" s="14">
        <v>0.43415852076405997</v>
      </c>
      <c r="AF977" s="14">
        <v>0.33823986096411202</v>
      </c>
      <c r="AG977" s="14">
        <v>0.37208367609940002</v>
      </c>
      <c r="AH977" s="14"/>
      <c r="AI977" s="14">
        <v>0.42596391449621401</v>
      </c>
      <c r="AJ977" s="14">
        <v>0.57164010808334997</v>
      </c>
      <c r="AK977" s="14">
        <v>0.44487644391369002</v>
      </c>
      <c r="AL977" s="14">
        <v>0.48832976068982897</v>
      </c>
      <c r="AM977" s="14">
        <v>0.47262607882649899</v>
      </c>
    </row>
    <row r="978" spans="2:39" x14ac:dyDescent="0.35">
      <c r="B978" t="s">
        <v>283</v>
      </c>
      <c r="C978" s="14">
        <v>0.37570699398815099</v>
      </c>
      <c r="D978" s="14">
        <v>0.37057810342388098</v>
      </c>
      <c r="E978" s="14">
        <v>0.38125443925768598</v>
      </c>
      <c r="F978" s="14"/>
      <c r="G978" s="14">
        <v>0.42534205838299899</v>
      </c>
      <c r="H978" s="14">
        <v>0.372333616693867</v>
      </c>
      <c r="I978" s="14">
        <v>0.26888467841171798</v>
      </c>
      <c r="J978" s="14">
        <v>0.43282219598128302</v>
      </c>
      <c r="K978" s="14">
        <v>0.40890440571626602</v>
      </c>
      <c r="L978" s="14">
        <v>0.39130609539482702</v>
      </c>
      <c r="M978" s="14"/>
      <c r="N978" s="14">
        <v>0.39217302319075198</v>
      </c>
      <c r="O978" s="14">
        <v>0.31053478075284102</v>
      </c>
      <c r="P978" s="14">
        <v>0.31203138026779598</v>
      </c>
      <c r="Q978" s="14">
        <v>0.453619698919206</v>
      </c>
      <c r="R978" s="14">
        <v>0.40899456567405601</v>
      </c>
      <c r="S978" s="14"/>
      <c r="T978" s="14">
        <v>0.44193505370390701</v>
      </c>
      <c r="U978" s="14">
        <v>0.38224423007886799</v>
      </c>
      <c r="V978" s="14">
        <v>0.39229559017756699</v>
      </c>
      <c r="W978" s="14">
        <v>0.34503804203835498</v>
      </c>
      <c r="X978" s="14"/>
      <c r="Y978" s="14">
        <v>0.39159443941815802</v>
      </c>
      <c r="Z978" s="14">
        <v>0.35918151797013698</v>
      </c>
      <c r="AA978" s="14">
        <v>0.39537226680853099</v>
      </c>
      <c r="AB978" s="14">
        <v>0.30284616290216099</v>
      </c>
      <c r="AC978" s="14"/>
      <c r="AD978" s="14">
        <v>0.37268336920008499</v>
      </c>
      <c r="AE978" s="14">
        <v>0.37461175588474299</v>
      </c>
      <c r="AF978" s="14">
        <v>0.35473270675301199</v>
      </c>
      <c r="AG978" s="14">
        <v>0.41999479120490102</v>
      </c>
      <c r="AH978" s="14"/>
      <c r="AI978" s="14">
        <v>0.44636371655399998</v>
      </c>
      <c r="AJ978" s="14">
        <v>0.28257684607269001</v>
      </c>
      <c r="AK978" s="14">
        <v>0.44649561948994798</v>
      </c>
      <c r="AL978" s="14">
        <v>0.363243963421222</v>
      </c>
      <c r="AM978" s="14">
        <v>0.36885835246739801</v>
      </c>
    </row>
    <row r="979" spans="2:39" x14ac:dyDescent="0.35">
      <c r="B979" t="s">
        <v>282</v>
      </c>
      <c r="C979" s="14">
        <v>0.111141051662603</v>
      </c>
      <c r="D979" s="14">
        <v>9.1327561582252206E-2</v>
      </c>
      <c r="E979" s="14">
        <v>0.13257146637742401</v>
      </c>
      <c r="F979" s="14"/>
      <c r="G979" s="14">
        <v>0.14426418926738699</v>
      </c>
      <c r="H979" s="14">
        <v>9.3364954721866705E-2</v>
      </c>
      <c r="I979" s="14">
        <v>0.121849131791449</v>
      </c>
      <c r="J979" s="14">
        <v>0.106316123671627</v>
      </c>
      <c r="K979" s="14">
        <v>0.105898281393746</v>
      </c>
      <c r="L979" s="14">
        <v>8.5442580728612702E-2</v>
      </c>
      <c r="M979" s="14"/>
      <c r="N979" s="14">
        <v>0.12456346791305099</v>
      </c>
      <c r="O979" s="14">
        <v>0.118207073328051</v>
      </c>
      <c r="P979" s="14">
        <v>0.113431042917019</v>
      </c>
      <c r="Q979" s="14">
        <v>0.11210684993454501</v>
      </c>
      <c r="R979" s="14">
        <v>8.2634675103229499E-2</v>
      </c>
      <c r="S979" s="14"/>
      <c r="T979" s="14">
        <v>0.106925258550587</v>
      </c>
      <c r="U979" s="14">
        <v>0.21288588050486701</v>
      </c>
      <c r="V979" s="14">
        <v>0.12825802829531299</v>
      </c>
      <c r="W979" s="14">
        <v>7.8207039461791097E-2</v>
      </c>
      <c r="X979" s="14"/>
      <c r="Y979" s="14">
        <v>0.107551243609377</v>
      </c>
      <c r="Z979" s="14">
        <v>0.13080538827815499</v>
      </c>
      <c r="AA979" s="14">
        <v>0.104281607437556</v>
      </c>
      <c r="AB979" s="14">
        <v>5.2444864317449297E-2</v>
      </c>
      <c r="AC979" s="14"/>
      <c r="AD979" s="14">
        <v>0.104137306837988</v>
      </c>
      <c r="AE979" s="14">
        <v>0.106986074895667</v>
      </c>
      <c r="AF979" s="14">
        <v>0.24183699374194101</v>
      </c>
      <c r="AG979" s="14">
        <v>6.2800330350194694E-2</v>
      </c>
      <c r="AH979" s="14"/>
      <c r="AI979" s="14">
        <v>9.1418656732215303E-2</v>
      </c>
      <c r="AJ979" s="14">
        <v>7.5590275765620205E-2</v>
      </c>
      <c r="AK979" s="14">
        <v>9.4308371885462094E-2</v>
      </c>
      <c r="AL979" s="14">
        <v>6.9101165553927701E-2</v>
      </c>
      <c r="AM979" s="14">
        <v>0.103202313080347</v>
      </c>
    </row>
    <row r="980" spans="2:39" x14ac:dyDescent="0.35">
      <c r="B980" t="s">
        <v>281</v>
      </c>
      <c r="C980" s="14">
        <v>3.0489799366457598E-2</v>
      </c>
      <c r="D980" s="14">
        <v>3.5387755264693697E-2</v>
      </c>
      <c r="E980" s="14">
        <v>2.5192134708265999E-2</v>
      </c>
      <c r="F980" s="14"/>
      <c r="G980" s="14">
        <v>3.37239917430536E-2</v>
      </c>
      <c r="H980" s="14">
        <v>5.5907516302561099E-2</v>
      </c>
      <c r="I980" s="14">
        <v>2.3620900270129901E-2</v>
      </c>
      <c r="J980" s="14">
        <v>2.7530928938032901E-2</v>
      </c>
      <c r="K980" s="14">
        <v>7.4964822480650803E-3</v>
      </c>
      <c r="L980" s="14">
        <v>8.1786315140485299E-3</v>
      </c>
      <c r="M980" s="14"/>
      <c r="N980" s="14">
        <v>4.68332321341157E-2</v>
      </c>
      <c r="O980" s="14">
        <v>5.8273093166143403E-2</v>
      </c>
      <c r="P980" s="14">
        <v>1.45145365071041E-2</v>
      </c>
      <c r="Q980" s="14">
        <v>7.3646157896206602E-3</v>
      </c>
      <c r="R980" s="14">
        <v>3.3980353867027698E-2</v>
      </c>
      <c r="S980" s="14"/>
      <c r="T980" s="14">
        <v>4.9519287283174403E-2</v>
      </c>
      <c r="U980" s="14">
        <v>7.2093537782249195E-2</v>
      </c>
      <c r="V980" s="14">
        <v>2.1232277694204799E-2</v>
      </c>
      <c r="W980" s="14">
        <v>3.0004291672918501E-2</v>
      </c>
      <c r="X980" s="14"/>
      <c r="Y980" s="14">
        <v>3.67845856207272E-2</v>
      </c>
      <c r="Z980" s="14">
        <v>1.2008815852381199E-2</v>
      </c>
      <c r="AA980" s="14">
        <v>2.6970136314271899E-2</v>
      </c>
      <c r="AB980" s="14">
        <v>4.3271607461998297E-2</v>
      </c>
      <c r="AC980" s="14"/>
      <c r="AD980" s="14">
        <v>3.2412330330913598E-2</v>
      </c>
      <c r="AE980" s="14">
        <v>2.8310523505476901E-2</v>
      </c>
      <c r="AF980" s="14">
        <v>1.21263916406229E-2</v>
      </c>
      <c r="AG980" s="14">
        <v>4.3193910747730303E-2</v>
      </c>
      <c r="AH980" s="14"/>
      <c r="AI980" s="14">
        <v>2.52530092052617E-2</v>
      </c>
      <c r="AJ980" s="14">
        <v>2.8454704790138102E-2</v>
      </c>
      <c r="AK980" s="14">
        <v>0</v>
      </c>
      <c r="AL980" s="14">
        <v>3.3368205839715302E-2</v>
      </c>
      <c r="AM980" s="14">
        <v>2.37034732604713E-2</v>
      </c>
    </row>
    <row r="981" spans="2:39" x14ac:dyDescent="0.35">
      <c r="B981" t="s">
        <v>280</v>
      </c>
      <c r="C981" s="14">
        <v>1.3222740609017101E-2</v>
      </c>
      <c r="D981" s="14">
        <v>1.65849028363762E-2</v>
      </c>
      <c r="E981" s="14">
        <v>9.5862015349513097E-3</v>
      </c>
      <c r="F981" s="14"/>
      <c r="G981" s="14">
        <v>1.50810041152355E-2</v>
      </c>
      <c r="H981" s="14">
        <v>2.03017874768056E-2</v>
      </c>
      <c r="I981" s="14">
        <v>1.6421685551372901E-2</v>
      </c>
      <c r="J981" s="14">
        <v>1.03239598094225E-2</v>
      </c>
      <c r="K981" s="14">
        <v>4.8968274431537397E-3</v>
      </c>
      <c r="L981" s="14">
        <v>0</v>
      </c>
      <c r="M981" s="14"/>
      <c r="N981" s="14">
        <v>2.1220298859674702E-2</v>
      </c>
      <c r="O981" s="14">
        <v>1.58394694704008E-2</v>
      </c>
      <c r="P981" s="14">
        <v>1.29755561884461E-2</v>
      </c>
      <c r="Q981" s="14">
        <v>7.7050275312758303E-3</v>
      </c>
      <c r="R981" s="14">
        <v>1.9472217566748301E-2</v>
      </c>
      <c r="S981" s="14"/>
      <c r="T981" s="14">
        <v>1.9628419596E-2</v>
      </c>
      <c r="U981" s="14">
        <v>1.16872218597399E-2</v>
      </c>
      <c r="V981" s="14">
        <v>1.17750539929281E-2</v>
      </c>
      <c r="W981" s="14">
        <v>1.37993920288269E-2</v>
      </c>
      <c r="X981" s="14"/>
      <c r="Y981" s="14">
        <v>1.20605117609601E-2</v>
      </c>
      <c r="Z981" s="14">
        <v>2.0014997852683701E-2</v>
      </c>
      <c r="AA981" s="14">
        <v>1.7826405908146499E-2</v>
      </c>
      <c r="AB981" s="14">
        <v>0</v>
      </c>
      <c r="AC981" s="14"/>
      <c r="AD981" s="14">
        <v>4.50570953055185E-3</v>
      </c>
      <c r="AE981" s="14">
        <v>3.0442356308915099E-2</v>
      </c>
      <c r="AF981" s="14">
        <v>1.2072850954120799E-2</v>
      </c>
      <c r="AG981" s="14">
        <v>7.0669064718804396E-3</v>
      </c>
      <c r="AH981" s="14"/>
      <c r="AI981" s="14">
        <v>1.10007030123093E-2</v>
      </c>
      <c r="AJ981" s="14">
        <v>1.9654452097428401E-2</v>
      </c>
      <c r="AK981" s="14">
        <v>0</v>
      </c>
      <c r="AL981" s="14">
        <v>2.1847590653346301E-2</v>
      </c>
      <c r="AM981" s="14">
        <v>1.54795505408608E-2</v>
      </c>
    </row>
    <row r="982" spans="2:39" x14ac:dyDescent="0.35">
      <c r="B982" t="s">
        <v>64</v>
      </c>
      <c r="C982" s="14">
        <v>2.9093189898046198E-2</v>
      </c>
      <c r="D982" s="14">
        <v>2.4120598904229899E-2</v>
      </c>
      <c r="E982" s="14">
        <v>3.4471580417460498E-2</v>
      </c>
      <c r="F982" s="14"/>
      <c r="G982" s="14">
        <v>1.7183745293396498E-2</v>
      </c>
      <c r="H982" s="14">
        <v>2.2319609989081699E-2</v>
      </c>
      <c r="I982" s="14">
        <v>3.5398473028978798E-2</v>
      </c>
      <c r="J982" s="14">
        <v>3.1097814731503401E-2</v>
      </c>
      <c r="K982" s="14">
        <v>3.0584802161215601E-2</v>
      </c>
      <c r="L982" s="14">
        <v>4.8568605136180998E-2</v>
      </c>
      <c r="M982" s="14"/>
      <c r="N982" s="14">
        <v>4.4231906005331098E-2</v>
      </c>
      <c r="O982" s="14">
        <v>2.4098411974733398E-2</v>
      </c>
      <c r="P982" s="14">
        <v>8.6098565803572804E-3</v>
      </c>
      <c r="Q982" s="14">
        <v>3.0199860434831201E-2</v>
      </c>
      <c r="R982" s="14">
        <v>4.3233341329474199E-2</v>
      </c>
      <c r="S982" s="14"/>
      <c r="T982" s="14">
        <v>6.4609273891364005E-2</v>
      </c>
      <c r="U982" s="14">
        <v>1.2012143205923399E-2</v>
      </c>
      <c r="V982" s="14">
        <v>3.9355436077919997E-2</v>
      </c>
      <c r="W982" s="14">
        <v>1.12735126151427E-2</v>
      </c>
      <c r="X982" s="14"/>
      <c r="Y982" s="14">
        <v>3.2277008371911803E-2</v>
      </c>
      <c r="Z982" s="14">
        <v>1.1005175862368601E-2</v>
      </c>
      <c r="AA982" s="14">
        <v>1.8728569268812702E-2</v>
      </c>
      <c r="AB982" s="14">
        <v>1.19366400603513E-2</v>
      </c>
      <c r="AC982" s="14"/>
      <c r="AD982" s="14">
        <v>1.83007552393443E-2</v>
      </c>
      <c r="AE982" s="14">
        <v>2.5490768641137598E-2</v>
      </c>
      <c r="AF982" s="14">
        <v>4.0991195946191897E-2</v>
      </c>
      <c r="AG982" s="14">
        <v>9.4860385125893204E-2</v>
      </c>
      <c r="AH982" s="14"/>
      <c r="AI982" s="14">
        <v>0</v>
      </c>
      <c r="AJ982" s="14">
        <v>2.2083613190773298E-2</v>
      </c>
      <c r="AK982" s="14">
        <v>1.4319564710900399E-2</v>
      </c>
      <c r="AL982" s="14">
        <v>2.41093138419596E-2</v>
      </c>
      <c r="AM982" s="14">
        <v>1.6130231824423399E-2</v>
      </c>
    </row>
    <row r="983" spans="2:39" x14ac:dyDescent="0.35">
      <c r="B983" t="s">
        <v>286</v>
      </c>
      <c r="C983" s="14">
        <v>0.81605321846387602</v>
      </c>
      <c r="D983" s="14">
        <v>0.83257918141244802</v>
      </c>
      <c r="E983" s="14">
        <v>0.79817861696189896</v>
      </c>
      <c r="F983" s="14"/>
      <c r="G983" s="14">
        <v>0.789747069580927</v>
      </c>
      <c r="H983" s="14">
        <v>0.80810613150968502</v>
      </c>
      <c r="I983" s="14">
        <v>0.80270980935807001</v>
      </c>
      <c r="J983" s="14">
        <v>0.824731172849415</v>
      </c>
      <c r="K983" s="14">
        <v>0.85112360675382004</v>
      </c>
      <c r="L983" s="14">
        <v>0.85781018262115805</v>
      </c>
      <c r="M983" s="14"/>
      <c r="N983" s="14">
        <v>0.76315109508782697</v>
      </c>
      <c r="O983" s="14">
        <v>0.78358195206067105</v>
      </c>
      <c r="P983" s="14">
        <v>0.85046900780707402</v>
      </c>
      <c r="Q983" s="14">
        <v>0.84262364630972797</v>
      </c>
      <c r="R983" s="14">
        <v>0.82067941213352003</v>
      </c>
      <c r="S983" s="14"/>
      <c r="T983" s="14">
        <v>0.75931776067887502</v>
      </c>
      <c r="U983" s="14">
        <v>0.69132121664722002</v>
      </c>
      <c r="V983" s="14">
        <v>0.79937920393963402</v>
      </c>
      <c r="W983" s="14">
        <v>0.86671576422132102</v>
      </c>
      <c r="X983" s="14"/>
      <c r="Y983" s="14">
        <v>0.81132665063702403</v>
      </c>
      <c r="Z983" s="14">
        <v>0.82616562215441103</v>
      </c>
      <c r="AA983" s="14">
        <v>0.83219328107121304</v>
      </c>
      <c r="AB983" s="14">
        <v>0.89234688816020102</v>
      </c>
      <c r="AC983" s="14"/>
      <c r="AD983" s="14">
        <v>0.84064389806120199</v>
      </c>
      <c r="AE983" s="14">
        <v>0.80877027664880297</v>
      </c>
      <c r="AF983" s="14">
        <v>0.69297256771712301</v>
      </c>
      <c r="AG983" s="14">
        <v>0.79207846730430098</v>
      </c>
      <c r="AH983" s="14"/>
      <c r="AI983" s="14">
        <v>0.87232763105021405</v>
      </c>
      <c r="AJ983" s="14">
        <v>0.85421695415604004</v>
      </c>
      <c r="AK983" s="14">
        <v>0.89137206340363695</v>
      </c>
      <c r="AL983" s="14">
        <v>0.85157372411105103</v>
      </c>
      <c r="AM983" s="14">
        <v>0.84148443129389705</v>
      </c>
    </row>
    <row r="984" spans="2:39" x14ac:dyDescent="0.35">
      <c r="B984" t="s">
        <v>285</v>
      </c>
      <c r="C984" s="14">
        <v>4.3712539975474703E-2</v>
      </c>
      <c r="D984" s="14">
        <v>5.19726581010699E-2</v>
      </c>
      <c r="E984" s="14">
        <v>3.47783362432173E-2</v>
      </c>
      <c r="F984" s="14"/>
      <c r="G984" s="14">
        <v>4.8804995858289103E-2</v>
      </c>
      <c r="H984" s="14">
        <v>7.6209303779366702E-2</v>
      </c>
      <c r="I984" s="14">
        <v>4.0042585821502802E-2</v>
      </c>
      <c r="J984" s="14">
        <v>3.7854888747455399E-2</v>
      </c>
      <c r="K984" s="14">
        <v>1.2393309691218799E-2</v>
      </c>
      <c r="L984" s="14">
        <v>8.1786315140485299E-3</v>
      </c>
      <c r="M984" s="14"/>
      <c r="N984" s="14">
        <v>6.8053530993790398E-2</v>
      </c>
      <c r="O984" s="14">
        <v>7.4112562636544199E-2</v>
      </c>
      <c r="P984" s="14">
        <v>2.7490092695550101E-2</v>
      </c>
      <c r="Q984" s="14">
        <v>1.5069643320896499E-2</v>
      </c>
      <c r="R984" s="14">
        <v>5.3452571433775999E-2</v>
      </c>
      <c r="S984" s="14"/>
      <c r="T984" s="14">
        <v>6.9147706879174403E-2</v>
      </c>
      <c r="U984" s="14">
        <v>8.3780759641989097E-2</v>
      </c>
      <c r="V984" s="14">
        <v>3.30073316871329E-2</v>
      </c>
      <c r="W984" s="14">
        <v>4.3803683701745401E-2</v>
      </c>
      <c r="X984" s="14"/>
      <c r="Y984" s="14">
        <v>4.8845097381687401E-2</v>
      </c>
      <c r="Z984" s="14">
        <v>3.2023813705064998E-2</v>
      </c>
      <c r="AA984" s="14">
        <v>4.4796542222418398E-2</v>
      </c>
      <c r="AB984" s="14">
        <v>4.3271607461998297E-2</v>
      </c>
      <c r="AC984" s="14"/>
      <c r="AD984" s="14">
        <v>3.6918039861465503E-2</v>
      </c>
      <c r="AE984" s="14">
        <v>5.8752879814391999E-2</v>
      </c>
      <c r="AF984" s="14">
        <v>2.4199242594743701E-2</v>
      </c>
      <c r="AG984" s="14">
        <v>5.0260817219610697E-2</v>
      </c>
      <c r="AH984" s="14"/>
      <c r="AI984" s="14">
        <v>3.6253712217571003E-2</v>
      </c>
      <c r="AJ984" s="14">
        <v>4.81091568875665E-2</v>
      </c>
      <c r="AK984" s="14">
        <v>0</v>
      </c>
      <c r="AL984" s="14">
        <v>5.5215796493061603E-2</v>
      </c>
      <c r="AM984" s="14">
        <v>3.9183023801331998E-2</v>
      </c>
    </row>
    <row r="985" spans="2:39" x14ac:dyDescent="0.35">
      <c r="B985" t="s">
        <v>67</v>
      </c>
      <c r="C985" s="14">
        <v>0.77234067848840204</v>
      </c>
      <c r="D985" s="14">
        <v>0.78060652331137803</v>
      </c>
      <c r="E985" s="14">
        <v>0.76340028071868105</v>
      </c>
      <c r="F985" s="14"/>
      <c r="G985" s="14">
        <v>0.74094207372263798</v>
      </c>
      <c r="H985" s="14">
        <v>0.73189682773031794</v>
      </c>
      <c r="I985" s="14">
        <v>0.76266722353656702</v>
      </c>
      <c r="J985" s="14">
        <v>0.78687628410195898</v>
      </c>
      <c r="K985" s="14">
        <v>0.83873029706260105</v>
      </c>
      <c r="L985" s="14">
        <v>0.84963155110710897</v>
      </c>
      <c r="M985" s="14"/>
      <c r="N985" s="14">
        <v>0.695097564094037</v>
      </c>
      <c r="O985" s="14">
        <v>0.70946938942412696</v>
      </c>
      <c r="P985" s="14">
        <v>0.82297891511152399</v>
      </c>
      <c r="Q985" s="14">
        <v>0.82755400298883097</v>
      </c>
      <c r="R985" s="14">
        <v>0.76722684069974401</v>
      </c>
      <c r="S985" s="14"/>
      <c r="T985" s="14">
        <v>0.69017005379969998</v>
      </c>
      <c r="U985" s="14">
        <v>0.60754045700523096</v>
      </c>
      <c r="V985" s="14">
        <v>0.76637187225250103</v>
      </c>
      <c r="W985" s="14">
        <v>0.82291208051957598</v>
      </c>
      <c r="X985" s="14"/>
      <c r="Y985" s="14">
        <v>0.76248155325533595</v>
      </c>
      <c r="Z985" s="14">
        <v>0.79414180844934601</v>
      </c>
      <c r="AA985" s="14">
        <v>0.78739673884879402</v>
      </c>
      <c r="AB985" s="14">
        <v>0.84907528069820304</v>
      </c>
      <c r="AC985" s="14"/>
      <c r="AD985" s="14">
        <v>0.80372585819973696</v>
      </c>
      <c r="AE985" s="14">
        <v>0.75001739683441104</v>
      </c>
      <c r="AF985" s="14">
        <v>0.66877332512237997</v>
      </c>
      <c r="AG985" s="14">
        <v>0.74181765008469103</v>
      </c>
      <c r="AH985" s="14"/>
      <c r="AI985" s="14">
        <v>0.83607391883264304</v>
      </c>
      <c r="AJ985" s="14">
        <v>0.80610779726847404</v>
      </c>
      <c r="AK985" s="14">
        <v>0.89137206340363695</v>
      </c>
      <c r="AL985" s="14">
        <v>0.79635792761798996</v>
      </c>
      <c r="AM985" s="14">
        <v>0.80230140749256496</v>
      </c>
    </row>
    <row r="986" spans="2:39" x14ac:dyDescent="0.35">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row>
    <row r="987" spans="2:39" x14ac:dyDescent="0.35">
      <c r="B987" s="6" t="s">
        <v>388</v>
      </c>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row>
    <row r="988" spans="2:39" x14ac:dyDescent="0.35">
      <c r="B988" s="24" t="s">
        <v>71</v>
      </c>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row>
    <row r="989" spans="2:39" x14ac:dyDescent="0.35">
      <c r="B989" t="s">
        <v>284</v>
      </c>
      <c r="C989" s="14">
        <v>0.46372870280163297</v>
      </c>
      <c r="D989" s="14">
        <v>0.47392977357367799</v>
      </c>
      <c r="E989" s="14">
        <v>0.45269515059585702</v>
      </c>
      <c r="F989" s="14"/>
      <c r="G989" s="14">
        <v>0.40513818294251402</v>
      </c>
      <c r="H989" s="14">
        <v>0.47661775867221301</v>
      </c>
      <c r="I989" s="14">
        <v>0.58247754749092195</v>
      </c>
      <c r="J989" s="14">
        <v>0.40329071221527801</v>
      </c>
      <c r="K989" s="14">
        <v>0.425810930145474</v>
      </c>
      <c r="L989" s="14">
        <v>0.42685091688155402</v>
      </c>
      <c r="M989" s="14"/>
      <c r="N989" s="14">
        <v>0.4021973135702</v>
      </c>
      <c r="O989" s="14">
        <v>0.49661098231821399</v>
      </c>
      <c r="P989" s="14">
        <v>0.56072778528574296</v>
      </c>
      <c r="Q989" s="14">
        <v>0.41706607153997699</v>
      </c>
      <c r="R989" s="14">
        <v>0.450056714536123</v>
      </c>
      <c r="S989" s="14"/>
      <c r="T989" s="14">
        <v>0.43943397261338801</v>
      </c>
      <c r="U989" s="14">
        <v>0.37913750468216101</v>
      </c>
      <c r="V989" s="14">
        <v>0.46050154486563699</v>
      </c>
      <c r="W989" s="14">
        <v>0.48712060566576598</v>
      </c>
      <c r="X989" s="14"/>
      <c r="Y989" s="14">
        <v>0.45698731204916199</v>
      </c>
      <c r="Z989" s="14">
        <v>0.47499877499219501</v>
      </c>
      <c r="AA989" s="14">
        <v>0.49375445401485901</v>
      </c>
      <c r="AB989" s="14">
        <v>0.54908120720067699</v>
      </c>
      <c r="AC989" s="14"/>
      <c r="AD989" s="14">
        <v>0.47450954170916898</v>
      </c>
      <c r="AE989" s="14">
        <v>0.47424039656734601</v>
      </c>
      <c r="AF989" s="14">
        <v>0.35810036597577799</v>
      </c>
      <c r="AG989" s="14">
        <v>0.44497921596090001</v>
      </c>
      <c r="AH989" s="14"/>
      <c r="AI989" s="14">
        <v>0.506695307389192</v>
      </c>
      <c r="AJ989" s="14">
        <v>0.58537553855001501</v>
      </c>
      <c r="AK989" s="14">
        <v>0.44636683713790698</v>
      </c>
      <c r="AL989" s="14">
        <v>0.50753438220625302</v>
      </c>
      <c r="AM989" s="14">
        <v>0.49221280853738197</v>
      </c>
    </row>
    <row r="990" spans="2:39" x14ac:dyDescent="0.35">
      <c r="B990" t="s">
        <v>283</v>
      </c>
      <c r="C990" s="14">
        <v>0.37728507083781399</v>
      </c>
      <c r="D990" s="14">
        <v>0.36753995232264097</v>
      </c>
      <c r="E990" s="14">
        <v>0.38782546177239102</v>
      </c>
      <c r="F990" s="14"/>
      <c r="G990" s="14">
        <v>0.41456918905745699</v>
      </c>
      <c r="H990" s="14">
        <v>0.355180085945204</v>
      </c>
      <c r="I990" s="14">
        <v>0.30421129172366401</v>
      </c>
      <c r="J990" s="14">
        <v>0.42202373919553798</v>
      </c>
      <c r="K990" s="14">
        <v>0.41209142803909299</v>
      </c>
      <c r="L990" s="14">
        <v>0.40708579870357797</v>
      </c>
      <c r="M990" s="14"/>
      <c r="N990" s="14">
        <v>0.36916464845226199</v>
      </c>
      <c r="O990" s="14">
        <v>0.33657800811072303</v>
      </c>
      <c r="P990" s="14">
        <v>0.31370030679010202</v>
      </c>
      <c r="Q990" s="14">
        <v>0.41895149808064203</v>
      </c>
      <c r="R990" s="14">
        <v>0.41402210283129998</v>
      </c>
      <c r="S990" s="14"/>
      <c r="T990" s="14">
        <v>0.39857833700367701</v>
      </c>
      <c r="U990" s="14">
        <v>0.43567932917151198</v>
      </c>
      <c r="V990" s="14">
        <v>0.35798896057075202</v>
      </c>
      <c r="W990" s="14">
        <v>0.38557183104242199</v>
      </c>
      <c r="X990" s="14"/>
      <c r="Y990" s="14">
        <v>0.370521299051919</v>
      </c>
      <c r="Z990" s="14">
        <v>0.38982434450063802</v>
      </c>
      <c r="AA990" s="14">
        <v>0.37258434104232802</v>
      </c>
      <c r="AB990" s="14">
        <v>0.37630311700170299</v>
      </c>
      <c r="AC990" s="14"/>
      <c r="AD990" s="14">
        <v>0.38797400690327899</v>
      </c>
      <c r="AE990" s="14">
        <v>0.36219168952559</v>
      </c>
      <c r="AF990" s="14">
        <v>0.41471842084937199</v>
      </c>
      <c r="AG990" s="14">
        <v>0.30991238218065498</v>
      </c>
      <c r="AH990" s="14"/>
      <c r="AI990" s="14">
        <v>0.36291945954094301</v>
      </c>
      <c r="AJ990" s="14">
        <v>0.27982574027226698</v>
      </c>
      <c r="AK990" s="14">
        <v>0.433329829252947</v>
      </c>
      <c r="AL990" s="14">
        <v>0.35276265403324197</v>
      </c>
      <c r="AM990" s="14">
        <v>0.433558119065097</v>
      </c>
    </row>
    <row r="991" spans="2:39" x14ac:dyDescent="0.35">
      <c r="B991" t="s">
        <v>282</v>
      </c>
      <c r="C991" s="14">
        <v>9.3768328216243299E-2</v>
      </c>
      <c r="D991" s="14">
        <v>8.6539961147105104E-2</v>
      </c>
      <c r="E991" s="14">
        <v>0.10158658251543</v>
      </c>
      <c r="F991" s="14"/>
      <c r="G991" s="14">
        <v>0.11683288530304101</v>
      </c>
      <c r="H991" s="14">
        <v>9.9297280202210306E-2</v>
      </c>
      <c r="I991" s="14">
        <v>5.8346735205735398E-2</v>
      </c>
      <c r="J991" s="14">
        <v>0.101740920665603</v>
      </c>
      <c r="K991" s="14">
        <v>0.11752888199159001</v>
      </c>
      <c r="L991" s="14">
        <v>7.4726952251931794E-2</v>
      </c>
      <c r="M991" s="14"/>
      <c r="N991" s="14">
        <v>0.149089149940553</v>
      </c>
      <c r="O991" s="14">
        <v>0.11180934070942999</v>
      </c>
      <c r="P991" s="14">
        <v>8.7380802703288504E-2</v>
      </c>
      <c r="Q991" s="14">
        <v>9.1074861009920405E-2</v>
      </c>
      <c r="R991" s="14">
        <v>4.8700879430595499E-2</v>
      </c>
      <c r="S991" s="14"/>
      <c r="T991" s="14">
        <v>6.3505247327415498E-2</v>
      </c>
      <c r="U991" s="14">
        <v>0.109769294838152</v>
      </c>
      <c r="V991" s="14">
        <v>0.103602900077101</v>
      </c>
      <c r="W991" s="14">
        <v>8.62287074840523E-2</v>
      </c>
      <c r="X991" s="14"/>
      <c r="Y991" s="14">
        <v>0.10315748089007</v>
      </c>
      <c r="Z991" s="14">
        <v>9.0046600065234794E-2</v>
      </c>
      <c r="AA991" s="14">
        <v>8.4373386504385903E-2</v>
      </c>
      <c r="AB991" s="14">
        <v>4.5776140530957798E-2</v>
      </c>
      <c r="AC991" s="14"/>
      <c r="AD991" s="14">
        <v>8.98778473770903E-2</v>
      </c>
      <c r="AE991" s="14">
        <v>9.3060544939735604E-2</v>
      </c>
      <c r="AF991" s="14">
        <v>0.15123761910144601</v>
      </c>
      <c r="AG991" s="14">
        <v>8.2345694247955403E-2</v>
      </c>
      <c r="AH991" s="14"/>
      <c r="AI991" s="14">
        <v>8.15110049417683E-2</v>
      </c>
      <c r="AJ991" s="14">
        <v>8.1256510501578394E-2</v>
      </c>
      <c r="AK991" s="14">
        <v>8.1829400954286993E-2</v>
      </c>
      <c r="AL991" s="14">
        <v>9.6402617950314504E-2</v>
      </c>
      <c r="AM991" s="14">
        <v>3.4421142424906799E-2</v>
      </c>
    </row>
    <row r="992" spans="2:39" x14ac:dyDescent="0.35">
      <c r="B992" t="s">
        <v>281</v>
      </c>
      <c r="C992" s="14">
        <v>1.6925027821510698E-2</v>
      </c>
      <c r="D992" s="14">
        <v>2.4212562723185199E-2</v>
      </c>
      <c r="E992" s="14">
        <v>9.0427771651007405E-3</v>
      </c>
      <c r="F992" s="14"/>
      <c r="G992" s="14">
        <v>2.8418739464026701E-2</v>
      </c>
      <c r="H992" s="14">
        <v>1.3948555407779501E-2</v>
      </c>
      <c r="I992" s="14">
        <v>2.1265039985660299E-2</v>
      </c>
      <c r="J992" s="14">
        <v>1.8825799588222999E-2</v>
      </c>
      <c r="K992" s="14">
        <v>0</v>
      </c>
      <c r="L992" s="14">
        <v>9.9140219540210604E-3</v>
      </c>
      <c r="M992" s="14"/>
      <c r="N992" s="14">
        <v>2.94866606329044E-2</v>
      </c>
      <c r="O992" s="14">
        <v>1.1290759610605799E-2</v>
      </c>
      <c r="P992" s="14">
        <v>1.55552118707773E-2</v>
      </c>
      <c r="Q992" s="14">
        <v>1.89876813885217E-2</v>
      </c>
      <c r="R992" s="14">
        <v>2.0119739679455E-2</v>
      </c>
      <c r="S992" s="14"/>
      <c r="T992" s="14">
        <v>2.27716191121284E-2</v>
      </c>
      <c r="U992" s="14">
        <v>1.7008895954175401E-2</v>
      </c>
      <c r="V992" s="14">
        <v>1.9435590028728199E-2</v>
      </c>
      <c r="W992" s="14">
        <v>1.3213878909156899E-2</v>
      </c>
      <c r="X992" s="14"/>
      <c r="Y992" s="14">
        <v>2.0804157686218301E-2</v>
      </c>
      <c r="Z992" s="14">
        <v>1.0080135038164901E-2</v>
      </c>
      <c r="AA992" s="14">
        <v>7.5956900514098204E-3</v>
      </c>
      <c r="AB992" s="14">
        <v>0</v>
      </c>
      <c r="AC992" s="14"/>
      <c r="AD992" s="14">
        <v>1.30850537418738E-2</v>
      </c>
      <c r="AE992" s="14">
        <v>2.3499087263184799E-2</v>
      </c>
      <c r="AF992" s="14">
        <v>3.46016632735449E-2</v>
      </c>
      <c r="AG992" s="14">
        <v>8.2042013508167293E-3</v>
      </c>
      <c r="AH992" s="14"/>
      <c r="AI992" s="14">
        <v>0</v>
      </c>
      <c r="AJ992" s="14">
        <v>1.1470759941226099E-2</v>
      </c>
      <c r="AK992" s="14">
        <v>2.41543679439589E-2</v>
      </c>
      <c r="AL992" s="14">
        <v>1.04046560428532E-2</v>
      </c>
      <c r="AM992" s="14">
        <v>6.55074928862516E-3</v>
      </c>
    </row>
    <row r="993" spans="2:39" x14ac:dyDescent="0.35">
      <c r="B993" t="s">
        <v>280</v>
      </c>
      <c r="C993" s="14">
        <v>1.50980097422341E-2</v>
      </c>
      <c r="D993" s="14">
        <v>1.67431875307468E-2</v>
      </c>
      <c r="E993" s="14">
        <v>1.33185735023561E-2</v>
      </c>
      <c r="F993" s="14"/>
      <c r="G993" s="14">
        <v>2.7219042069311701E-2</v>
      </c>
      <c r="H993" s="14">
        <v>2.5496934683348502E-2</v>
      </c>
      <c r="I993" s="14">
        <v>0</v>
      </c>
      <c r="J993" s="14">
        <v>1.0839040776071099E-2</v>
      </c>
      <c r="K993" s="14">
        <v>1.3983957662627E-2</v>
      </c>
      <c r="L993" s="14">
        <v>8.1786315140485299E-3</v>
      </c>
      <c r="M993" s="14"/>
      <c r="N993" s="14">
        <v>1.47529562957381E-2</v>
      </c>
      <c r="O993" s="14">
        <v>2.5484950258431699E-2</v>
      </c>
      <c r="P993" s="14">
        <v>4.4246114032447798E-3</v>
      </c>
      <c r="Q993" s="14">
        <v>1.5329457150773799E-2</v>
      </c>
      <c r="R993" s="14">
        <v>1.93308337683895E-2</v>
      </c>
      <c r="S993" s="14"/>
      <c r="T993" s="14">
        <v>9.4271873704128394E-3</v>
      </c>
      <c r="U993" s="14">
        <v>3.8546299527120999E-2</v>
      </c>
      <c r="V993" s="14">
        <v>1.8662269633536E-2</v>
      </c>
      <c r="W993" s="14">
        <v>8.7746614766486108E-3</v>
      </c>
      <c r="X993" s="14"/>
      <c r="Y993" s="14">
        <v>1.6165646440178601E-2</v>
      </c>
      <c r="Z993" s="14">
        <v>1.3278602629232699E-2</v>
      </c>
      <c r="AA993" s="14">
        <v>1.7246989621307201E-2</v>
      </c>
      <c r="AB993" s="14">
        <v>1.69028952063103E-2</v>
      </c>
      <c r="AC993" s="14"/>
      <c r="AD993" s="14">
        <v>1.13585778859312E-2</v>
      </c>
      <c r="AE993" s="14">
        <v>1.65597703408875E-2</v>
      </c>
      <c r="AF993" s="14">
        <v>0</v>
      </c>
      <c r="AG993" s="14">
        <v>5.2001633218884097E-2</v>
      </c>
      <c r="AH993" s="14"/>
      <c r="AI993" s="14">
        <v>4.8874228128096497E-2</v>
      </c>
      <c r="AJ993" s="14">
        <v>1.03229809528425E-2</v>
      </c>
      <c r="AK993" s="14">
        <v>0</v>
      </c>
      <c r="AL993" s="14">
        <v>2.0743834642395001E-2</v>
      </c>
      <c r="AM993" s="14">
        <v>1.7805100597392199E-2</v>
      </c>
    </row>
    <row r="994" spans="2:39" x14ac:dyDescent="0.35">
      <c r="B994" t="s">
        <v>64</v>
      </c>
      <c r="C994" s="14">
        <v>3.3194860580564998E-2</v>
      </c>
      <c r="D994" s="14">
        <v>3.10345627026446E-2</v>
      </c>
      <c r="E994" s="14">
        <v>3.5531454448865601E-2</v>
      </c>
      <c r="F994" s="14"/>
      <c r="G994" s="14">
        <v>7.8219611636497505E-3</v>
      </c>
      <c r="H994" s="14">
        <v>2.9459385089244901E-2</v>
      </c>
      <c r="I994" s="14">
        <v>3.3699385594018701E-2</v>
      </c>
      <c r="J994" s="14">
        <v>4.3279787559287103E-2</v>
      </c>
      <c r="K994" s="14">
        <v>3.0584802161215601E-2</v>
      </c>
      <c r="L994" s="14">
        <v>7.3243678694866796E-2</v>
      </c>
      <c r="M994" s="14"/>
      <c r="N994" s="14">
        <v>3.5309271108343601E-2</v>
      </c>
      <c r="O994" s="14">
        <v>1.8225958992594601E-2</v>
      </c>
      <c r="P994" s="14">
        <v>1.8211281946844099E-2</v>
      </c>
      <c r="Q994" s="14">
        <v>3.8590430830165501E-2</v>
      </c>
      <c r="R994" s="14">
        <v>4.7769729754137201E-2</v>
      </c>
      <c r="S994" s="14"/>
      <c r="T994" s="14">
        <v>6.6283636572978394E-2</v>
      </c>
      <c r="U994" s="14">
        <v>1.9858675826879099E-2</v>
      </c>
      <c r="V994" s="14">
        <v>3.9808734824246302E-2</v>
      </c>
      <c r="W994" s="14">
        <v>1.9090315421954399E-2</v>
      </c>
      <c r="X994" s="14"/>
      <c r="Y994" s="14">
        <v>3.2364103882452297E-2</v>
      </c>
      <c r="Z994" s="14">
        <v>2.1771542774535101E-2</v>
      </c>
      <c r="AA994" s="14">
        <v>2.44451387657105E-2</v>
      </c>
      <c r="AB994" s="14">
        <v>1.19366400603513E-2</v>
      </c>
      <c r="AC994" s="14"/>
      <c r="AD994" s="14">
        <v>2.3194972382656099E-2</v>
      </c>
      <c r="AE994" s="14">
        <v>3.04485113632555E-2</v>
      </c>
      <c r="AF994" s="14">
        <v>4.13419307998589E-2</v>
      </c>
      <c r="AG994" s="14">
        <v>0.102556873040788</v>
      </c>
      <c r="AH994" s="14"/>
      <c r="AI994" s="14">
        <v>0</v>
      </c>
      <c r="AJ994" s="14">
        <v>3.1748469782071E-2</v>
      </c>
      <c r="AK994" s="14">
        <v>1.4319564710900399E-2</v>
      </c>
      <c r="AL994" s="14">
        <v>1.21518551249425E-2</v>
      </c>
      <c r="AM994" s="14">
        <v>1.54520800865975E-2</v>
      </c>
    </row>
    <row r="995" spans="2:39" x14ac:dyDescent="0.35">
      <c r="B995" t="s">
        <v>286</v>
      </c>
      <c r="C995" s="14">
        <v>0.84101377363944696</v>
      </c>
      <c r="D995" s="14">
        <v>0.84146972589631797</v>
      </c>
      <c r="E995" s="14">
        <v>0.84052061236824804</v>
      </c>
      <c r="F995" s="14"/>
      <c r="G995" s="14">
        <v>0.81970737199997101</v>
      </c>
      <c r="H995" s="14">
        <v>0.83179784461741701</v>
      </c>
      <c r="I995" s="14">
        <v>0.88668883921458597</v>
      </c>
      <c r="J995" s="14">
        <v>0.82531445141081605</v>
      </c>
      <c r="K995" s="14">
        <v>0.83790235818456704</v>
      </c>
      <c r="L995" s="14">
        <v>0.83393671558513205</v>
      </c>
      <c r="M995" s="14"/>
      <c r="N995" s="14">
        <v>0.77136196202246099</v>
      </c>
      <c r="O995" s="14">
        <v>0.83318899042893801</v>
      </c>
      <c r="P995" s="14">
        <v>0.87442809207584504</v>
      </c>
      <c r="Q995" s="14">
        <v>0.83601756962061902</v>
      </c>
      <c r="R995" s="14">
        <v>0.86407881736742298</v>
      </c>
      <c r="S995" s="14"/>
      <c r="T995" s="14">
        <v>0.83801230961706497</v>
      </c>
      <c r="U995" s="14">
        <v>0.81481683385367198</v>
      </c>
      <c r="V995" s="14">
        <v>0.81849050543638902</v>
      </c>
      <c r="W995" s="14">
        <v>0.87269243670818797</v>
      </c>
      <c r="X995" s="14"/>
      <c r="Y995" s="14">
        <v>0.82750861110108098</v>
      </c>
      <c r="Z995" s="14">
        <v>0.86482311949283197</v>
      </c>
      <c r="AA995" s="14">
        <v>0.86633879505718703</v>
      </c>
      <c r="AB995" s="14">
        <v>0.92538432420238104</v>
      </c>
      <c r="AC995" s="14"/>
      <c r="AD995" s="14">
        <v>0.86248354861244902</v>
      </c>
      <c r="AE995" s="14">
        <v>0.83643208609293695</v>
      </c>
      <c r="AF995" s="14">
        <v>0.77281878682515004</v>
      </c>
      <c r="AG995" s="14">
        <v>0.75489159814155604</v>
      </c>
      <c r="AH995" s="14"/>
      <c r="AI995" s="14">
        <v>0.86961476693013495</v>
      </c>
      <c r="AJ995" s="14">
        <v>0.86520127882228204</v>
      </c>
      <c r="AK995" s="14">
        <v>0.87969666639085398</v>
      </c>
      <c r="AL995" s="14">
        <v>0.86029703623949505</v>
      </c>
      <c r="AM995" s="14">
        <v>0.92577092760247803</v>
      </c>
    </row>
    <row r="996" spans="2:39" x14ac:dyDescent="0.35">
      <c r="B996" t="s">
        <v>285</v>
      </c>
      <c r="C996" s="14">
        <v>3.2023037563744798E-2</v>
      </c>
      <c r="D996" s="14">
        <v>4.0955750253931902E-2</v>
      </c>
      <c r="E996" s="14">
        <v>2.2361350667456901E-2</v>
      </c>
      <c r="F996" s="14"/>
      <c r="G996" s="14">
        <v>5.5637781533338398E-2</v>
      </c>
      <c r="H996" s="14">
        <v>3.9445490091128001E-2</v>
      </c>
      <c r="I996" s="14">
        <v>2.1265039985660299E-2</v>
      </c>
      <c r="J996" s="14">
        <v>2.96648403642941E-2</v>
      </c>
      <c r="K996" s="14">
        <v>1.3983957662627E-2</v>
      </c>
      <c r="L996" s="14">
        <v>1.8092653468069601E-2</v>
      </c>
      <c r="M996" s="14"/>
      <c r="N996" s="14">
        <v>4.4239616928642499E-2</v>
      </c>
      <c r="O996" s="14">
        <v>3.6775709869037498E-2</v>
      </c>
      <c r="P996" s="14">
        <v>1.9979823274022101E-2</v>
      </c>
      <c r="Q996" s="14">
        <v>3.4317138539295501E-2</v>
      </c>
      <c r="R996" s="14">
        <v>3.94505734478445E-2</v>
      </c>
      <c r="S996" s="14"/>
      <c r="T996" s="14">
        <v>3.2198806482541302E-2</v>
      </c>
      <c r="U996" s="14">
        <v>5.55551954812964E-2</v>
      </c>
      <c r="V996" s="14">
        <v>3.80978596622642E-2</v>
      </c>
      <c r="W996" s="14">
        <v>2.19885403858055E-2</v>
      </c>
      <c r="X996" s="14"/>
      <c r="Y996" s="14">
        <v>3.6969804126396999E-2</v>
      </c>
      <c r="Z996" s="14">
        <v>2.33587376673976E-2</v>
      </c>
      <c r="AA996" s="14">
        <v>2.4842679672717E-2</v>
      </c>
      <c r="AB996" s="14">
        <v>1.69028952063103E-2</v>
      </c>
      <c r="AC996" s="14"/>
      <c r="AD996" s="14">
        <v>2.4443631627804999E-2</v>
      </c>
      <c r="AE996" s="14">
        <v>4.0058857604072302E-2</v>
      </c>
      <c r="AF996" s="14">
        <v>3.46016632735449E-2</v>
      </c>
      <c r="AG996" s="14">
        <v>6.02058345697008E-2</v>
      </c>
      <c r="AH996" s="14"/>
      <c r="AI996" s="14">
        <v>4.8874228128096497E-2</v>
      </c>
      <c r="AJ996" s="14">
        <v>2.1793740894068599E-2</v>
      </c>
      <c r="AK996" s="14">
        <v>2.41543679439589E-2</v>
      </c>
      <c r="AL996" s="14">
        <v>3.1148490685248199E-2</v>
      </c>
      <c r="AM996" s="14">
        <v>2.4355849886017401E-2</v>
      </c>
    </row>
    <row r="997" spans="2:39" x14ac:dyDescent="0.35">
      <c r="B997" t="s">
        <v>67</v>
      </c>
      <c r="C997" s="14">
        <v>0.80899073607570204</v>
      </c>
      <c r="D997" s="14">
        <v>0.80051397564238602</v>
      </c>
      <c r="E997" s="14">
        <v>0.81815926170079101</v>
      </c>
      <c r="F997" s="14"/>
      <c r="G997" s="14">
        <v>0.76406959046663203</v>
      </c>
      <c r="H997" s="14">
        <v>0.79235235452628905</v>
      </c>
      <c r="I997" s="14">
        <v>0.86542379922892598</v>
      </c>
      <c r="J997" s="14">
        <v>0.79564961104652199</v>
      </c>
      <c r="K997" s="14">
        <v>0.82391840052193999</v>
      </c>
      <c r="L997" s="14">
        <v>0.81584406211706195</v>
      </c>
      <c r="M997" s="14"/>
      <c r="N997" s="14">
        <v>0.72712234509381901</v>
      </c>
      <c r="O997" s="14">
        <v>0.79641328055990002</v>
      </c>
      <c r="P997" s="14">
        <v>0.85444826880182301</v>
      </c>
      <c r="Q997" s="14">
        <v>0.80170043108132305</v>
      </c>
      <c r="R997" s="14">
        <v>0.82462824391957801</v>
      </c>
      <c r="S997" s="14"/>
      <c r="T997" s="14">
        <v>0.80581350313452405</v>
      </c>
      <c r="U997" s="14">
        <v>0.75926163837237604</v>
      </c>
      <c r="V997" s="14">
        <v>0.78039264577412504</v>
      </c>
      <c r="W997" s="14">
        <v>0.85070389632238197</v>
      </c>
      <c r="X997" s="14"/>
      <c r="Y997" s="14">
        <v>0.79053880697468404</v>
      </c>
      <c r="Z997" s="14">
        <v>0.84146438182543504</v>
      </c>
      <c r="AA997" s="14">
        <v>0.84149611538447</v>
      </c>
      <c r="AB997" s="14">
        <v>0.90848142899606998</v>
      </c>
      <c r="AC997" s="14"/>
      <c r="AD997" s="14">
        <v>0.83803991698464397</v>
      </c>
      <c r="AE997" s="14">
        <v>0.79637322848886405</v>
      </c>
      <c r="AF997" s="14">
        <v>0.73821712355160496</v>
      </c>
      <c r="AG997" s="14">
        <v>0.69468576357185496</v>
      </c>
      <c r="AH997" s="14"/>
      <c r="AI997" s="14">
        <v>0.82074053880203901</v>
      </c>
      <c r="AJ997" s="14">
        <v>0.84340753792821299</v>
      </c>
      <c r="AK997" s="14">
        <v>0.855542298446895</v>
      </c>
      <c r="AL997" s="14">
        <v>0.829148545554247</v>
      </c>
      <c r="AM997" s="14">
        <v>0.90141507771646101</v>
      </c>
    </row>
    <row r="998" spans="2:39" x14ac:dyDescent="0.35">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row>
    <row r="999" spans="2:39" x14ac:dyDescent="0.35">
      <c r="B999" s="6" t="s">
        <v>389</v>
      </c>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row>
    <row r="1000" spans="2:39" x14ac:dyDescent="0.35">
      <c r="B1000" s="24" t="s">
        <v>71</v>
      </c>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row>
    <row r="1001" spans="2:39" x14ac:dyDescent="0.35">
      <c r="B1001" t="s">
        <v>284</v>
      </c>
      <c r="C1001" s="14">
        <v>0.40799034023827602</v>
      </c>
      <c r="D1001" s="14">
        <v>0.42671397808454098</v>
      </c>
      <c r="E1001" s="14">
        <v>0.38773871761205803</v>
      </c>
      <c r="F1001" s="14"/>
      <c r="G1001" s="14">
        <v>0.29802044879618</v>
      </c>
      <c r="H1001" s="14">
        <v>0.44132578087402702</v>
      </c>
      <c r="I1001" s="14">
        <v>0.514589922769218</v>
      </c>
      <c r="J1001" s="14">
        <v>0.32298490183576001</v>
      </c>
      <c r="K1001" s="14">
        <v>0.435344561463824</v>
      </c>
      <c r="L1001" s="14">
        <v>0.40719859733332398</v>
      </c>
      <c r="M1001" s="14"/>
      <c r="N1001" s="14">
        <v>0.315329971697345</v>
      </c>
      <c r="O1001" s="14">
        <v>0.46442175747333903</v>
      </c>
      <c r="P1001" s="14">
        <v>0.49764285067339498</v>
      </c>
      <c r="Q1001" s="14">
        <v>0.35766048570791198</v>
      </c>
      <c r="R1001" s="14">
        <v>0.376296582448572</v>
      </c>
      <c r="S1001" s="14"/>
      <c r="T1001" s="14">
        <v>0.34845036563061899</v>
      </c>
      <c r="U1001" s="14">
        <v>0.28731456745623102</v>
      </c>
      <c r="V1001" s="14">
        <v>0.36915972329220498</v>
      </c>
      <c r="W1001" s="14">
        <v>0.48108211757908798</v>
      </c>
      <c r="X1001" s="14"/>
      <c r="Y1001" s="14">
        <v>0.40676474772777999</v>
      </c>
      <c r="Z1001" s="14">
        <v>0.44038426474530401</v>
      </c>
      <c r="AA1001" s="14">
        <v>0.40849668180479398</v>
      </c>
      <c r="AB1001" s="14">
        <v>0.46033868974232001</v>
      </c>
      <c r="AC1001" s="14"/>
      <c r="AD1001" s="14">
        <v>0.39762211365123601</v>
      </c>
      <c r="AE1001" s="14">
        <v>0.43010625425136201</v>
      </c>
      <c r="AF1001" s="14">
        <v>0.42407186579057299</v>
      </c>
      <c r="AG1001" s="14">
        <v>0.42451517328828098</v>
      </c>
      <c r="AH1001" s="14"/>
      <c r="AI1001" s="14">
        <v>0.43396184457338999</v>
      </c>
      <c r="AJ1001" s="14">
        <v>0.49317821322088501</v>
      </c>
      <c r="AK1001" s="14">
        <v>0.35067672138318201</v>
      </c>
      <c r="AL1001" s="14">
        <v>0.51421864786660298</v>
      </c>
      <c r="AM1001" s="14">
        <v>0.39670798835444598</v>
      </c>
    </row>
    <row r="1002" spans="2:39" x14ac:dyDescent="0.35">
      <c r="B1002" t="s">
        <v>283</v>
      </c>
      <c r="C1002" s="14">
        <v>0.36152774699650497</v>
      </c>
      <c r="D1002" s="14">
        <v>0.34690130404415098</v>
      </c>
      <c r="E1002" s="14">
        <v>0.37734781388025301</v>
      </c>
      <c r="F1002" s="14"/>
      <c r="G1002" s="14">
        <v>0.37763813652369899</v>
      </c>
      <c r="H1002" s="14">
        <v>0.349016871504015</v>
      </c>
      <c r="I1002" s="14">
        <v>0.29360361316226902</v>
      </c>
      <c r="J1002" s="14">
        <v>0.399269067486275</v>
      </c>
      <c r="K1002" s="14">
        <v>0.380402890798128</v>
      </c>
      <c r="L1002" s="14">
        <v>0.42408757480870801</v>
      </c>
      <c r="M1002" s="14"/>
      <c r="N1002" s="14">
        <v>0.38563398360464601</v>
      </c>
      <c r="O1002" s="14">
        <v>0.32213365642782898</v>
      </c>
      <c r="P1002" s="14">
        <v>0.32672253458373601</v>
      </c>
      <c r="Q1002" s="14">
        <v>0.40108738288949303</v>
      </c>
      <c r="R1002" s="14">
        <v>0.36459173319812299</v>
      </c>
      <c r="S1002" s="14"/>
      <c r="T1002" s="14">
        <v>0.33905156452478402</v>
      </c>
      <c r="U1002" s="14">
        <v>0.35178861331707001</v>
      </c>
      <c r="V1002" s="14">
        <v>0.37995341919334802</v>
      </c>
      <c r="W1002" s="14">
        <v>0.34862484082080197</v>
      </c>
      <c r="X1002" s="14"/>
      <c r="Y1002" s="14">
        <v>0.35590977426745002</v>
      </c>
      <c r="Z1002" s="14">
        <v>0.38279073450387602</v>
      </c>
      <c r="AA1002" s="14">
        <v>0.33568543557613401</v>
      </c>
      <c r="AB1002" s="14">
        <v>0.33848075435524799</v>
      </c>
      <c r="AC1002" s="14"/>
      <c r="AD1002" s="14">
        <v>0.37533442692431002</v>
      </c>
      <c r="AE1002" s="14">
        <v>0.359370993603575</v>
      </c>
      <c r="AF1002" s="14">
        <v>0.27359844956920598</v>
      </c>
      <c r="AG1002" s="14">
        <v>0.329861949152981</v>
      </c>
      <c r="AH1002" s="14"/>
      <c r="AI1002" s="14">
        <v>0.34386865926448001</v>
      </c>
      <c r="AJ1002" s="14">
        <v>0.34390696614480398</v>
      </c>
      <c r="AK1002" s="14">
        <v>0.482886543172592</v>
      </c>
      <c r="AL1002" s="14">
        <v>0.32138087058100401</v>
      </c>
      <c r="AM1002" s="14">
        <v>0.404160650775862</v>
      </c>
    </row>
    <row r="1003" spans="2:39" x14ac:dyDescent="0.35">
      <c r="B1003" t="s">
        <v>282</v>
      </c>
      <c r="C1003" s="14">
        <v>0.12914871937033801</v>
      </c>
      <c r="D1003" s="14">
        <v>0.125206453226513</v>
      </c>
      <c r="E1003" s="14">
        <v>0.133412703051947</v>
      </c>
      <c r="F1003" s="14"/>
      <c r="G1003" s="14">
        <v>0.17059032034930599</v>
      </c>
      <c r="H1003" s="14">
        <v>0.130398716086989</v>
      </c>
      <c r="I1003" s="14">
        <v>0.123292152434629</v>
      </c>
      <c r="J1003" s="14">
        <v>0.142904442691179</v>
      </c>
      <c r="K1003" s="14">
        <v>0.10678060527614899</v>
      </c>
      <c r="L1003" s="14">
        <v>6.6850521735566396E-2</v>
      </c>
      <c r="M1003" s="14"/>
      <c r="N1003" s="14">
        <v>0.165004204330677</v>
      </c>
      <c r="O1003" s="14">
        <v>0.120929193661703</v>
      </c>
      <c r="P1003" s="14">
        <v>0.11510718503558399</v>
      </c>
      <c r="Q1003" s="14">
        <v>0.134660218134322</v>
      </c>
      <c r="R1003" s="14">
        <v>0.124097407537043</v>
      </c>
      <c r="S1003" s="14"/>
      <c r="T1003" s="14">
        <v>0.161897690539546</v>
      </c>
      <c r="U1003" s="14">
        <v>0.18885462965982699</v>
      </c>
      <c r="V1003" s="14">
        <v>0.13172732688783401</v>
      </c>
      <c r="W1003" s="14">
        <v>0.111093423465615</v>
      </c>
      <c r="X1003" s="14"/>
      <c r="Y1003" s="14">
        <v>0.14495641730786801</v>
      </c>
      <c r="Z1003" s="14">
        <v>7.3441935862065405E-2</v>
      </c>
      <c r="AA1003" s="14">
        <v>0.152421386862716</v>
      </c>
      <c r="AB1003" s="14">
        <v>0.105177729862063</v>
      </c>
      <c r="AC1003" s="14"/>
      <c r="AD1003" s="14">
        <v>0.13950539636998999</v>
      </c>
      <c r="AE1003" s="14">
        <v>0.110033199924989</v>
      </c>
      <c r="AF1003" s="14">
        <v>0.160893991979009</v>
      </c>
      <c r="AG1003" s="14">
        <v>9.2288084880846499E-2</v>
      </c>
      <c r="AH1003" s="14"/>
      <c r="AI1003" s="14">
        <v>0.12555124752609501</v>
      </c>
      <c r="AJ1003" s="14">
        <v>9.1438792253092899E-2</v>
      </c>
      <c r="AK1003" s="14">
        <v>0.10327787277525199</v>
      </c>
      <c r="AL1003" s="14">
        <v>0.122376429352742</v>
      </c>
      <c r="AM1003" s="14">
        <v>0.115589074121857</v>
      </c>
    </row>
    <row r="1004" spans="2:39" x14ac:dyDescent="0.35">
      <c r="B1004" t="s">
        <v>281</v>
      </c>
      <c r="C1004" s="14">
        <v>5.7057956479678797E-2</v>
      </c>
      <c r="D1004" s="14">
        <v>5.6742892842414398E-2</v>
      </c>
      <c r="E1004" s="14">
        <v>5.7398731597073802E-2</v>
      </c>
      <c r="F1004" s="14"/>
      <c r="G1004" s="14">
        <v>0.12895161617128201</v>
      </c>
      <c r="H1004" s="14">
        <v>4.03150147903397E-2</v>
      </c>
      <c r="I1004" s="14">
        <v>2.4034628411474E-2</v>
      </c>
      <c r="J1004" s="14">
        <v>5.7656848635897102E-2</v>
      </c>
      <c r="K1004" s="14">
        <v>4.1990312857530597E-2</v>
      </c>
      <c r="L1004" s="14">
        <v>5.3294700986220397E-2</v>
      </c>
      <c r="M1004" s="14"/>
      <c r="N1004" s="14">
        <v>7.91816183392208E-2</v>
      </c>
      <c r="O1004" s="14">
        <v>6.9056845085291904E-2</v>
      </c>
      <c r="P1004" s="14">
        <v>2.9684342479591098E-2</v>
      </c>
      <c r="Q1004" s="14">
        <v>6.4096676707237399E-2</v>
      </c>
      <c r="R1004" s="14">
        <v>6.3384940597661504E-2</v>
      </c>
      <c r="S1004" s="14"/>
      <c r="T1004" s="14">
        <v>0.10104511991050601</v>
      </c>
      <c r="U1004" s="14">
        <v>0.10403748550811601</v>
      </c>
      <c r="V1004" s="14">
        <v>6.8876754711550206E-2</v>
      </c>
      <c r="W1004" s="14">
        <v>2.8884517402226102E-2</v>
      </c>
      <c r="X1004" s="14"/>
      <c r="Y1004" s="14">
        <v>5.2748896084363298E-2</v>
      </c>
      <c r="Z1004" s="14">
        <v>6.2460406400109698E-2</v>
      </c>
      <c r="AA1004" s="14">
        <v>6.6431921811009695E-2</v>
      </c>
      <c r="AB1004" s="14">
        <v>3.8017455586347199E-2</v>
      </c>
      <c r="AC1004" s="14"/>
      <c r="AD1004" s="14">
        <v>5.3607160449195397E-2</v>
      </c>
      <c r="AE1004" s="14">
        <v>6.1600673096490699E-2</v>
      </c>
      <c r="AF1004" s="14">
        <v>8.9358569018116701E-2</v>
      </c>
      <c r="AG1004" s="14">
        <v>3.5506811814406701E-2</v>
      </c>
      <c r="AH1004" s="14"/>
      <c r="AI1004" s="14">
        <v>7.6743554500669206E-2</v>
      </c>
      <c r="AJ1004" s="14">
        <v>3.5749588885427001E-2</v>
      </c>
      <c r="AK1004" s="14">
        <v>4.8839297958073701E-2</v>
      </c>
      <c r="AL1004" s="14">
        <v>4.2024052199651898E-2</v>
      </c>
      <c r="AM1004" s="14">
        <v>3.9231505861017098E-2</v>
      </c>
    </row>
    <row r="1005" spans="2:39" x14ac:dyDescent="0.35">
      <c r="B1005" t="s">
        <v>280</v>
      </c>
      <c r="C1005" s="14">
        <v>1.8289750371108599E-2</v>
      </c>
      <c r="D1005" s="14">
        <v>2.0505316101479099E-2</v>
      </c>
      <c r="E1005" s="14">
        <v>1.5893378392358999E-2</v>
      </c>
      <c r="F1005" s="14"/>
      <c r="G1005" s="14">
        <v>1.14521365913689E-2</v>
      </c>
      <c r="H1005" s="14">
        <v>1.7168664898224901E-2</v>
      </c>
      <c r="I1005" s="14">
        <v>2.2277083466035401E-2</v>
      </c>
      <c r="J1005" s="14">
        <v>4.3057163908725299E-2</v>
      </c>
      <c r="K1005" s="14">
        <v>4.8968274431537397E-3</v>
      </c>
      <c r="L1005" s="14">
        <v>0</v>
      </c>
      <c r="M1005" s="14"/>
      <c r="N1005" s="14">
        <v>3.51892068933966E-2</v>
      </c>
      <c r="O1005" s="14">
        <v>6.1809068523415002E-3</v>
      </c>
      <c r="P1005" s="14">
        <v>1.79872141523141E-2</v>
      </c>
      <c r="Q1005" s="14">
        <v>1.2295376126204899E-2</v>
      </c>
      <c r="R1005" s="14">
        <v>3.4304005995182602E-2</v>
      </c>
      <c r="S1005" s="14"/>
      <c r="T1005" s="14">
        <v>5.1714107909724303E-3</v>
      </c>
      <c r="U1005" s="14">
        <v>3.7215492143421597E-2</v>
      </c>
      <c r="V1005" s="14">
        <v>1.68817208745391E-2</v>
      </c>
      <c r="W1005" s="14">
        <v>1.9356186079028899E-2</v>
      </c>
      <c r="X1005" s="14"/>
      <c r="Y1005" s="14">
        <v>1.5373423865555401E-2</v>
      </c>
      <c r="Z1005" s="14">
        <v>2.2099035965144401E-2</v>
      </c>
      <c r="AA1005" s="14">
        <v>1.82360046765347E-2</v>
      </c>
      <c r="AB1005" s="14">
        <v>3.7106270826123701E-2</v>
      </c>
      <c r="AC1005" s="14"/>
      <c r="AD1005" s="14">
        <v>1.7764511808603702E-2</v>
      </c>
      <c r="AE1005" s="14">
        <v>1.6373936899246402E-2</v>
      </c>
      <c r="AF1005" s="14">
        <v>3.7442583720226699E-2</v>
      </c>
      <c r="AG1005" s="14">
        <v>1.5271107822697199E-2</v>
      </c>
      <c r="AH1005" s="14"/>
      <c r="AI1005" s="14">
        <v>1.9874694135366001E-2</v>
      </c>
      <c r="AJ1005" s="14">
        <v>9.3687587637632797E-3</v>
      </c>
      <c r="AK1005" s="14">
        <v>0</v>
      </c>
      <c r="AL1005" s="14">
        <v>0</v>
      </c>
      <c r="AM1005" s="14">
        <v>2.80505801338631E-2</v>
      </c>
    </row>
    <row r="1006" spans="2:39" x14ac:dyDescent="0.35">
      <c r="B1006" t="s">
        <v>64</v>
      </c>
      <c r="C1006" s="14">
        <v>2.5985486544093699E-2</v>
      </c>
      <c r="D1006" s="14">
        <v>2.39300557009006E-2</v>
      </c>
      <c r="E1006" s="14">
        <v>2.82086554663094E-2</v>
      </c>
      <c r="F1006" s="14"/>
      <c r="G1006" s="14">
        <v>1.3347341568163701E-2</v>
      </c>
      <c r="H1006" s="14">
        <v>2.1774951846404201E-2</v>
      </c>
      <c r="I1006" s="14">
        <v>2.22025997563749E-2</v>
      </c>
      <c r="J1006" s="14">
        <v>3.4127575442163702E-2</v>
      </c>
      <c r="K1006" s="14">
        <v>3.0584802161215601E-2</v>
      </c>
      <c r="L1006" s="14">
        <v>4.8568605136180998E-2</v>
      </c>
      <c r="M1006" s="14"/>
      <c r="N1006" s="14">
        <v>1.96610151347139E-2</v>
      </c>
      <c r="O1006" s="14">
        <v>1.72776404994954E-2</v>
      </c>
      <c r="P1006" s="14">
        <v>1.2855873075379901E-2</v>
      </c>
      <c r="Q1006" s="14">
        <v>3.0199860434831201E-2</v>
      </c>
      <c r="R1006" s="14">
        <v>3.7325330223417802E-2</v>
      </c>
      <c r="S1006" s="14"/>
      <c r="T1006" s="14">
        <v>4.4383848603573098E-2</v>
      </c>
      <c r="U1006" s="14">
        <v>3.07892119153345E-2</v>
      </c>
      <c r="V1006" s="14">
        <v>3.3401055040524298E-2</v>
      </c>
      <c r="W1006" s="14">
        <v>1.09589146532397E-2</v>
      </c>
      <c r="X1006" s="14"/>
      <c r="Y1006" s="14">
        <v>2.4246740746983901E-2</v>
      </c>
      <c r="Z1006" s="14">
        <v>1.8823622523500699E-2</v>
      </c>
      <c r="AA1006" s="14">
        <v>1.8728569268812702E-2</v>
      </c>
      <c r="AB1006" s="14">
        <v>2.0879099627898301E-2</v>
      </c>
      <c r="AC1006" s="14"/>
      <c r="AD1006" s="14">
        <v>1.6166390796664699E-2</v>
      </c>
      <c r="AE1006" s="14">
        <v>2.25149422243364E-2</v>
      </c>
      <c r="AF1006" s="14">
        <v>1.4634539922869E-2</v>
      </c>
      <c r="AG1006" s="14">
        <v>0.102556873040788</v>
      </c>
      <c r="AH1006" s="14"/>
      <c r="AI1006" s="14">
        <v>0</v>
      </c>
      <c r="AJ1006" s="14">
        <v>2.63576807320277E-2</v>
      </c>
      <c r="AK1006" s="14">
        <v>1.4319564710900399E-2</v>
      </c>
      <c r="AL1006" s="14">
        <v>0</v>
      </c>
      <c r="AM1006" s="14">
        <v>1.6260200752954999E-2</v>
      </c>
    </row>
    <row r="1007" spans="2:39" x14ac:dyDescent="0.35">
      <c r="B1007" t="s">
        <v>286</v>
      </c>
      <c r="C1007" s="14">
        <v>0.76951808723478099</v>
      </c>
      <c r="D1007" s="14">
        <v>0.77361528212869302</v>
      </c>
      <c r="E1007" s="14">
        <v>0.76508653149231098</v>
      </c>
      <c r="F1007" s="14"/>
      <c r="G1007" s="14">
        <v>0.67565858531987899</v>
      </c>
      <c r="H1007" s="14">
        <v>0.79034265237804202</v>
      </c>
      <c r="I1007" s="14">
        <v>0.80819353593148702</v>
      </c>
      <c r="J1007" s="14">
        <v>0.72225396932203501</v>
      </c>
      <c r="K1007" s="14">
        <v>0.815747452261951</v>
      </c>
      <c r="L1007" s="14">
        <v>0.83128617214203204</v>
      </c>
      <c r="M1007" s="14"/>
      <c r="N1007" s="14">
        <v>0.70096395530199096</v>
      </c>
      <c r="O1007" s="14">
        <v>0.78655541390116801</v>
      </c>
      <c r="P1007" s="14">
        <v>0.82436538525712999</v>
      </c>
      <c r="Q1007" s="14">
        <v>0.75874786859740495</v>
      </c>
      <c r="R1007" s="14">
        <v>0.74088831564669499</v>
      </c>
      <c r="S1007" s="14"/>
      <c r="T1007" s="14">
        <v>0.68750193015540295</v>
      </c>
      <c r="U1007" s="14">
        <v>0.63910318077330097</v>
      </c>
      <c r="V1007" s="14">
        <v>0.74911314248555205</v>
      </c>
      <c r="W1007" s="14">
        <v>0.82970695839988995</v>
      </c>
      <c r="X1007" s="14"/>
      <c r="Y1007" s="14">
        <v>0.76267452199523</v>
      </c>
      <c r="Z1007" s="14">
        <v>0.82317499924918003</v>
      </c>
      <c r="AA1007" s="14">
        <v>0.74418211738092699</v>
      </c>
      <c r="AB1007" s="14">
        <v>0.798819444097567</v>
      </c>
      <c r="AC1007" s="14"/>
      <c r="AD1007" s="14">
        <v>0.77295654057554597</v>
      </c>
      <c r="AE1007" s="14">
        <v>0.789477247854937</v>
      </c>
      <c r="AF1007" s="14">
        <v>0.69767031535977897</v>
      </c>
      <c r="AG1007" s="14">
        <v>0.75437712244126098</v>
      </c>
      <c r="AH1007" s="14"/>
      <c r="AI1007" s="14">
        <v>0.77783050383787</v>
      </c>
      <c r="AJ1007" s="14">
        <v>0.83708517936568905</v>
      </c>
      <c r="AK1007" s="14">
        <v>0.83356326455577401</v>
      </c>
      <c r="AL1007" s="14">
        <v>0.83559951844760605</v>
      </c>
      <c r="AM1007" s="14">
        <v>0.80086863913030704</v>
      </c>
    </row>
    <row r="1008" spans="2:39" x14ac:dyDescent="0.35">
      <c r="B1008" t="s">
        <v>285</v>
      </c>
      <c r="C1008" s="14">
        <v>7.5347706850787399E-2</v>
      </c>
      <c r="D1008" s="14">
        <v>7.7248208943893504E-2</v>
      </c>
      <c r="E1008" s="14">
        <v>7.3292109989432697E-2</v>
      </c>
      <c r="F1008" s="14"/>
      <c r="G1008" s="14">
        <v>0.14040375276265099</v>
      </c>
      <c r="H1008" s="14">
        <v>5.7483679688564597E-2</v>
      </c>
      <c r="I1008" s="14">
        <v>4.6311711877509397E-2</v>
      </c>
      <c r="J1008" s="14">
        <v>0.10071401254462201</v>
      </c>
      <c r="K1008" s="14">
        <v>4.6887140300684402E-2</v>
      </c>
      <c r="L1008" s="14">
        <v>5.3294700986220397E-2</v>
      </c>
      <c r="M1008" s="14"/>
      <c r="N1008" s="14">
        <v>0.114370825232617</v>
      </c>
      <c r="O1008" s="14">
        <v>7.5237751937633393E-2</v>
      </c>
      <c r="P1008" s="14">
        <v>4.7671556631905199E-2</v>
      </c>
      <c r="Q1008" s="14">
        <v>7.6392052833442303E-2</v>
      </c>
      <c r="R1008" s="14">
        <v>9.7688946592844106E-2</v>
      </c>
      <c r="S1008" s="14"/>
      <c r="T1008" s="14">
        <v>0.106216530701478</v>
      </c>
      <c r="U1008" s="14">
        <v>0.14125297765153799</v>
      </c>
      <c r="V1008" s="14">
        <v>8.5758475586089303E-2</v>
      </c>
      <c r="W1008" s="14">
        <v>4.8240703481254997E-2</v>
      </c>
      <c r="X1008" s="14"/>
      <c r="Y1008" s="14">
        <v>6.81223199499187E-2</v>
      </c>
      <c r="Z1008" s="14">
        <v>8.4559442365254103E-2</v>
      </c>
      <c r="AA1008" s="14">
        <v>8.4667926487544495E-2</v>
      </c>
      <c r="AB1008" s="14">
        <v>7.5123726412470906E-2</v>
      </c>
      <c r="AC1008" s="14"/>
      <c r="AD1008" s="14">
        <v>7.1371672257799099E-2</v>
      </c>
      <c r="AE1008" s="14">
        <v>7.7974609995737104E-2</v>
      </c>
      <c r="AF1008" s="14">
        <v>0.126801152738343</v>
      </c>
      <c r="AG1008" s="14">
        <v>5.0777919637103798E-2</v>
      </c>
      <c r="AH1008" s="14"/>
      <c r="AI1008" s="14">
        <v>9.6618248636035201E-2</v>
      </c>
      <c r="AJ1008" s="14">
        <v>4.5118347649190302E-2</v>
      </c>
      <c r="AK1008" s="14">
        <v>4.8839297958073701E-2</v>
      </c>
      <c r="AL1008" s="14">
        <v>4.2024052199651898E-2</v>
      </c>
      <c r="AM1008" s="14">
        <v>6.7282085994880295E-2</v>
      </c>
    </row>
    <row r="1009" spans="2:39" x14ac:dyDescent="0.35">
      <c r="B1009" t="s">
        <v>67</v>
      </c>
      <c r="C1009" s="14">
        <v>0.69417038038399403</v>
      </c>
      <c r="D1009" s="14">
        <v>0.69636707318479896</v>
      </c>
      <c r="E1009" s="14">
        <v>0.69179442150287795</v>
      </c>
      <c r="F1009" s="14"/>
      <c r="G1009" s="14">
        <v>0.53525483255722694</v>
      </c>
      <c r="H1009" s="14">
        <v>0.73285897268947697</v>
      </c>
      <c r="I1009" s="14">
        <v>0.76188182405397797</v>
      </c>
      <c r="J1009" s="14">
        <v>0.62153995677741203</v>
      </c>
      <c r="K1009" s="14">
        <v>0.76886031196126703</v>
      </c>
      <c r="L1009" s="14">
        <v>0.77799147115581202</v>
      </c>
      <c r="M1009" s="14"/>
      <c r="N1009" s="14">
        <v>0.58659313006937397</v>
      </c>
      <c r="O1009" s="14">
        <v>0.71131766196353396</v>
      </c>
      <c r="P1009" s="14">
        <v>0.77669382862522496</v>
      </c>
      <c r="Q1009" s="14">
        <v>0.68235581576396298</v>
      </c>
      <c r="R1009" s="14">
        <v>0.643199369053851</v>
      </c>
      <c r="S1009" s="14"/>
      <c r="T1009" s="14">
        <v>0.58128539945392399</v>
      </c>
      <c r="U1009" s="14">
        <v>0.49785020312176398</v>
      </c>
      <c r="V1009" s="14">
        <v>0.66335466689946299</v>
      </c>
      <c r="W1009" s="14">
        <v>0.78146625491863497</v>
      </c>
      <c r="X1009" s="14"/>
      <c r="Y1009" s="14">
        <v>0.69455220204531098</v>
      </c>
      <c r="Z1009" s="14">
        <v>0.73861555688392599</v>
      </c>
      <c r="AA1009" s="14">
        <v>0.65951419089338303</v>
      </c>
      <c r="AB1009" s="14">
        <v>0.723695717685097</v>
      </c>
      <c r="AC1009" s="14"/>
      <c r="AD1009" s="14">
        <v>0.70158486831774702</v>
      </c>
      <c r="AE1009" s="14">
        <v>0.71150263785919998</v>
      </c>
      <c r="AF1009" s="14">
        <v>0.57086916262143494</v>
      </c>
      <c r="AG1009" s="14">
        <v>0.703599202804158</v>
      </c>
      <c r="AH1009" s="14"/>
      <c r="AI1009" s="14">
        <v>0.68121225520183504</v>
      </c>
      <c r="AJ1009" s="14">
        <v>0.79196683171649895</v>
      </c>
      <c r="AK1009" s="14">
        <v>0.78472396659770005</v>
      </c>
      <c r="AL1009" s="14">
        <v>0.79357546624795405</v>
      </c>
      <c r="AM1009" s="14">
        <v>0.73358655313542698</v>
      </c>
    </row>
    <row r="1010" spans="2:39" x14ac:dyDescent="0.35">
      <c r="C1010" s="14"/>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row>
    <row r="1011" spans="2:39" x14ac:dyDescent="0.35">
      <c r="B1011" s="6" t="s">
        <v>563</v>
      </c>
      <c r="C1011" s="14"/>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row>
    <row r="1012" spans="2:39" x14ac:dyDescent="0.35">
      <c r="B1012" s="24" t="s">
        <v>562</v>
      </c>
      <c r="C1012" s="14"/>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c r="AD1012" s="14"/>
      <c r="AE1012" s="14"/>
      <c r="AF1012" s="14"/>
      <c r="AG1012" s="14"/>
      <c r="AH1012" s="14"/>
      <c r="AI1012" s="14"/>
      <c r="AJ1012" s="14"/>
      <c r="AK1012" s="14"/>
      <c r="AL1012" s="14"/>
      <c r="AM1012" s="14"/>
    </row>
    <row r="1013" spans="2:39" x14ac:dyDescent="0.35">
      <c r="B1013" t="s">
        <v>284</v>
      </c>
      <c r="C1013" s="14">
        <v>0.580216305409612</v>
      </c>
      <c r="D1013" s="14">
        <v>0.61048186059948695</v>
      </c>
      <c r="E1013" s="14">
        <v>0.54806310511991796</v>
      </c>
      <c r="F1013" s="14"/>
      <c r="G1013" s="14">
        <v>0.43219540233541198</v>
      </c>
      <c r="H1013" s="14">
        <v>0.65356653172746704</v>
      </c>
      <c r="I1013" s="14">
        <v>0.67398377297568202</v>
      </c>
      <c r="J1013" s="14">
        <v>0.45085905896516998</v>
      </c>
      <c r="K1013" s="14">
        <v>0.54611093934542398</v>
      </c>
      <c r="L1013" s="14">
        <v>0.65038866928715999</v>
      </c>
      <c r="M1013" s="14"/>
      <c r="N1013" s="14">
        <v>0.58870525931861994</v>
      </c>
      <c r="O1013" s="14">
        <v>0.62225159431671295</v>
      </c>
      <c r="P1013" s="14">
        <v>0.60183221206390303</v>
      </c>
      <c r="Q1013" s="14">
        <v>0.54952664725044897</v>
      </c>
      <c r="R1013" s="14">
        <v>0.50973715410930798</v>
      </c>
      <c r="S1013" s="14"/>
      <c r="T1013" s="14">
        <v>0.56532238129531598</v>
      </c>
      <c r="U1013" s="14">
        <v>0.38972262618521403</v>
      </c>
      <c r="V1013" s="14">
        <v>0.57162994639287101</v>
      </c>
      <c r="W1013" s="14">
        <v>0.61481563855937005</v>
      </c>
      <c r="X1013" s="14"/>
      <c r="Y1013" s="14">
        <v>0.56061096615546702</v>
      </c>
      <c r="Z1013" s="14">
        <v>0.56386684463880099</v>
      </c>
      <c r="AA1013" s="14">
        <v>0.594918918718644</v>
      </c>
      <c r="AB1013" s="14">
        <v>0.67234065712185598</v>
      </c>
      <c r="AC1013" s="14"/>
      <c r="AD1013" s="14">
        <v>0.61221066529999002</v>
      </c>
      <c r="AE1013" s="14">
        <v>0.52617296785729994</v>
      </c>
      <c r="AF1013" s="14">
        <v>0.56646242927958701</v>
      </c>
      <c r="AG1013" s="14">
        <v>0.526680508166393</v>
      </c>
      <c r="AH1013" s="14"/>
      <c r="AI1013" s="14">
        <v>0.57641911670952894</v>
      </c>
      <c r="AJ1013" s="14">
        <v>0.59593457928753601</v>
      </c>
      <c r="AK1013" s="14">
        <v>0.49231103867796999</v>
      </c>
      <c r="AL1013" s="14">
        <v>0.64979241080311301</v>
      </c>
      <c r="AM1013" s="14">
        <v>0.52356615052859501</v>
      </c>
    </row>
    <row r="1014" spans="2:39" x14ac:dyDescent="0.35">
      <c r="B1014" t="s">
        <v>283</v>
      </c>
      <c r="C1014" s="14">
        <v>0.311708221320112</v>
      </c>
      <c r="D1014" s="14">
        <v>0.29740948343087498</v>
      </c>
      <c r="E1014" s="14">
        <v>0.32689876318720101</v>
      </c>
      <c r="F1014" s="14"/>
      <c r="G1014" s="14">
        <v>0.40474541409604697</v>
      </c>
      <c r="H1014" s="14">
        <v>0.255740762295465</v>
      </c>
      <c r="I1014" s="14">
        <v>0.223344093545118</v>
      </c>
      <c r="J1014" s="14">
        <v>0.42778898633168</v>
      </c>
      <c r="K1014" s="14">
        <v>0.35521920819166097</v>
      </c>
      <c r="L1014" s="14">
        <v>0.28625478557952599</v>
      </c>
      <c r="M1014" s="14"/>
      <c r="N1014" s="14">
        <v>0.13785245240712199</v>
      </c>
      <c r="O1014" s="14">
        <v>0.28530401899775698</v>
      </c>
      <c r="P1014" s="14">
        <v>0.275624756723227</v>
      </c>
      <c r="Q1014" s="14">
        <v>0.342356426384057</v>
      </c>
      <c r="R1014" s="14">
        <v>0.41016947657792502</v>
      </c>
      <c r="S1014" s="14"/>
      <c r="T1014" s="14">
        <v>0.30527447898205301</v>
      </c>
      <c r="U1014" s="14">
        <v>0.44285133822802603</v>
      </c>
      <c r="V1014" s="14">
        <v>0.30380087256636601</v>
      </c>
      <c r="W1014" s="14">
        <v>0.306628016014796</v>
      </c>
      <c r="X1014" s="14"/>
      <c r="Y1014" s="14">
        <v>0.33741699962863902</v>
      </c>
      <c r="Z1014" s="14">
        <v>0.31112990890662001</v>
      </c>
      <c r="AA1014" s="14">
        <v>0.27158694352405399</v>
      </c>
      <c r="AB1014" s="14">
        <v>0.247372029044925</v>
      </c>
      <c r="AC1014" s="14"/>
      <c r="AD1014" s="14">
        <v>0.29650990682212602</v>
      </c>
      <c r="AE1014" s="14">
        <v>0.36887632605599702</v>
      </c>
      <c r="AF1014" s="14">
        <v>0.20034505643415501</v>
      </c>
      <c r="AG1014" s="14">
        <v>0.24476039285477499</v>
      </c>
      <c r="AH1014" s="14"/>
      <c r="AI1014" s="14">
        <v>0.29367567781850801</v>
      </c>
      <c r="AJ1014" s="14">
        <v>0.27620092717628503</v>
      </c>
      <c r="AK1014" s="14">
        <v>0.399008634152899</v>
      </c>
      <c r="AL1014" s="14">
        <v>0.26661971487361902</v>
      </c>
      <c r="AM1014" s="14">
        <v>0.396913434987408</v>
      </c>
    </row>
    <row r="1015" spans="2:39" x14ac:dyDescent="0.35">
      <c r="B1015" t="s">
        <v>282</v>
      </c>
      <c r="C1015" s="14">
        <v>5.95532673499201E-2</v>
      </c>
      <c r="D1015" s="14">
        <v>4.7280324765028699E-2</v>
      </c>
      <c r="E1015" s="14">
        <v>7.2591666236055494E-2</v>
      </c>
      <c r="F1015" s="14"/>
      <c r="G1015" s="14">
        <v>7.94196561073717E-2</v>
      </c>
      <c r="H1015" s="14">
        <v>4.5156815177858203E-2</v>
      </c>
      <c r="I1015" s="14">
        <v>5.3278176802496802E-2</v>
      </c>
      <c r="J1015" s="14">
        <v>0.101579994893376</v>
      </c>
      <c r="K1015" s="14">
        <v>3.28899508209715E-2</v>
      </c>
      <c r="L1015" s="14">
        <v>3.47055266743104E-2</v>
      </c>
      <c r="M1015" s="14"/>
      <c r="N1015" s="14">
        <v>0.19324682516322</v>
      </c>
      <c r="O1015" s="14">
        <v>2.8413468001489601E-2</v>
      </c>
      <c r="P1015" s="14">
        <v>7.6015784155137697E-2</v>
      </c>
      <c r="Q1015" s="14">
        <v>7.1206082934204107E-2</v>
      </c>
      <c r="R1015" s="14">
        <v>4.2772865411350301E-2</v>
      </c>
      <c r="S1015" s="14"/>
      <c r="T1015" s="14">
        <v>5.8325972136067002E-2</v>
      </c>
      <c r="U1015" s="14">
        <v>0.126369244670861</v>
      </c>
      <c r="V1015" s="14">
        <v>7.0596469124656502E-2</v>
      </c>
      <c r="W1015" s="14">
        <v>4.0780792380533101E-2</v>
      </c>
      <c r="X1015" s="14"/>
      <c r="Y1015" s="14">
        <v>5.7193763047960401E-2</v>
      </c>
      <c r="Z1015" s="14">
        <v>8.4308912872637004E-2</v>
      </c>
      <c r="AA1015" s="14">
        <v>3.8828388108516E-2</v>
      </c>
      <c r="AB1015" s="14">
        <v>5.33769281737368E-2</v>
      </c>
      <c r="AC1015" s="14"/>
      <c r="AD1015" s="14">
        <v>5.5852764025699699E-2</v>
      </c>
      <c r="AE1015" s="14">
        <v>4.8560965677875101E-2</v>
      </c>
      <c r="AF1015" s="14">
        <v>0.149324598262735</v>
      </c>
      <c r="AG1015" s="14">
        <v>0.113133006984632</v>
      </c>
      <c r="AH1015" s="14"/>
      <c r="AI1015" s="14">
        <v>9.6374548104396496E-2</v>
      </c>
      <c r="AJ1015" s="14">
        <v>6.4137208489136593E-2</v>
      </c>
      <c r="AK1015" s="14">
        <v>6.5917592459238103E-2</v>
      </c>
      <c r="AL1015" s="14">
        <v>3.4176495977347399E-2</v>
      </c>
      <c r="AM1015" s="14">
        <v>4.5388706796453598E-2</v>
      </c>
    </row>
    <row r="1016" spans="2:39" x14ac:dyDescent="0.35">
      <c r="B1016" t="s">
        <v>281</v>
      </c>
      <c r="C1016" s="14">
        <v>2.15220994377536E-2</v>
      </c>
      <c r="D1016" s="14">
        <v>1.6453526759207599E-2</v>
      </c>
      <c r="E1016" s="14">
        <v>2.6906796050577799E-2</v>
      </c>
      <c r="F1016" s="14"/>
      <c r="G1016" s="14">
        <v>5.0618017569815203E-2</v>
      </c>
      <c r="H1016" s="14">
        <v>9.2126935712268394E-3</v>
      </c>
      <c r="I1016" s="14">
        <v>2.8125568858705201E-2</v>
      </c>
      <c r="J1016" s="14">
        <v>1.03725085394543E-2</v>
      </c>
      <c r="K1016" s="14">
        <v>3.28899508209715E-2</v>
      </c>
      <c r="L1016" s="14">
        <v>0</v>
      </c>
      <c r="M1016" s="14"/>
      <c r="N1016" s="14">
        <v>0</v>
      </c>
      <c r="O1016" s="14">
        <v>2.9019867307913901E-2</v>
      </c>
      <c r="P1016" s="14">
        <v>2.5336765255774E-2</v>
      </c>
      <c r="Q1016" s="14">
        <v>2.37276109177566E-2</v>
      </c>
      <c r="R1016" s="14">
        <v>0</v>
      </c>
      <c r="S1016" s="14"/>
      <c r="T1016" s="14">
        <v>2.5227458026997201E-2</v>
      </c>
      <c r="U1016" s="14">
        <v>2.66797436353488E-2</v>
      </c>
      <c r="V1016" s="14">
        <v>2.1124042528278798E-2</v>
      </c>
      <c r="W1016" s="14">
        <v>2.0972506955372099E-2</v>
      </c>
      <c r="X1016" s="14"/>
      <c r="Y1016" s="14">
        <v>1.8894922851640499E-2</v>
      </c>
      <c r="Z1016" s="14">
        <v>1.0431833061101599E-2</v>
      </c>
      <c r="AA1016" s="14">
        <v>5.7758893894963102E-2</v>
      </c>
      <c r="AB1016" s="14">
        <v>1.2687761492338001E-2</v>
      </c>
      <c r="AC1016" s="14"/>
      <c r="AD1016" s="14">
        <v>1.64471098831852E-2</v>
      </c>
      <c r="AE1016" s="14">
        <v>2.5482032481839601E-2</v>
      </c>
      <c r="AF1016" s="14">
        <v>0</v>
      </c>
      <c r="AG1016" s="14">
        <v>4.6872154593346503E-2</v>
      </c>
      <c r="AH1016" s="14"/>
      <c r="AI1016" s="14">
        <v>1.7747982246113399E-2</v>
      </c>
      <c r="AJ1016" s="14">
        <v>2.58467156803859E-2</v>
      </c>
      <c r="AK1016" s="14">
        <v>2.8443169998993101E-2</v>
      </c>
      <c r="AL1016" s="14">
        <v>2.49597493263587E-2</v>
      </c>
      <c r="AM1016" s="14">
        <v>7.0416987716439604E-3</v>
      </c>
    </row>
    <row r="1017" spans="2:39" x14ac:dyDescent="0.35">
      <c r="B1017" t="s">
        <v>280</v>
      </c>
      <c r="C1017" s="14">
        <v>1.0506628190031401E-2</v>
      </c>
      <c r="D1017" s="14">
        <v>1.71427326419888E-2</v>
      </c>
      <c r="E1017" s="14">
        <v>3.4566337574659899E-3</v>
      </c>
      <c r="F1017" s="14"/>
      <c r="G1017" s="14">
        <v>2.3848950715980598E-2</v>
      </c>
      <c r="H1017" s="14">
        <v>1.9161603118887101E-2</v>
      </c>
      <c r="I1017" s="14">
        <v>0</v>
      </c>
      <c r="J1017" s="14">
        <v>9.3994512703193603E-3</v>
      </c>
      <c r="K1017" s="14">
        <v>0</v>
      </c>
      <c r="L1017" s="14">
        <v>0</v>
      </c>
      <c r="M1017" s="14"/>
      <c r="N1017" s="14">
        <v>2.5006025612397301E-2</v>
      </c>
      <c r="O1017" s="14">
        <v>1.5200991414430501E-2</v>
      </c>
      <c r="P1017" s="14">
        <v>5.2812714542898901E-3</v>
      </c>
      <c r="Q1017" s="14">
        <v>6.5916162567668003E-3</v>
      </c>
      <c r="R1017" s="14">
        <v>1.59072635076607E-2</v>
      </c>
      <c r="S1017" s="14"/>
      <c r="T1017" s="14">
        <v>0</v>
      </c>
      <c r="U1017" s="14">
        <v>0</v>
      </c>
      <c r="V1017" s="14">
        <v>1.59009472734374E-2</v>
      </c>
      <c r="W1017" s="14">
        <v>7.42265653890695E-3</v>
      </c>
      <c r="X1017" s="14"/>
      <c r="Y1017" s="14">
        <v>7.6504376294477001E-3</v>
      </c>
      <c r="Z1017" s="14">
        <v>1.73760500623539E-2</v>
      </c>
      <c r="AA1017" s="14">
        <v>1.8452376915762798E-2</v>
      </c>
      <c r="AB1017" s="14">
        <v>0</v>
      </c>
      <c r="AC1017" s="14"/>
      <c r="AD1017" s="14">
        <v>7.1165166053808702E-3</v>
      </c>
      <c r="AE1017" s="14">
        <v>1.7750073275797799E-2</v>
      </c>
      <c r="AF1017" s="14">
        <v>0</v>
      </c>
      <c r="AG1017" s="14">
        <v>1.8571307816203499E-2</v>
      </c>
      <c r="AH1017" s="14"/>
      <c r="AI1017" s="14">
        <v>1.10007030123093E-2</v>
      </c>
      <c r="AJ1017" s="14">
        <v>1.10470160226204E-2</v>
      </c>
      <c r="AK1017" s="14">
        <v>0</v>
      </c>
      <c r="AL1017" s="14">
        <v>1.22997738946201E-2</v>
      </c>
      <c r="AM1017" s="14">
        <v>1.39096192436077E-2</v>
      </c>
    </row>
    <row r="1018" spans="2:39" x14ac:dyDescent="0.35">
      <c r="B1018" t="s">
        <v>64</v>
      </c>
      <c r="C1018" s="14">
        <v>1.6493478292570599E-2</v>
      </c>
      <c r="D1018" s="14">
        <v>1.12320718034126E-2</v>
      </c>
      <c r="E1018" s="14">
        <v>2.2083035648782199E-2</v>
      </c>
      <c r="F1018" s="14"/>
      <c r="G1018" s="14">
        <v>9.1725591753744704E-3</v>
      </c>
      <c r="H1018" s="14">
        <v>1.7161594109095998E-2</v>
      </c>
      <c r="I1018" s="14">
        <v>2.1268387817997801E-2</v>
      </c>
      <c r="J1018" s="14">
        <v>0</v>
      </c>
      <c r="K1018" s="14">
        <v>3.28899508209715E-2</v>
      </c>
      <c r="L1018" s="14">
        <v>2.86510184590031E-2</v>
      </c>
      <c r="M1018" s="14"/>
      <c r="N1018" s="14">
        <v>5.5189437498640498E-2</v>
      </c>
      <c r="O1018" s="14">
        <v>1.98100599616968E-2</v>
      </c>
      <c r="P1018" s="14">
        <v>1.59092103476683E-2</v>
      </c>
      <c r="Q1018" s="14">
        <v>6.5916162567668003E-3</v>
      </c>
      <c r="R1018" s="14">
        <v>2.1413240393755799E-2</v>
      </c>
      <c r="S1018" s="14"/>
      <c r="T1018" s="14">
        <v>4.5849709559566798E-2</v>
      </c>
      <c r="U1018" s="14">
        <v>1.4377047280550099E-2</v>
      </c>
      <c r="V1018" s="14">
        <v>1.69477221143906E-2</v>
      </c>
      <c r="W1018" s="14">
        <v>9.3803895510224007E-3</v>
      </c>
      <c r="X1018" s="14"/>
      <c r="Y1018" s="14">
        <v>1.82329106868451E-2</v>
      </c>
      <c r="Z1018" s="14">
        <v>1.2886450458486701E-2</v>
      </c>
      <c r="AA1018" s="14">
        <v>1.8454478838060302E-2</v>
      </c>
      <c r="AB1018" s="14">
        <v>1.4222624167143601E-2</v>
      </c>
      <c r="AC1018" s="14"/>
      <c r="AD1018" s="14">
        <v>1.1863037363617501E-2</v>
      </c>
      <c r="AE1018" s="14">
        <v>1.31576346511905E-2</v>
      </c>
      <c r="AF1018" s="14">
        <v>8.3867916023523698E-2</v>
      </c>
      <c r="AG1018" s="14">
        <v>4.99826295846496E-2</v>
      </c>
      <c r="AH1018" s="14"/>
      <c r="AI1018" s="14">
        <v>4.7819721091446801E-3</v>
      </c>
      <c r="AJ1018" s="14">
        <v>2.6833553344036101E-2</v>
      </c>
      <c r="AK1018" s="14">
        <v>1.4319564710900399E-2</v>
      </c>
      <c r="AL1018" s="14">
        <v>1.21518551249425E-2</v>
      </c>
      <c r="AM1018" s="14">
        <v>1.31803896722916E-2</v>
      </c>
    </row>
    <row r="1019" spans="2:39" x14ac:dyDescent="0.35">
      <c r="B1019" t="s">
        <v>286</v>
      </c>
      <c r="C1019" s="14">
        <v>0.891924526729724</v>
      </c>
      <c r="D1019" s="14">
        <v>0.90789134403036198</v>
      </c>
      <c r="E1019" s="14">
        <v>0.87496186830711897</v>
      </c>
      <c r="F1019" s="14"/>
      <c r="G1019" s="14">
        <v>0.83694081643145801</v>
      </c>
      <c r="H1019" s="14">
        <v>0.90930729402293198</v>
      </c>
      <c r="I1019" s="14">
        <v>0.89732786652079999</v>
      </c>
      <c r="J1019" s="14">
        <v>0.87864804529685003</v>
      </c>
      <c r="K1019" s="14">
        <v>0.90133014753708496</v>
      </c>
      <c r="L1019" s="14">
        <v>0.93664345486668599</v>
      </c>
      <c r="M1019" s="14"/>
      <c r="N1019" s="14">
        <v>0.72655771172574202</v>
      </c>
      <c r="O1019" s="14">
        <v>0.90755561331446899</v>
      </c>
      <c r="P1019" s="14">
        <v>0.87745696878712998</v>
      </c>
      <c r="Q1019" s="14">
        <v>0.89188307363450603</v>
      </c>
      <c r="R1019" s="14">
        <v>0.919906630687233</v>
      </c>
      <c r="S1019" s="14"/>
      <c r="T1019" s="14">
        <v>0.87059686027736904</v>
      </c>
      <c r="U1019" s="14">
        <v>0.83257396441324005</v>
      </c>
      <c r="V1019" s="14">
        <v>0.87543081895923702</v>
      </c>
      <c r="W1019" s="14">
        <v>0.92144365457416599</v>
      </c>
      <c r="X1019" s="14"/>
      <c r="Y1019" s="14">
        <v>0.89802796578410604</v>
      </c>
      <c r="Z1019" s="14">
        <v>0.87499675354542095</v>
      </c>
      <c r="AA1019" s="14">
        <v>0.86650586224269799</v>
      </c>
      <c r="AB1019" s="14">
        <v>0.91971268616678203</v>
      </c>
      <c r="AC1019" s="14"/>
      <c r="AD1019" s="14">
        <v>0.90872057212211699</v>
      </c>
      <c r="AE1019" s="14">
        <v>0.89504929391329702</v>
      </c>
      <c r="AF1019" s="14">
        <v>0.76680748571374102</v>
      </c>
      <c r="AG1019" s="14">
        <v>0.77144090102116802</v>
      </c>
      <c r="AH1019" s="14"/>
      <c r="AI1019" s="14">
        <v>0.87009479452803595</v>
      </c>
      <c r="AJ1019" s="14">
        <v>0.87213550646382099</v>
      </c>
      <c r="AK1019" s="14">
        <v>0.89131967283086799</v>
      </c>
      <c r="AL1019" s="14">
        <v>0.91641212567673103</v>
      </c>
      <c r="AM1019" s="14">
        <v>0.92047958551600295</v>
      </c>
    </row>
    <row r="1020" spans="2:39" x14ac:dyDescent="0.35">
      <c r="B1020" t="s">
        <v>285</v>
      </c>
      <c r="C1020" s="14">
        <v>3.2028727627784997E-2</v>
      </c>
      <c r="D1020" s="14">
        <v>3.3596259401196399E-2</v>
      </c>
      <c r="E1020" s="14">
        <v>3.0363429808043799E-2</v>
      </c>
      <c r="F1020" s="14"/>
      <c r="G1020" s="14">
        <v>7.4466968285795798E-2</v>
      </c>
      <c r="H1020" s="14">
        <v>2.83742966901139E-2</v>
      </c>
      <c r="I1020" s="14">
        <v>2.8125568858705201E-2</v>
      </c>
      <c r="J1020" s="14">
        <v>1.9771959809773601E-2</v>
      </c>
      <c r="K1020" s="14">
        <v>3.28899508209715E-2</v>
      </c>
      <c r="L1020" s="14">
        <v>0</v>
      </c>
      <c r="M1020" s="14"/>
      <c r="N1020" s="14">
        <v>2.5006025612397301E-2</v>
      </c>
      <c r="O1020" s="14">
        <v>4.4220858722344401E-2</v>
      </c>
      <c r="P1020" s="14">
        <v>3.0618036710063901E-2</v>
      </c>
      <c r="Q1020" s="14">
        <v>3.03192271745234E-2</v>
      </c>
      <c r="R1020" s="14">
        <v>1.59072635076607E-2</v>
      </c>
      <c r="S1020" s="14"/>
      <c r="T1020" s="14">
        <v>2.5227458026997201E-2</v>
      </c>
      <c r="U1020" s="14">
        <v>2.66797436353488E-2</v>
      </c>
      <c r="V1020" s="14">
        <v>3.7024989801716299E-2</v>
      </c>
      <c r="W1020" s="14">
        <v>2.8395163494279101E-2</v>
      </c>
      <c r="X1020" s="14"/>
      <c r="Y1020" s="14">
        <v>2.6545360481088201E-2</v>
      </c>
      <c r="Z1020" s="14">
        <v>2.7807883123455501E-2</v>
      </c>
      <c r="AA1020" s="14">
        <v>7.6211270810725804E-2</v>
      </c>
      <c r="AB1020" s="14">
        <v>1.2687761492338001E-2</v>
      </c>
      <c r="AC1020" s="14"/>
      <c r="AD1020" s="14">
        <v>2.3563626488566101E-2</v>
      </c>
      <c r="AE1020" s="14">
        <v>4.3232105757637397E-2</v>
      </c>
      <c r="AF1020" s="14">
        <v>0</v>
      </c>
      <c r="AG1020" s="14">
        <v>6.5443462409549999E-2</v>
      </c>
      <c r="AH1020" s="14"/>
      <c r="AI1020" s="14">
        <v>2.8748685258422699E-2</v>
      </c>
      <c r="AJ1020" s="14">
        <v>3.6893731703006298E-2</v>
      </c>
      <c r="AK1020" s="14">
        <v>2.8443169998993101E-2</v>
      </c>
      <c r="AL1020" s="14">
        <v>3.72595232209788E-2</v>
      </c>
      <c r="AM1020" s="14">
        <v>2.0951318015251699E-2</v>
      </c>
    </row>
    <row r="1021" spans="2:39" x14ac:dyDescent="0.35">
      <c r="B1021" t="s">
        <v>67</v>
      </c>
      <c r="C1021" s="14">
        <v>0.85989579910193903</v>
      </c>
      <c r="D1021" s="14">
        <v>0.87429508462916605</v>
      </c>
      <c r="E1021" s="14">
        <v>0.84459843849907501</v>
      </c>
      <c r="F1021" s="14"/>
      <c r="G1021" s="14">
        <v>0.76247384814566199</v>
      </c>
      <c r="H1021" s="14">
        <v>0.88093299733281805</v>
      </c>
      <c r="I1021" s="14">
        <v>0.869202297662095</v>
      </c>
      <c r="J1021" s="14">
        <v>0.85887608548707695</v>
      </c>
      <c r="K1021" s="14">
        <v>0.86844019671611405</v>
      </c>
      <c r="L1021" s="14">
        <v>0.93664345486668599</v>
      </c>
      <c r="M1021" s="14"/>
      <c r="N1021" s="14">
        <v>0.70155168611334495</v>
      </c>
      <c r="O1021" s="14">
        <v>0.86333475459212505</v>
      </c>
      <c r="P1021" s="14">
        <v>0.84683893207706595</v>
      </c>
      <c r="Q1021" s="14">
        <v>0.86156384645998196</v>
      </c>
      <c r="R1021" s="14">
        <v>0.90399936717957197</v>
      </c>
      <c r="S1021" s="14"/>
      <c r="T1021" s="14">
        <v>0.84536940225037205</v>
      </c>
      <c r="U1021" s="14">
        <v>0.80589422077789197</v>
      </c>
      <c r="V1021" s="14">
        <v>0.83840582915752004</v>
      </c>
      <c r="W1021" s="14">
        <v>0.89304849107988604</v>
      </c>
      <c r="X1021" s="14"/>
      <c r="Y1021" s="14">
        <v>0.87148260530301802</v>
      </c>
      <c r="Z1021" s="14">
        <v>0.847188870421965</v>
      </c>
      <c r="AA1021" s="14">
        <v>0.790294591431972</v>
      </c>
      <c r="AB1021" s="14">
        <v>0.90702492467444396</v>
      </c>
      <c r="AC1021" s="14"/>
      <c r="AD1021" s="14">
        <v>0.88515694563355096</v>
      </c>
      <c r="AE1021" s="14">
        <v>0.85181718815565999</v>
      </c>
      <c r="AF1021" s="14">
        <v>0.76680748571374102</v>
      </c>
      <c r="AG1021" s="14">
        <v>0.70599743861161801</v>
      </c>
      <c r="AH1021" s="14"/>
      <c r="AI1021" s="14">
        <v>0.84134610926961395</v>
      </c>
      <c r="AJ1021" s="14">
        <v>0.83524177476081496</v>
      </c>
      <c r="AK1021" s="14">
        <v>0.862876502831875</v>
      </c>
      <c r="AL1021" s="14">
        <v>0.879152602455753</v>
      </c>
      <c r="AM1021" s="14">
        <v>0.89952826750075099</v>
      </c>
    </row>
    <row r="1022" spans="2:39" x14ac:dyDescent="0.35">
      <c r="C1022" s="14"/>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row>
    <row r="1023" spans="2:39" x14ac:dyDescent="0.35">
      <c r="B1023" s="6" t="s">
        <v>390</v>
      </c>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row>
    <row r="1024" spans="2:39" x14ac:dyDescent="0.35">
      <c r="B1024" s="24" t="s">
        <v>71</v>
      </c>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row>
    <row r="1025" spans="2:39" x14ac:dyDescent="0.35">
      <c r="B1025" t="s">
        <v>284</v>
      </c>
      <c r="C1025" s="14">
        <v>0.30640053180686799</v>
      </c>
      <c r="D1025" s="14">
        <v>0.323055322278965</v>
      </c>
      <c r="E1025" s="14">
        <v>0.28838658952016999</v>
      </c>
      <c r="F1025" s="14"/>
      <c r="G1025" s="14">
        <v>0.23755505462974399</v>
      </c>
      <c r="H1025" s="14">
        <v>0.32058576222193702</v>
      </c>
      <c r="I1025" s="14">
        <v>0.35202855453443399</v>
      </c>
      <c r="J1025" s="14">
        <v>0.30376713362437102</v>
      </c>
      <c r="K1025" s="14">
        <v>0.30483712074935498</v>
      </c>
      <c r="L1025" s="14">
        <v>0.30589757594209899</v>
      </c>
      <c r="M1025" s="14"/>
      <c r="N1025" s="14">
        <v>0.24408369530808799</v>
      </c>
      <c r="O1025" s="14">
        <v>0.32500928274761398</v>
      </c>
      <c r="P1025" s="14">
        <v>0.32755885242524901</v>
      </c>
      <c r="Q1025" s="14">
        <v>0.27070260067601898</v>
      </c>
      <c r="R1025" s="14">
        <v>0.34007343753985703</v>
      </c>
      <c r="S1025" s="14"/>
      <c r="T1025" s="14">
        <v>0.25260211511575797</v>
      </c>
      <c r="U1025" s="14">
        <v>0.225868015730215</v>
      </c>
      <c r="V1025" s="14">
        <v>0.285113113986524</v>
      </c>
      <c r="W1025" s="14">
        <v>0.35317872141197598</v>
      </c>
      <c r="X1025" s="14"/>
      <c r="Y1025" s="14">
        <v>0.28906105287009398</v>
      </c>
      <c r="Z1025" s="14">
        <v>0.35960981986817298</v>
      </c>
      <c r="AA1025" s="14">
        <v>0.30512760255667298</v>
      </c>
      <c r="AB1025" s="14">
        <v>0.36936751296410503</v>
      </c>
      <c r="AC1025" s="14"/>
      <c r="AD1025" s="14">
        <v>0.31427342180397499</v>
      </c>
      <c r="AE1025" s="14">
        <v>0.31837279304760702</v>
      </c>
      <c r="AF1025" s="14">
        <v>0.24176464961487401</v>
      </c>
      <c r="AG1025" s="14">
        <v>0.27108715075245898</v>
      </c>
      <c r="AH1025" s="14"/>
      <c r="AI1025" s="14">
        <v>0.362218059280288</v>
      </c>
      <c r="AJ1025" s="14">
        <v>0.34347093179420601</v>
      </c>
      <c r="AK1025" s="14">
        <v>0.33523437605033801</v>
      </c>
      <c r="AL1025" s="14">
        <v>0.29932790605440801</v>
      </c>
      <c r="AM1025" s="14">
        <v>0.44024369084605203</v>
      </c>
    </row>
    <row r="1026" spans="2:39" x14ac:dyDescent="0.35">
      <c r="B1026" t="s">
        <v>283</v>
      </c>
      <c r="C1026" s="14">
        <v>0.31014748537518599</v>
      </c>
      <c r="D1026" s="14">
        <v>0.33938564029752699</v>
      </c>
      <c r="E1026" s="14">
        <v>0.27852328474516402</v>
      </c>
      <c r="F1026" s="14"/>
      <c r="G1026" s="14">
        <v>0.32443019553250602</v>
      </c>
      <c r="H1026" s="14">
        <v>0.32636090277138402</v>
      </c>
      <c r="I1026" s="14">
        <v>0.29241892329054803</v>
      </c>
      <c r="J1026" s="14">
        <v>0.30355335598692401</v>
      </c>
      <c r="K1026" s="14">
        <v>0.25976772366974799</v>
      </c>
      <c r="L1026" s="14">
        <v>0.34870169593188699</v>
      </c>
      <c r="M1026" s="14"/>
      <c r="N1026" s="14">
        <v>0.326943373777625</v>
      </c>
      <c r="O1026" s="14">
        <v>0.31675741259923501</v>
      </c>
      <c r="P1026" s="14">
        <v>0.34504460020632499</v>
      </c>
      <c r="Q1026" s="14">
        <v>0.30808418528252102</v>
      </c>
      <c r="R1026" s="14">
        <v>0.29233330798787699</v>
      </c>
      <c r="S1026" s="14"/>
      <c r="T1026" s="14">
        <v>0.34301118278578901</v>
      </c>
      <c r="U1026" s="14">
        <v>0.35601355891414299</v>
      </c>
      <c r="V1026" s="14">
        <v>0.31490558798949098</v>
      </c>
      <c r="W1026" s="14">
        <v>0.29270011349348801</v>
      </c>
      <c r="X1026" s="14"/>
      <c r="Y1026" s="14">
        <v>0.30321742164561999</v>
      </c>
      <c r="Z1026" s="14">
        <v>0.33273801030764899</v>
      </c>
      <c r="AA1026" s="14">
        <v>0.31099284723836901</v>
      </c>
      <c r="AB1026" s="14">
        <v>0.30437485085006399</v>
      </c>
      <c r="AC1026" s="14"/>
      <c r="AD1026" s="14">
        <v>0.31322293834897702</v>
      </c>
      <c r="AE1026" s="14">
        <v>0.309666141474498</v>
      </c>
      <c r="AF1026" s="14">
        <v>0.28820407338832899</v>
      </c>
      <c r="AG1026" s="14">
        <v>0.324129600984085</v>
      </c>
      <c r="AH1026" s="14"/>
      <c r="AI1026" s="14">
        <v>0.22309112906626699</v>
      </c>
      <c r="AJ1026" s="14">
        <v>0.32322070296206301</v>
      </c>
      <c r="AK1026" s="14">
        <v>0.33294418289480598</v>
      </c>
      <c r="AL1026" s="14">
        <v>0.41107838667543101</v>
      </c>
      <c r="AM1026" s="14">
        <v>0.28190731067333302</v>
      </c>
    </row>
    <row r="1027" spans="2:39" x14ac:dyDescent="0.35">
      <c r="B1027" t="s">
        <v>282</v>
      </c>
      <c r="C1027" s="14">
        <v>0.217591339706077</v>
      </c>
      <c r="D1027" s="14">
        <v>0.179917031768937</v>
      </c>
      <c r="E1027" s="14">
        <v>0.25834014468251298</v>
      </c>
      <c r="F1027" s="14"/>
      <c r="G1027" s="14">
        <v>0.27062221656392599</v>
      </c>
      <c r="H1027" s="14">
        <v>0.188319397334342</v>
      </c>
      <c r="I1027" s="14">
        <v>0.21423863371003199</v>
      </c>
      <c r="J1027" s="14">
        <v>0.210766648331146</v>
      </c>
      <c r="K1027" s="14">
        <v>0.26361907500209403</v>
      </c>
      <c r="L1027" s="14">
        <v>0.16024210895888799</v>
      </c>
      <c r="M1027" s="14"/>
      <c r="N1027" s="14">
        <v>0.22595135197333299</v>
      </c>
      <c r="O1027" s="14">
        <v>0.199394232945135</v>
      </c>
      <c r="P1027" s="14">
        <v>0.18683136725925401</v>
      </c>
      <c r="Q1027" s="14">
        <v>0.27364358699695102</v>
      </c>
      <c r="R1027" s="14">
        <v>0.18704535345029699</v>
      </c>
      <c r="S1027" s="14"/>
      <c r="T1027" s="14">
        <v>0.23562905699148001</v>
      </c>
      <c r="U1027" s="14">
        <v>0.25840166712845097</v>
      </c>
      <c r="V1027" s="14">
        <v>0.21992047278698201</v>
      </c>
      <c r="W1027" s="14">
        <v>0.20511256806049499</v>
      </c>
      <c r="X1027" s="14"/>
      <c r="Y1027" s="14">
        <v>0.23875543205132299</v>
      </c>
      <c r="Z1027" s="14">
        <v>0.16651976212327099</v>
      </c>
      <c r="AA1027" s="14">
        <v>0.22751252635806701</v>
      </c>
      <c r="AB1027" s="14">
        <v>0.169290353752925</v>
      </c>
      <c r="AC1027" s="14"/>
      <c r="AD1027" s="14">
        <v>0.20970657792015199</v>
      </c>
      <c r="AE1027" s="14">
        <v>0.23594684565312601</v>
      </c>
      <c r="AF1027" s="14">
        <v>0.30144211095615198</v>
      </c>
      <c r="AG1027" s="14">
        <v>0.12701417166284201</v>
      </c>
      <c r="AH1027" s="14"/>
      <c r="AI1027" s="14">
        <v>0.28681470039078399</v>
      </c>
      <c r="AJ1027" s="14">
        <v>0.20189668199732999</v>
      </c>
      <c r="AK1027" s="14">
        <v>0.152678991252097</v>
      </c>
      <c r="AL1027" s="14">
        <v>0.130049300181167</v>
      </c>
      <c r="AM1027" s="14">
        <v>0.14074930331246099</v>
      </c>
    </row>
    <row r="1028" spans="2:39" x14ac:dyDescent="0.35">
      <c r="B1028" t="s">
        <v>281</v>
      </c>
      <c r="C1028" s="14">
        <v>5.24523696546959E-2</v>
      </c>
      <c r="D1028" s="14">
        <v>4.3884239816813199E-2</v>
      </c>
      <c r="E1028" s="14">
        <v>6.17197210910971E-2</v>
      </c>
      <c r="F1028" s="14"/>
      <c r="G1028" s="14">
        <v>8.2204649011063294E-2</v>
      </c>
      <c r="H1028" s="14">
        <v>5.6765088167631199E-2</v>
      </c>
      <c r="I1028" s="14">
        <v>3.5125583495911598E-2</v>
      </c>
      <c r="J1028" s="14">
        <v>7.6074677640733696E-2</v>
      </c>
      <c r="K1028" s="14">
        <v>2.39952619774682E-2</v>
      </c>
      <c r="L1028" s="14">
        <v>1.87056054735136E-2</v>
      </c>
      <c r="M1028" s="14"/>
      <c r="N1028" s="14">
        <v>6.9700388442324707E-2</v>
      </c>
      <c r="O1028" s="14">
        <v>3.2136752173364397E-2</v>
      </c>
      <c r="P1028" s="14">
        <v>5.3836404458267498E-2</v>
      </c>
      <c r="Q1028" s="14">
        <v>4.42343269645043E-2</v>
      </c>
      <c r="R1028" s="14">
        <v>7.6705029177013995E-2</v>
      </c>
      <c r="S1028" s="14"/>
      <c r="T1028" s="14">
        <v>4.8822223379906902E-2</v>
      </c>
      <c r="U1028" s="14">
        <v>3.71274575663064E-2</v>
      </c>
      <c r="V1028" s="14">
        <v>5.43895710855175E-2</v>
      </c>
      <c r="W1028" s="14">
        <v>5.3772092753938898E-2</v>
      </c>
      <c r="X1028" s="14"/>
      <c r="Y1028" s="14">
        <v>5.3549416337039198E-2</v>
      </c>
      <c r="Z1028" s="14">
        <v>4.0559311871176201E-2</v>
      </c>
      <c r="AA1028" s="14">
        <v>4.3799274948501499E-2</v>
      </c>
      <c r="AB1028" s="14">
        <v>8.3824590659335896E-2</v>
      </c>
      <c r="AC1028" s="14"/>
      <c r="AD1028" s="14">
        <v>5.7132274795407001E-2</v>
      </c>
      <c r="AE1028" s="14">
        <v>4.1659783416702401E-2</v>
      </c>
      <c r="AF1028" s="14">
        <v>9.4271700879526202E-2</v>
      </c>
      <c r="AG1028" s="14">
        <v>2.8370523586232699E-2</v>
      </c>
      <c r="AH1028" s="14"/>
      <c r="AI1028" s="14">
        <v>4.5218919538248199E-2</v>
      </c>
      <c r="AJ1028" s="14">
        <v>3.7009568984399999E-2</v>
      </c>
      <c r="AK1028" s="14">
        <v>7.5111652488329905E-2</v>
      </c>
      <c r="AL1028" s="14">
        <v>4.54842175526552E-2</v>
      </c>
      <c r="AM1028" s="14">
        <v>5.4206709850144898E-2</v>
      </c>
    </row>
    <row r="1029" spans="2:39" x14ac:dyDescent="0.35">
      <c r="B1029" t="s">
        <v>280</v>
      </c>
      <c r="C1029" s="14">
        <v>3.04895456698204E-2</v>
      </c>
      <c r="D1029" s="14">
        <v>3.42076742427328E-2</v>
      </c>
      <c r="E1029" s="14">
        <v>2.6467990812124701E-2</v>
      </c>
      <c r="F1029" s="14"/>
      <c r="G1029" s="14">
        <v>5.3515696096146002E-2</v>
      </c>
      <c r="H1029" s="14">
        <v>3.6014565165522802E-2</v>
      </c>
      <c r="I1029" s="14">
        <v>3.0860713343780499E-2</v>
      </c>
      <c r="J1029" s="14">
        <v>1.0839040776071099E-2</v>
      </c>
      <c r="K1029" s="14">
        <v>2.7513844799254498E-2</v>
      </c>
      <c r="L1029" s="14">
        <v>9.9140219540210604E-3</v>
      </c>
      <c r="M1029" s="14"/>
      <c r="N1029" s="14">
        <v>4.1543224766290798E-2</v>
      </c>
      <c r="O1029" s="14">
        <v>4.1064588903392998E-2</v>
      </c>
      <c r="P1029" s="14">
        <v>2.4654240009848401E-2</v>
      </c>
      <c r="Q1029" s="14">
        <v>2.90426507704503E-2</v>
      </c>
      <c r="R1029" s="14">
        <v>3.1973333996313399E-2</v>
      </c>
      <c r="S1029" s="14"/>
      <c r="T1029" s="14">
        <v>3.5033749553976902E-2</v>
      </c>
      <c r="U1029" s="14">
        <v>2.93678984916361E-2</v>
      </c>
      <c r="V1029" s="14">
        <v>4.40669642442569E-2</v>
      </c>
      <c r="W1029" s="14">
        <v>1.5666794476525699E-2</v>
      </c>
      <c r="X1029" s="14"/>
      <c r="Y1029" s="14">
        <v>2.6868477049855899E-2</v>
      </c>
      <c r="Z1029" s="14">
        <v>3.7172970210292498E-2</v>
      </c>
      <c r="AA1029" s="14">
        <v>4.0815666394717703E-2</v>
      </c>
      <c r="AB1029" s="14">
        <v>2.9253250548256601E-2</v>
      </c>
      <c r="AC1029" s="14"/>
      <c r="AD1029" s="14">
        <v>1.9327766402919E-2</v>
      </c>
      <c r="AE1029" s="14">
        <v>4.0493897810309799E-2</v>
      </c>
      <c r="AF1029" s="14">
        <v>1.54886165715714E-2</v>
      </c>
      <c r="AG1029" s="14">
        <v>7.7623477485692399E-2</v>
      </c>
      <c r="AH1029" s="14"/>
      <c r="AI1029" s="14">
        <v>2.3058916050893798E-2</v>
      </c>
      <c r="AJ1029" s="14">
        <v>3.2825586724958701E-2</v>
      </c>
      <c r="AK1029" s="14">
        <v>4.1505553491654502E-2</v>
      </c>
      <c r="AL1029" s="14">
        <v>3.1109650397310201E-2</v>
      </c>
      <c r="AM1029" s="14">
        <v>2.5451855545940899E-2</v>
      </c>
    </row>
    <row r="1030" spans="2:39" x14ac:dyDescent="0.35">
      <c r="B1030" t="s">
        <v>64</v>
      </c>
      <c r="C1030" s="14">
        <v>8.2918727787353694E-2</v>
      </c>
      <c r="D1030" s="14">
        <v>7.9550091595024394E-2</v>
      </c>
      <c r="E1030" s="14">
        <v>8.65622691489316E-2</v>
      </c>
      <c r="F1030" s="14"/>
      <c r="G1030" s="14">
        <v>3.1672188166614101E-2</v>
      </c>
      <c r="H1030" s="14">
        <v>7.19542843391833E-2</v>
      </c>
      <c r="I1030" s="14">
        <v>7.5327591625293705E-2</v>
      </c>
      <c r="J1030" s="14">
        <v>9.4999143640753306E-2</v>
      </c>
      <c r="K1030" s="14">
        <v>0.12026697380208</v>
      </c>
      <c r="L1030" s="14">
        <v>0.15653899173959099</v>
      </c>
      <c r="M1030" s="14"/>
      <c r="N1030" s="14">
        <v>9.1777965732338901E-2</v>
      </c>
      <c r="O1030" s="14">
        <v>8.5637730631258402E-2</v>
      </c>
      <c r="P1030" s="14">
        <v>6.2074535641056097E-2</v>
      </c>
      <c r="Q1030" s="14">
        <v>7.4292649309554301E-2</v>
      </c>
      <c r="R1030" s="14">
        <v>7.1869537848641599E-2</v>
      </c>
      <c r="S1030" s="14"/>
      <c r="T1030" s="14">
        <v>8.4901672173089401E-2</v>
      </c>
      <c r="U1030" s="14">
        <v>9.3221402169248402E-2</v>
      </c>
      <c r="V1030" s="14">
        <v>8.1604289907228802E-2</v>
      </c>
      <c r="W1030" s="14">
        <v>7.9569709803576805E-2</v>
      </c>
      <c r="X1030" s="14"/>
      <c r="Y1030" s="14">
        <v>8.8548200046067199E-2</v>
      </c>
      <c r="Z1030" s="14">
        <v>6.34001256194381E-2</v>
      </c>
      <c r="AA1030" s="14">
        <v>7.1752082503672598E-2</v>
      </c>
      <c r="AB1030" s="14">
        <v>4.3889441225313998E-2</v>
      </c>
      <c r="AC1030" s="14"/>
      <c r="AD1030" s="14">
        <v>8.6337020728570801E-2</v>
      </c>
      <c r="AE1030" s="14">
        <v>5.3860538597757003E-2</v>
      </c>
      <c r="AF1030" s="14">
        <v>5.8828848589546401E-2</v>
      </c>
      <c r="AG1030" s="14">
        <v>0.17177507552868901</v>
      </c>
      <c r="AH1030" s="14"/>
      <c r="AI1030" s="14">
        <v>5.9598275673519101E-2</v>
      </c>
      <c r="AJ1030" s="14">
        <v>6.1576527537042201E-2</v>
      </c>
      <c r="AK1030" s="14">
        <v>6.2525243822774301E-2</v>
      </c>
      <c r="AL1030" s="14">
        <v>8.2950539139028404E-2</v>
      </c>
      <c r="AM1030" s="14">
        <v>5.7441129772067299E-2</v>
      </c>
    </row>
    <row r="1031" spans="2:39" x14ac:dyDescent="0.35">
      <c r="B1031" t="s">
        <v>286</v>
      </c>
      <c r="C1031" s="14">
        <v>0.61654801718205399</v>
      </c>
      <c r="D1031" s="14">
        <v>0.66244096257649199</v>
      </c>
      <c r="E1031" s="14">
        <v>0.56690987426533401</v>
      </c>
      <c r="F1031" s="14"/>
      <c r="G1031" s="14">
        <v>0.56198525016224998</v>
      </c>
      <c r="H1031" s="14">
        <v>0.64694666499332099</v>
      </c>
      <c r="I1031" s="14">
        <v>0.64444747782498202</v>
      </c>
      <c r="J1031" s="14">
        <v>0.60732048961129603</v>
      </c>
      <c r="K1031" s="14">
        <v>0.56460484441910297</v>
      </c>
      <c r="L1031" s="14">
        <v>0.65459927187398603</v>
      </c>
      <c r="M1031" s="14"/>
      <c r="N1031" s="14">
        <v>0.57102706908571299</v>
      </c>
      <c r="O1031" s="14">
        <v>0.64176669534684905</v>
      </c>
      <c r="P1031" s="14">
        <v>0.67260345263157395</v>
      </c>
      <c r="Q1031" s="14">
        <v>0.57878678595854005</v>
      </c>
      <c r="R1031" s="14">
        <v>0.63240674552773402</v>
      </c>
      <c r="S1031" s="14"/>
      <c r="T1031" s="14">
        <v>0.59561329790154705</v>
      </c>
      <c r="U1031" s="14">
        <v>0.58188157464435797</v>
      </c>
      <c r="V1031" s="14">
        <v>0.60001870197601503</v>
      </c>
      <c r="W1031" s="14">
        <v>0.64587883490546405</v>
      </c>
      <c r="X1031" s="14"/>
      <c r="Y1031" s="14">
        <v>0.59227847451571503</v>
      </c>
      <c r="Z1031" s="14">
        <v>0.69234783017582202</v>
      </c>
      <c r="AA1031" s="14">
        <v>0.61612044979504199</v>
      </c>
      <c r="AB1031" s="14">
        <v>0.67374236381416897</v>
      </c>
      <c r="AC1031" s="14"/>
      <c r="AD1031" s="14">
        <v>0.62749636015295196</v>
      </c>
      <c r="AE1031" s="14">
        <v>0.62803893452210502</v>
      </c>
      <c r="AF1031" s="14">
        <v>0.52996872300320397</v>
      </c>
      <c r="AG1031" s="14">
        <v>0.59521675173654398</v>
      </c>
      <c r="AH1031" s="14"/>
      <c r="AI1031" s="14">
        <v>0.58530918834655499</v>
      </c>
      <c r="AJ1031" s="14">
        <v>0.66669163475626902</v>
      </c>
      <c r="AK1031" s="14">
        <v>0.668178558945145</v>
      </c>
      <c r="AL1031" s="14">
        <v>0.71040629272983902</v>
      </c>
      <c r="AM1031" s="14">
        <v>0.72215100151938605</v>
      </c>
    </row>
    <row r="1032" spans="2:39" x14ac:dyDescent="0.35">
      <c r="B1032" t="s">
        <v>285</v>
      </c>
      <c r="C1032" s="14">
        <v>8.2941915324516294E-2</v>
      </c>
      <c r="D1032" s="14">
        <v>7.8091914059546103E-2</v>
      </c>
      <c r="E1032" s="14">
        <v>8.8187711903221805E-2</v>
      </c>
      <c r="F1032" s="14"/>
      <c r="G1032" s="14">
        <v>0.13572034510720901</v>
      </c>
      <c r="H1032" s="14">
        <v>9.2779653333153994E-2</v>
      </c>
      <c r="I1032" s="14">
        <v>6.5986296839692093E-2</v>
      </c>
      <c r="J1032" s="14">
        <v>8.69137184168048E-2</v>
      </c>
      <c r="K1032" s="14">
        <v>5.1509106776722699E-2</v>
      </c>
      <c r="L1032" s="14">
        <v>2.86196274275346E-2</v>
      </c>
      <c r="M1032" s="14"/>
      <c r="N1032" s="14">
        <v>0.11124361320861501</v>
      </c>
      <c r="O1032" s="14">
        <v>7.3201341076757298E-2</v>
      </c>
      <c r="P1032" s="14">
        <v>7.8490644468115905E-2</v>
      </c>
      <c r="Q1032" s="14">
        <v>7.3276977734954604E-2</v>
      </c>
      <c r="R1032" s="14">
        <v>0.10867836317332701</v>
      </c>
      <c r="S1032" s="14"/>
      <c r="T1032" s="14">
        <v>8.3855972933883804E-2</v>
      </c>
      <c r="U1032" s="14">
        <v>6.6495356057942503E-2</v>
      </c>
      <c r="V1032" s="14">
        <v>9.84565353297744E-2</v>
      </c>
      <c r="W1032" s="14">
        <v>6.9438887230464597E-2</v>
      </c>
      <c r="X1032" s="14"/>
      <c r="Y1032" s="14">
        <v>8.0417893386895103E-2</v>
      </c>
      <c r="Z1032" s="14">
        <v>7.7732282081468707E-2</v>
      </c>
      <c r="AA1032" s="14">
        <v>8.4614941343219202E-2</v>
      </c>
      <c r="AB1032" s="14">
        <v>0.113077841207593</v>
      </c>
      <c r="AC1032" s="14"/>
      <c r="AD1032" s="14">
        <v>7.6460041198326001E-2</v>
      </c>
      <c r="AE1032" s="14">
        <v>8.2153681227012207E-2</v>
      </c>
      <c r="AF1032" s="14">
        <v>0.109760317451098</v>
      </c>
      <c r="AG1032" s="14">
        <v>0.105994001071925</v>
      </c>
      <c r="AH1032" s="14"/>
      <c r="AI1032" s="14">
        <v>6.8277835589141994E-2</v>
      </c>
      <c r="AJ1032" s="14">
        <v>6.9835155709358707E-2</v>
      </c>
      <c r="AK1032" s="14">
        <v>0.116617205979984</v>
      </c>
      <c r="AL1032" s="14">
        <v>7.6593867949965394E-2</v>
      </c>
      <c r="AM1032" s="14">
        <v>7.9658565396085901E-2</v>
      </c>
    </row>
    <row r="1033" spans="2:39" x14ac:dyDescent="0.35">
      <c r="B1033" t="s">
        <v>67</v>
      </c>
      <c r="C1033" s="14">
        <v>0.53360610185753699</v>
      </c>
      <c r="D1033" s="14">
        <v>0.58434904851694602</v>
      </c>
      <c r="E1033" s="14">
        <v>0.47872216236211201</v>
      </c>
      <c r="F1033" s="14"/>
      <c r="G1033" s="14">
        <v>0.426264905055041</v>
      </c>
      <c r="H1033" s="14">
        <v>0.55416701166016702</v>
      </c>
      <c r="I1033" s="14">
        <v>0.57846118098528998</v>
      </c>
      <c r="J1033" s="14">
        <v>0.52040677119449097</v>
      </c>
      <c r="K1033" s="14">
        <v>0.51309573764238003</v>
      </c>
      <c r="L1033" s="14">
        <v>0.62597964444645204</v>
      </c>
      <c r="M1033" s="14"/>
      <c r="N1033" s="14">
        <v>0.45978345587709801</v>
      </c>
      <c r="O1033" s="14">
        <v>0.56856535427009203</v>
      </c>
      <c r="P1033" s="14">
        <v>0.59411280816345802</v>
      </c>
      <c r="Q1033" s="14">
        <v>0.50550980822358604</v>
      </c>
      <c r="R1033" s="14">
        <v>0.523728382354407</v>
      </c>
      <c r="S1033" s="14"/>
      <c r="T1033" s="14">
        <v>0.51175732496766302</v>
      </c>
      <c r="U1033" s="14">
        <v>0.51538621858641598</v>
      </c>
      <c r="V1033" s="14">
        <v>0.50156216664624098</v>
      </c>
      <c r="W1033" s="14">
        <v>0.57643994767499895</v>
      </c>
      <c r="X1033" s="14"/>
      <c r="Y1033" s="14">
        <v>0.51186058112881905</v>
      </c>
      <c r="Z1033" s="14">
        <v>0.61461554809435404</v>
      </c>
      <c r="AA1033" s="14">
        <v>0.53150550845182298</v>
      </c>
      <c r="AB1033" s="14">
        <v>0.56066452260657595</v>
      </c>
      <c r="AC1033" s="14"/>
      <c r="AD1033" s="14">
        <v>0.55103631895462601</v>
      </c>
      <c r="AE1033" s="14">
        <v>0.54588525329509296</v>
      </c>
      <c r="AF1033" s="14">
        <v>0.42020840555210598</v>
      </c>
      <c r="AG1033" s="14">
        <v>0.48922275066461901</v>
      </c>
      <c r="AH1033" s="14"/>
      <c r="AI1033" s="14">
        <v>0.51703135275741297</v>
      </c>
      <c r="AJ1033" s="14">
        <v>0.59685647904690997</v>
      </c>
      <c r="AK1033" s="14">
        <v>0.55156135296515996</v>
      </c>
      <c r="AL1033" s="14">
        <v>0.63381242477987398</v>
      </c>
      <c r="AM1033" s="14">
        <v>0.64249243612329998</v>
      </c>
    </row>
    <row r="1034" spans="2:39" x14ac:dyDescent="0.35">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row>
    <row r="1035" spans="2:39" x14ac:dyDescent="0.35">
      <c r="B1035" s="6" t="s">
        <v>400</v>
      </c>
      <c r="C1035" s="14"/>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c r="AL1035" s="14"/>
      <c r="AM1035" s="14"/>
    </row>
    <row r="1036" spans="2:39" x14ac:dyDescent="0.35">
      <c r="B1036" s="24" t="s">
        <v>71</v>
      </c>
      <c r="C1036" s="14"/>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row>
    <row r="1037" spans="2:39" x14ac:dyDescent="0.35">
      <c r="B1037" t="s">
        <v>391</v>
      </c>
      <c r="C1037" s="14">
        <v>0.67557913154247295</v>
      </c>
      <c r="D1037" s="14">
        <v>0.67130303472925701</v>
      </c>
      <c r="E1037" s="14">
        <v>0.68020418889967305</v>
      </c>
      <c r="F1037" s="14"/>
      <c r="G1037" s="14">
        <v>0.68388592295989403</v>
      </c>
      <c r="H1037" s="14">
        <v>0.67566707603778198</v>
      </c>
      <c r="I1037" s="14">
        <v>0.74949204243856404</v>
      </c>
      <c r="J1037" s="14">
        <v>0.66952128730511995</v>
      </c>
      <c r="K1037" s="14">
        <v>0.59384553971301701</v>
      </c>
      <c r="L1037" s="14">
        <v>0.60487209753721505</v>
      </c>
      <c r="M1037" s="14"/>
      <c r="N1037" s="14">
        <v>0.67434503988113903</v>
      </c>
      <c r="O1037" s="14">
        <v>0.66305408412241895</v>
      </c>
      <c r="P1037" s="14">
        <v>0.67992653481633103</v>
      </c>
      <c r="Q1037" s="14">
        <v>0.65840285108482599</v>
      </c>
      <c r="R1037" s="14">
        <v>0.71579858403155305</v>
      </c>
      <c r="S1037" s="14"/>
      <c r="T1037" s="14">
        <v>0.71340127747886894</v>
      </c>
      <c r="U1037" s="14">
        <v>0.68401809073355302</v>
      </c>
      <c r="V1037" s="14">
        <v>0.65850600398618198</v>
      </c>
      <c r="W1037" s="14">
        <v>0.686584129368081</v>
      </c>
      <c r="X1037" s="14"/>
      <c r="Y1037" s="14">
        <v>0.68162581291681201</v>
      </c>
      <c r="Z1037" s="14">
        <v>0.71677561486196295</v>
      </c>
      <c r="AA1037" s="14">
        <v>0.63618907965959803</v>
      </c>
      <c r="AB1037" s="14">
        <v>0.69320439238753095</v>
      </c>
      <c r="AC1037" s="14"/>
      <c r="AD1037" s="14">
        <v>0.664193539576033</v>
      </c>
      <c r="AE1037" s="14">
        <v>0.71607816459054796</v>
      </c>
      <c r="AF1037" s="14">
        <v>0.71406929257207197</v>
      </c>
      <c r="AG1037" s="14">
        <v>0.57390155589321201</v>
      </c>
      <c r="AH1037" s="14"/>
      <c r="AI1037" s="14">
        <v>0.64590313281567602</v>
      </c>
      <c r="AJ1037" s="14">
        <v>0.69046625182509502</v>
      </c>
      <c r="AK1037" s="14">
        <v>0.64946801670197696</v>
      </c>
      <c r="AL1037" s="14">
        <v>0.66625418621378896</v>
      </c>
      <c r="AM1037" s="14">
        <v>0.73635247332614995</v>
      </c>
    </row>
    <row r="1038" spans="2:39" x14ac:dyDescent="0.35">
      <c r="B1038" t="s">
        <v>392</v>
      </c>
      <c r="C1038" s="14">
        <v>0.57095860473577997</v>
      </c>
      <c r="D1038" s="14">
        <v>0.57847549786073305</v>
      </c>
      <c r="E1038" s="14">
        <v>0.56282827855995499</v>
      </c>
      <c r="F1038" s="14"/>
      <c r="G1038" s="14">
        <v>0.56175470889102097</v>
      </c>
      <c r="H1038" s="14">
        <v>0.55338422210058402</v>
      </c>
      <c r="I1038" s="14">
        <v>0.65338082210051696</v>
      </c>
      <c r="J1038" s="14">
        <v>0.57681449350146496</v>
      </c>
      <c r="K1038" s="14">
        <v>0.55865654780777496</v>
      </c>
      <c r="L1038" s="14">
        <v>0.46088385061758702</v>
      </c>
      <c r="M1038" s="14"/>
      <c r="N1038" s="14">
        <v>0.54085946253648298</v>
      </c>
      <c r="O1038" s="14">
        <v>0.57706623525017797</v>
      </c>
      <c r="P1038" s="14">
        <v>0.63007938601427704</v>
      </c>
      <c r="Q1038" s="14">
        <v>0.54063308271159705</v>
      </c>
      <c r="R1038" s="14">
        <v>0.58486792354950701</v>
      </c>
      <c r="S1038" s="14"/>
      <c r="T1038" s="14">
        <v>0.54086832362970405</v>
      </c>
      <c r="U1038" s="14">
        <v>0.52826780948535501</v>
      </c>
      <c r="V1038" s="14">
        <v>0.59424512128598495</v>
      </c>
      <c r="W1038" s="14">
        <v>0.56139544555637899</v>
      </c>
      <c r="X1038" s="14"/>
      <c r="Y1038" s="14">
        <v>0.55575647658967897</v>
      </c>
      <c r="Z1038" s="14">
        <v>0.63258543619274699</v>
      </c>
      <c r="AA1038" s="14">
        <v>0.57213786816749501</v>
      </c>
      <c r="AB1038" s="14">
        <v>0.55787384805780305</v>
      </c>
      <c r="AC1038" s="14"/>
      <c r="AD1038" s="14">
        <v>0.57895015287610296</v>
      </c>
      <c r="AE1038" s="14">
        <v>0.58476362458749498</v>
      </c>
      <c r="AF1038" s="14">
        <v>0.51712921788252997</v>
      </c>
      <c r="AG1038" s="14">
        <v>0.53581339968250996</v>
      </c>
      <c r="AH1038" s="14"/>
      <c r="AI1038" s="14">
        <v>0.57935223351410403</v>
      </c>
      <c r="AJ1038" s="14">
        <v>0.61568329211461803</v>
      </c>
      <c r="AK1038" s="14">
        <v>0.52693638128321196</v>
      </c>
      <c r="AL1038" s="14">
        <v>0.56586600001481102</v>
      </c>
      <c r="AM1038" s="14">
        <v>0.59468249130484596</v>
      </c>
    </row>
    <row r="1039" spans="2:39" x14ac:dyDescent="0.35">
      <c r="B1039" t="s">
        <v>393</v>
      </c>
      <c r="C1039" s="14">
        <v>0.51746710104624005</v>
      </c>
      <c r="D1039" s="14">
        <v>0.54276221491310195</v>
      </c>
      <c r="E1039" s="14">
        <v>0.4901077222479</v>
      </c>
      <c r="F1039" s="14"/>
      <c r="G1039" s="14">
        <v>0.47919366832030402</v>
      </c>
      <c r="H1039" s="14">
        <v>0.50268760392276601</v>
      </c>
      <c r="I1039" s="14">
        <v>0.578965001443839</v>
      </c>
      <c r="J1039" s="14">
        <v>0.58399611643263505</v>
      </c>
      <c r="K1039" s="14">
        <v>0.47244007062713</v>
      </c>
      <c r="L1039" s="14">
        <v>0.43560404550619197</v>
      </c>
      <c r="M1039" s="14"/>
      <c r="N1039" s="14">
        <v>0.53081740287979395</v>
      </c>
      <c r="O1039" s="14">
        <v>0.51779910433221699</v>
      </c>
      <c r="P1039" s="14">
        <v>0.56082166264738897</v>
      </c>
      <c r="Q1039" s="14">
        <v>0.50311769857539101</v>
      </c>
      <c r="R1039" s="14">
        <v>0.50959559121436204</v>
      </c>
      <c r="S1039" s="14"/>
      <c r="T1039" s="14">
        <v>0.50948891358929305</v>
      </c>
      <c r="U1039" s="14">
        <v>0.449281348666425</v>
      </c>
      <c r="V1039" s="14">
        <v>0.52365610714434896</v>
      </c>
      <c r="W1039" s="14">
        <v>0.52542025131173498</v>
      </c>
      <c r="X1039" s="14"/>
      <c r="Y1039" s="14">
        <v>0.50255869108259099</v>
      </c>
      <c r="Z1039" s="14">
        <v>0.52144275825221498</v>
      </c>
      <c r="AA1039" s="14">
        <v>0.54805411971196005</v>
      </c>
      <c r="AB1039" s="14">
        <v>0.55355405677151703</v>
      </c>
      <c r="AC1039" s="14"/>
      <c r="AD1039" s="14">
        <v>0.54925452198352998</v>
      </c>
      <c r="AE1039" s="14">
        <v>0.48145778280184798</v>
      </c>
      <c r="AF1039" s="14">
        <v>0.514022169261803</v>
      </c>
      <c r="AG1039" s="14">
        <v>0.43862283138095398</v>
      </c>
      <c r="AH1039" s="14"/>
      <c r="AI1039" s="14">
        <v>0.60051420871622496</v>
      </c>
      <c r="AJ1039" s="14">
        <v>0.54055384679588803</v>
      </c>
      <c r="AK1039" s="14">
        <v>0.55837483556935597</v>
      </c>
      <c r="AL1039" s="14">
        <v>0.54759626693878904</v>
      </c>
      <c r="AM1039" s="14">
        <v>0.43305594762248301</v>
      </c>
    </row>
    <row r="1040" spans="2:39" x14ac:dyDescent="0.35">
      <c r="B1040" t="s">
        <v>394</v>
      </c>
      <c r="C1040" s="14">
        <v>0.50186714394810605</v>
      </c>
      <c r="D1040" s="14">
        <v>0.52313789086090901</v>
      </c>
      <c r="E1040" s="14">
        <v>0.47886054966377001</v>
      </c>
      <c r="F1040" s="14"/>
      <c r="G1040" s="14">
        <v>0.56054925310321702</v>
      </c>
      <c r="H1040" s="14">
        <v>0.52670095049420895</v>
      </c>
      <c r="I1040" s="14">
        <v>0.51568514646542796</v>
      </c>
      <c r="J1040" s="14">
        <v>0.44238562005920401</v>
      </c>
      <c r="K1040" s="14">
        <v>0.47856768442914199</v>
      </c>
      <c r="L1040" s="14">
        <v>0.42894449142621099</v>
      </c>
      <c r="M1040" s="14"/>
      <c r="N1040" s="14">
        <v>0.52194272927895502</v>
      </c>
      <c r="O1040" s="14">
        <v>0.49204392101448702</v>
      </c>
      <c r="P1040" s="14">
        <v>0.50121281759881997</v>
      </c>
      <c r="Q1040" s="14">
        <v>0.514024762299229</v>
      </c>
      <c r="R1040" s="14">
        <v>0.52160595336548399</v>
      </c>
      <c r="S1040" s="14"/>
      <c r="T1040" s="14">
        <v>0.45537346901312697</v>
      </c>
      <c r="U1040" s="14">
        <v>0.62086825669923895</v>
      </c>
      <c r="V1040" s="14">
        <v>0.48955190578677199</v>
      </c>
      <c r="W1040" s="14">
        <v>0.50586923557916297</v>
      </c>
      <c r="X1040" s="14"/>
      <c r="Y1040" s="14">
        <v>0.505585970437752</v>
      </c>
      <c r="Z1040" s="14">
        <v>0.51541176302949598</v>
      </c>
      <c r="AA1040" s="14">
        <v>0.47839597991863397</v>
      </c>
      <c r="AB1040" s="14">
        <v>0.479747145412525</v>
      </c>
      <c r="AC1040" s="14"/>
      <c r="AD1040" s="14">
        <v>0.47503394823990203</v>
      </c>
      <c r="AE1040" s="14">
        <v>0.54423071515714105</v>
      </c>
      <c r="AF1040" s="14">
        <v>0.57884740492743803</v>
      </c>
      <c r="AG1040" s="14">
        <v>0.50065546357098201</v>
      </c>
      <c r="AH1040" s="14"/>
      <c r="AI1040" s="14">
        <v>0.59420910632486601</v>
      </c>
      <c r="AJ1040" s="14">
        <v>0.52049327930518596</v>
      </c>
      <c r="AK1040" s="14">
        <v>0.50896543391016302</v>
      </c>
      <c r="AL1040" s="14">
        <v>0.50662991739596697</v>
      </c>
      <c r="AM1040" s="14">
        <v>0.49880438132892202</v>
      </c>
    </row>
    <row r="1041" spans="2:39" x14ac:dyDescent="0.35">
      <c r="B1041" t="s">
        <v>395</v>
      </c>
      <c r="C1041" s="14">
        <v>0.42963597742938198</v>
      </c>
      <c r="D1041" s="14">
        <v>0.46569083472524497</v>
      </c>
      <c r="E1041" s="14">
        <v>0.39063878202359698</v>
      </c>
      <c r="F1041" s="14"/>
      <c r="G1041" s="14">
        <v>0.44675519790628299</v>
      </c>
      <c r="H1041" s="14">
        <v>0.40659700754476003</v>
      </c>
      <c r="I1041" s="14">
        <v>0.40324371542242998</v>
      </c>
      <c r="J1041" s="14">
        <v>0.49209562114956401</v>
      </c>
      <c r="K1041" s="14">
        <v>0.35981607888627398</v>
      </c>
      <c r="L1041" s="14">
        <v>0.48634370397276799</v>
      </c>
      <c r="M1041" s="14"/>
      <c r="N1041" s="14">
        <v>0.44777714563746002</v>
      </c>
      <c r="O1041" s="14">
        <v>0.45427879042074298</v>
      </c>
      <c r="P1041" s="14">
        <v>0.401819898394075</v>
      </c>
      <c r="Q1041" s="14">
        <v>0.42219287169654202</v>
      </c>
      <c r="R1041" s="14">
        <v>0.45060797670109498</v>
      </c>
      <c r="S1041" s="14"/>
      <c r="T1041" s="14">
        <v>0.39408074281882999</v>
      </c>
      <c r="U1041" s="14">
        <v>0.42801167861711498</v>
      </c>
      <c r="V1041" s="14">
        <v>0.44841692366075703</v>
      </c>
      <c r="W1041" s="14">
        <v>0.41875192707059999</v>
      </c>
      <c r="X1041" s="14"/>
      <c r="Y1041" s="14">
        <v>0.43544771291378498</v>
      </c>
      <c r="Z1041" s="14">
        <v>0.42335732701617101</v>
      </c>
      <c r="AA1041" s="14">
        <v>0.42566007364557301</v>
      </c>
      <c r="AB1041" s="14">
        <v>0.40850336428822498</v>
      </c>
      <c r="AC1041" s="14"/>
      <c r="AD1041" s="14">
        <v>0.42827083365033303</v>
      </c>
      <c r="AE1041" s="14">
        <v>0.44545684770895799</v>
      </c>
      <c r="AF1041" s="14">
        <v>0.45130814926857399</v>
      </c>
      <c r="AG1041" s="14">
        <v>0.355891970682161</v>
      </c>
      <c r="AH1041" s="14"/>
      <c r="AI1041" s="14">
        <v>0.40733539669355801</v>
      </c>
      <c r="AJ1041" s="14">
        <v>0.38549211214597301</v>
      </c>
      <c r="AK1041" s="14">
        <v>0.36924778175192002</v>
      </c>
      <c r="AL1041" s="14">
        <v>0.51837631311482502</v>
      </c>
      <c r="AM1041" s="14">
        <v>0.44340693820062099</v>
      </c>
    </row>
    <row r="1042" spans="2:39" x14ac:dyDescent="0.35">
      <c r="B1042" t="s">
        <v>396</v>
      </c>
      <c r="C1042" s="14">
        <v>0.38278139806204903</v>
      </c>
      <c r="D1042" s="14">
        <v>0.37283346693885</v>
      </c>
      <c r="E1042" s="14">
        <v>0.39354115258586497</v>
      </c>
      <c r="F1042" s="14"/>
      <c r="G1042" s="14">
        <v>0.41135874839263997</v>
      </c>
      <c r="H1042" s="14">
        <v>0.40789393764543502</v>
      </c>
      <c r="I1042" s="14">
        <v>0.38286797802647499</v>
      </c>
      <c r="J1042" s="14">
        <v>0.35526369098490601</v>
      </c>
      <c r="K1042" s="14">
        <v>0.31123467550659401</v>
      </c>
      <c r="L1042" s="14">
        <v>0.39372002632984898</v>
      </c>
      <c r="M1042" s="14"/>
      <c r="N1042" s="14">
        <v>0.33945620038839802</v>
      </c>
      <c r="O1042" s="14">
        <v>0.39791684147859702</v>
      </c>
      <c r="P1042" s="14">
        <v>0.38501010726162199</v>
      </c>
      <c r="Q1042" s="14">
        <v>0.40975302684927001</v>
      </c>
      <c r="R1042" s="14">
        <v>0.366844837869514</v>
      </c>
      <c r="S1042" s="14"/>
      <c r="T1042" s="14">
        <v>0.35755274636379297</v>
      </c>
      <c r="U1042" s="14">
        <v>0.422458627838603</v>
      </c>
      <c r="V1042" s="14">
        <v>0.38489557771712002</v>
      </c>
      <c r="W1042" s="14">
        <v>0.38061212659952398</v>
      </c>
      <c r="X1042" s="14"/>
      <c r="Y1042" s="14">
        <v>0.38221670347518499</v>
      </c>
      <c r="Z1042" s="14">
        <v>0.38145781666230399</v>
      </c>
      <c r="AA1042" s="14">
        <v>0.38617104948792502</v>
      </c>
      <c r="AB1042" s="14">
        <v>0.38981685167940899</v>
      </c>
      <c r="AC1042" s="14"/>
      <c r="AD1042" s="14">
        <v>0.38565414174754697</v>
      </c>
      <c r="AE1042" s="14">
        <v>0.38276655264453002</v>
      </c>
      <c r="AF1042" s="14">
        <v>0.320670361840804</v>
      </c>
      <c r="AG1042" s="14">
        <v>0.41584620588695498</v>
      </c>
      <c r="AH1042" s="14"/>
      <c r="AI1042" s="14">
        <v>0.43086668577416198</v>
      </c>
      <c r="AJ1042" s="14">
        <v>0.38854547647822302</v>
      </c>
      <c r="AK1042" s="14">
        <v>0.45268839073800499</v>
      </c>
      <c r="AL1042" s="14">
        <v>0.416653166606127</v>
      </c>
      <c r="AM1042" s="14">
        <v>0.44316215558432798</v>
      </c>
    </row>
    <row r="1043" spans="2:39" x14ac:dyDescent="0.35">
      <c r="B1043" t="s">
        <v>397</v>
      </c>
      <c r="C1043" s="14">
        <v>0.36783441081165402</v>
      </c>
      <c r="D1043" s="14">
        <v>0.35327953029162401</v>
      </c>
      <c r="E1043" s="14">
        <v>0.38357707524906498</v>
      </c>
      <c r="F1043" s="14"/>
      <c r="G1043" s="14">
        <v>0.406377512979536</v>
      </c>
      <c r="H1043" s="14">
        <v>0.416720650676972</v>
      </c>
      <c r="I1043" s="14">
        <v>0.37875807943237699</v>
      </c>
      <c r="J1043" s="14">
        <v>0.31908498371850402</v>
      </c>
      <c r="K1043" s="14">
        <v>0.362575959385047</v>
      </c>
      <c r="L1043" s="14">
        <v>0.24250879142047099</v>
      </c>
      <c r="M1043" s="14"/>
      <c r="N1043" s="14">
        <v>0.33892104554228802</v>
      </c>
      <c r="O1043" s="14">
        <v>0.400389946801821</v>
      </c>
      <c r="P1043" s="14">
        <v>0.352896811869649</v>
      </c>
      <c r="Q1043" s="14">
        <v>0.38723352905532799</v>
      </c>
      <c r="R1043" s="14">
        <v>0.32603479419762099</v>
      </c>
      <c r="S1043" s="14"/>
      <c r="T1043" s="14">
        <v>0.372142330281096</v>
      </c>
      <c r="U1043" s="14">
        <v>0.36165211713873102</v>
      </c>
      <c r="V1043" s="14">
        <v>0.37690241464343699</v>
      </c>
      <c r="W1043" s="14">
        <v>0.35991583172527303</v>
      </c>
      <c r="X1043" s="14"/>
      <c r="Y1043" s="14">
        <v>0.36354664422824701</v>
      </c>
      <c r="Z1043" s="14">
        <v>0.35622695953894701</v>
      </c>
      <c r="AA1043" s="14">
        <v>0.40324805533269698</v>
      </c>
      <c r="AB1043" s="14">
        <v>0.41872348234366602</v>
      </c>
      <c r="AC1043" s="14"/>
      <c r="AD1043" s="14">
        <v>0.36845163200155601</v>
      </c>
      <c r="AE1043" s="14">
        <v>0.36350637904595301</v>
      </c>
      <c r="AF1043" s="14">
        <v>0.42231131098313501</v>
      </c>
      <c r="AG1043" s="14">
        <v>0.34261268116252402</v>
      </c>
      <c r="AH1043" s="14"/>
      <c r="AI1043" s="14">
        <v>0.42306583903967299</v>
      </c>
      <c r="AJ1043" s="14">
        <v>0.372119499608695</v>
      </c>
      <c r="AK1043" s="14">
        <v>0.373631370985545</v>
      </c>
      <c r="AL1043" s="14">
        <v>0.41434145602051098</v>
      </c>
      <c r="AM1043" s="14">
        <v>0.39354794891379902</v>
      </c>
    </row>
    <row r="1044" spans="2:39" x14ac:dyDescent="0.35">
      <c r="B1044" t="s">
        <v>398</v>
      </c>
      <c r="C1044" s="14">
        <v>0.36376248995883498</v>
      </c>
      <c r="D1044" s="14">
        <v>0.41103638991500102</v>
      </c>
      <c r="E1044" s="14">
        <v>0.31263069656256198</v>
      </c>
      <c r="F1044" s="14"/>
      <c r="G1044" s="14">
        <v>0.27736111718519102</v>
      </c>
      <c r="H1044" s="14">
        <v>0.37144641159513597</v>
      </c>
      <c r="I1044" s="14">
        <v>0.41965181924261202</v>
      </c>
      <c r="J1044" s="14">
        <v>0.40980886614454798</v>
      </c>
      <c r="K1044" s="14">
        <v>0.363791193110307</v>
      </c>
      <c r="L1044" s="14">
        <v>0.309275802212928</v>
      </c>
      <c r="M1044" s="14"/>
      <c r="N1044" s="14">
        <v>0.30997625198173501</v>
      </c>
      <c r="O1044" s="14">
        <v>0.41749069299651498</v>
      </c>
      <c r="P1044" s="14">
        <v>0.28429946527129601</v>
      </c>
      <c r="Q1044" s="14">
        <v>0.35413607192429503</v>
      </c>
      <c r="R1044" s="14">
        <v>0.45102817108255999</v>
      </c>
      <c r="S1044" s="14"/>
      <c r="T1044" s="14">
        <v>0.29279756436091198</v>
      </c>
      <c r="U1044" s="14">
        <v>0.23485230550037001</v>
      </c>
      <c r="V1044" s="14">
        <v>0.34782454805984298</v>
      </c>
      <c r="W1044" s="14">
        <v>0.41618990636958503</v>
      </c>
      <c r="X1044" s="14"/>
      <c r="Y1044" s="14">
        <v>0.34643936780494999</v>
      </c>
      <c r="Z1044" s="14">
        <v>0.43905123061505302</v>
      </c>
      <c r="AA1044" s="14">
        <v>0.427346565968862</v>
      </c>
      <c r="AB1044" s="14">
        <v>0.29629271782169297</v>
      </c>
      <c r="AC1044" s="14"/>
      <c r="AD1044" s="14">
        <v>0.39419814984253698</v>
      </c>
      <c r="AE1044" s="14">
        <v>0.34448292373079398</v>
      </c>
      <c r="AF1044" s="14">
        <v>0.29044306904401601</v>
      </c>
      <c r="AG1044" s="14">
        <v>0.279694796994502</v>
      </c>
      <c r="AH1044" s="14"/>
      <c r="AI1044" s="14">
        <v>0.42384548118090098</v>
      </c>
      <c r="AJ1044" s="14">
        <v>0.28910684448850898</v>
      </c>
      <c r="AK1044" s="14">
        <v>0.28250050445908598</v>
      </c>
      <c r="AL1044" s="14">
        <v>0.51777012126774502</v>
      </c>
      <c r="AM1044" s="14">
        <v>0.45920524816385799</v>
      </c>
    </row>
    <row r="1045" spans="2:39" x14ac:dyDescent="0.35">
      <c r="B1045" t="s">
        <v>64</v>
      </c>
      <c r="C1045" s="14">
        <v>3.97856739713758E-2</v>
      </c>
      <c r="D1045" s="14">
        <v>3.8101925365993897E-2</v>
      </c>
      <c r="E1045" s="14">
        <v>4.16068286867999E-2</v>
      </c>
      <c r="F1045" s="14"/>
      <c r="G1045" s="14">
        <v>6.4595072087524803E-3</v>
      </c>
      <c r="H1045" s="14">
        <v>4.8010383885712701E-2</v>
      </c>
      <c r="I1045" s="14">
        <v>3.1186646464698299E-2</v>
      </c>
      <c r="J1045" s="14">
        <v>3.6866947467261699E-2</v>
      </c>
      <c r="K1045" s="14">
        <v>5.8362994790788797E-2</v>
      </c>
      <c r="L1045" s="14">
        <v>8.2035262214359306E-2</v>
      </c>
      <c r="M1045" s="14"/>
      <c r="N1045" s="14">
        <v>2.73545958391729E-2</v>
      </c>
      <c r="O1045" s="14">
        <v>4.0970074072524697E-2</v>
      </c>
      <c r="P1045" s="14">
        <v>2.1775878506950799E-2</v>
      </c>
      <c r="Q1045" s="14">
        <v>4.3473635350558502E-2</v>
      </c>
      <c r="R1045" s="14">
        <v>4.23153297368574E-2</v>
      </c>
      <c r="S1045" s="14"/>
      <c r="T1045" s="14">
        <v>5.5054930269262399E-2</v>
      </c>
      <c r="U1045" s="14">
        <v>2.2324487635533401E-2</v>
      </c>
      <c r="V1045" s="14">
        <v>4.4176266122366602E-2</v>
      </c>
      <c r="W1045" s="14">
        <v>3.2142767666121501E-2</v>
      </c>
      <c r="X1045" s="14"/>
      <c r="Y1045" s="14">
        <v>4.9615786857738903E-2</v>
      </c>
      <c r="Z1045" s="14">
        <v>1.27944210297529E-2</v>
      </c>
      <c r="AA1045" s="14">
        <v>1.92487177725599E-2</v>
      </c>
      <c r="AB1045" s="14">
        <v>1.0497178566934299E-2</v>
      </c>
      <c r="AC1045" s="14"/>
      <c r="AD1045" s="14">
        <v>3.2051075951039801E-2</v>
      </c>
      <c r="AE1045" s="14">
        <v>1.9470546604943999E-2</v>
      </c>
      <c r="AF1045" s="14">
        <v>5.3064046900312703E-2</v>
      </c>
      <c r="AG1045" s="14">
        <v>0.142954788522413</v>
      </c>
      <c r="AH1045" s="14"/>
      <c r="AI1045" s="14">
        <v>0</v>
      </c>
      <c r="AJ1045" s="14">
        <v>1.32530024388418E-2</v>
      </c>
      <c r="AK1045" s="14">
        <v>3.1043738494484999E-2</v>
      </c>
      <c r="AL1045" s="14">
        <v>2.61020097190874E-2</v>
      </c>
      <c r="AM1045" s="14">
        <v>2.5660280462375399E-2</v>
      </c>
    </row>
    <row r="1046" spans="2:39" x14ac:dyDescent="0.35">
      <c r="B1046" t="s">
        <v>399</v>
      </c>
      <c r="C1046" s="14">
        <v>1.16240181839267E-2</v>
      </c>
      <c r="D1046" s="14">
        <v>1.32797380214375E-2</v>
      </c>
      <c r="E1046" s="14">
        <v>9.8331795873181204E-3</v>
      </c>
      <c r="F1046" s="14"/>
      <c r="G1046" s="14">
        <v>3.7912636649836198E-3</v>
      </c>
      <c r="H1046" s="14">
        <v>8.8851321894451805E-3</v>
      </c>
      <c r="I1046" s="14">
        <v>0</v>
      </c>
      <c r="J1046" s="14">
        <v>2.1163000585493599E-2</v>
      </c>
      <c r="K1046" s="14">
        <v>2.6446799324217E-2</v>
      </c>
      <c r="L1046" s="14">
        <v>2.5080740132728201E-2</v>
      </c>
      <c r="M1046" s="14"/>
      <c r="N1046" s="14">
        <v>1.39689080337218E-2</v>
      </c>
      <c r="O1046" s="14">
        <v>6.5857394021926101E-3</v>
      </c>
      <c r="P1046" s="14">
        <v>1.34053881527258E-2</v>
      </c>
      <c r="Q1046" s="14">
        <v>8.6723016631464495E-3</v>
      </c>
      <c r="R1046" s="14">
        <v>1.6511638963767901E-2</v>
      </c>
      <c r="S1046" s="14"/>
      <c r="T1046" s="14">
        <v>1.8954350663660701E-2</v>
      </c>
      <c r="U1046" s="14">
        <v>0</v>
      </c>
      <c r="V1046" s="14">
        <v>1.1298227025397199E-2</v>
      </c>
      <c r="W1046" s="14">
        <v>1.2447973352289501E-2</v>
      </c>
      <c r="X1046" s="14"/>
      <c r="Y1046" s="14">
        <v>1.3530147851467399E-2</v>
      </c>
      <c r="Z1046" s="14">
        <v>6.6829878794022503E-3</v>
      </c>
      <c r="AA1046" s="14">
        <v>6.5036252305281502E-3</v>
      </c>
      <c r="AB1046" s="14">
        <v>1.0902697508327499E-2</v>
      </c>
      <c r="AC1046" s="14"/>
      <c r="AD1046" s="14">
        <v>1.37048938635871E-2</v>
      </c>
      <c r="AE1046" s="14">
        <v>5.1558126493899004E-3</v>
      </c>
      <c r="AF1046" s="14">
        <v>1.31378525074527E-2</v>
      </c>
      <c r="AG1046" s="14">
        <v>2.0164493205623201E-2</v>
      </c>
      <c r="AH1046" s="14"/>
      <c r="AI1046" s="14">
        <v>0</v>
      </c>
      <c r="AJ1046" s="14">
        <v>1.34939500231915E-2</v>
      </c>
      <c r="AK1046" s="14">
        <v>0</v>
      </c>
      <c r="AL1046" s="14">
        <v>1.3409848876145601E-2</v>
      </c>
      <c r="AM1046" s="14">
        <v>0</v>
      </c>
    </row>
    <row r="1047" spans="2:39" x14ac:dyDescent="0.35">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row>
    <row r="1048" spans="2:39" x14ac:dyDescent="0.35">
      <c r="B1048" s="6" t="s">
        <v>410</v>
      </c>
      <c r="C1048" s="14"/>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row>
    <row r="1049" spans="2:39" x14ac:dyDescent="0.35">
      <c r="B1049" s="24" t="s">
        <v>71</v>
      </c>
      <c r="C1049" s="14"/>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row>
    <row r="1050" spans="2:39" x14ac:dyDescent="0.35">
      <c r="B1050" t="s">
        <v>404</v>
      </c>
      <c r="C1050" s="14">
        <v>0.26921714743292702</v>
      </c>
      <c r="D1050" s="14">
        <v>0.26506912964442803</v>
      </c>
      <c r="E1050" s="14">
        <v>0.27370367358715297</v>
      </c>
      <c r="F1050" s="14"/>
      <c r="G1050" s="14">
        <v>0.212375416615593</v>
      </c>
      <c r="H1050" s="14">
        <v>0.27828888082719799</v>
      </c>
      <c r="I1050" s="14">
        <v>0.23831264245311901</v>
      </c>
      <c r="J1050" s="14">
        <v>0.31898744329265699</v>
      </c>
      <c r="K1050" s="14">
        <v>0.29990819744385799</v>
      </c>
      <c r="L1050" s="14">
        <v>0.30087745087891199</v>
      </c>
      <c r="M1050" s="14"/>
      <c r="N1050" s="14">
        <v>0.27303078786739698</v>
      </c>
      <c r="O1050" s="14">
        <v>0.25624059922890302</v>
      </c>
      <c r="P1050" s="14">
        <v>0.195364209322787</v>
      </c>
      <c r="Q1050" s="14">
        <v>0.37968279707194902</v>
      </c>
      <c r="R1050" s="14">
        <v>0.20626499861891001</v>
      </c>
      <c r="S1050" s="14"/>
      <c r="T1050" s="14">
        <v>0.245527110640406</v>
      </c>
      <c r="U1050" s="14">
        <v>0.22049013177528601</v>
      </c>
      <c r="V1050" s="14">
        <v>0.24373529089877999</v>
      </c>
      <c r="W1050" s="14">
        <v>0.30846424054795502</v>
      </c>
      <c r="X1050" s="14"/>
      <c r="Y1050" s="14">
        <v>0.27870065459509402</v>
      </c>
      <c r="Z1050" s="14">
        <v>0.24132171052490001</v>
      </c>
      <c r="AA1050" s="14">
        <v>0.23201910777926099</v>
      </c>
      <c r="AB1050" s="14">
        <v>0.27327616477288202</v>
      </c>
      <c r="AC1050" s="14"/>
      <c r="AD1050" s="14">
        <v>0.25587441479978001</v>
      </c>
      <c r="AE1050" s="14">
        <v>0.30601807934838698</v>
      </c>
      <c r="AF1050" s="14">
        <v>0.290783319046098</v>
      </c>
      <c r="AG1050" s="14">
        <v>0.222662904978457</v>
      </c>
      <c r="AH1050" s="14"/>
      <c r="AI1050" s="14">
        <v>0.30476941858572498</v>
      </c>
      <c r="AJ1050" s="14">
        <v>0.221601140947744</v>
      </c>
      <c r="AK1050" s="14">
        <v>0.398398143847496</v>
      </c>
      <c r="AL1050" s="14">
        <v>0.28137280889806698</v>
      </c>
      <c r="AM1050" s="14">
        <v>0.19672290350439001</v>
      </c>
    </row>
    <row r="1051" spans="2:39" x14ac:dyDescent="0.35">
      <c r="B1051" t="s">
        <v>405</v>
      </c>
      <c r="C1051" s="14">
        <v>0.42371020443787399</v>
      </c>
      <c r="D1051" s="14">
        <v>0.43375083608774501</v>
      </c>
      <c r="E1051" s="14">
        <v>0.41285018435141202</v>
      </c>
      <c r="F1051" s="14"/>
      <c r="G1051" s="14">
        <v>0.33584692765815499</v>
      </c>
      <c r="H1051" s="14">
        <v>0.436817660947183</v>
      </c>
      <c r="I1051" s="14">
        <v>0.43416641364863801</v>
      </c>
      <c r="J1051" s="14">
        <v>0.43837316914945501</v>
      </c>
      <c r="K1051" s="14">
        <v>0.48512708414242101</v>
      </c>
      <c r="L1051" s="14">
        <v>0.43686819486043399</v>
      </c>
      <c r="M1051" s="14"/>
      <c r="N1051" s="14">
        <v>0.390868741083294</v>
      </c>
      <c r="O1051" s="14">
        <v>0.41393898684113001</v>
      </c>
      <c r="P1051" s="14">
        <v>0.43554493245550402</v>
      </c>
      <c r="Q1051" s="14">
        <v>0.414785671624682</v>
      </c>
      <c r="R1051" s="14">
        <v>0.46284577112141501</v>
      </c>
      <c r="S1051" s="14"/>
      <c r="T1051" s="14">
        <v>0.40556983478393499</v>
      </c>
      <c r="U1051" s="14">
        <v>0.48153785762581502</v>
      </c>
      <c r="V1051" s="14">
        <v>0.41521737865647401</v>
      </c>
      <c r="W1051" s="14">
        <v>0.42651848399736397</v>
      </c>
      <c r="X1051" s="14"/>
      <c r="Y1051" s="14">
        <v>0.42136263761360798</v>
      </c>
      <c r="Z1051" s="14">
        <v>0.45499930197016503</v>
      </c>
      <c r="AA1051" s="14">
        <v>0.44783839547433402</v>
      </c>
      <c r="AB1051" s="14">
        <v>0.39362815559492298</v>
      </c>
      <c r="AC1051" s="14"/>
      <c r="AD1051" s="14">
        <v>0.42507818334252001</v>
      </c>
      <c r="AE1051" s="14">
        <v>0.407551667081677</v>
      </c>
      <c r="AF1051" s="14">
        <v>0.427164580381102</v>
      </c>
      <c r="AG1051" s="14">
        <v>0.46276445015904</v>
      </c>
      <c r="AH1051" s="14"/>
      <c r="AI1051" s="14">
        <v>0.47409637488705197</v>
      </c>
      <c r="AJ1051" s="14">
        <v>0.44933683087787202</v>
      </c>
      <c r="AK1051" s="14">
        <v>0.405180719258322</v>
      </c>
      <c r="AL1051" s="14">
        <v>0.416545581824944</v>
      </c>
      <c r="AM1051" s="14">
        <v>0.36819907060778401</v>
      </c>
    </row>
    <row r="1052" spans="2:39" x14ac:dyDescent="0.35">
      <c r="B1052" t="s">
        <v>406</v>
      </c>
      <c r="C1052" s="14">
        <v>0.20147314567977401</v>
      </c>
      <c r="D1052" s="14">
        <v>0.204816713037243</v>
      </c>
      <c r="E1052" s="14">
        <v>0.19785671895197901</v>
      </c>
      <c r="F1052" s="14"/>
      <c r="G1052" s="14">
        <v>0.285240440636715</v>
      </c>
      <c r="H1052" s="14">
        <v>0.17705936564424499</v>
      </c>
      <c r="I1052" s="14">
        <v>0.191086562832574</v>
      </c>
      <c r="J1052" s="14">
        <v>0.176859412174006</v>
      </c>
      <c r="K1052" s="14">
        <v>0.16502518986293699</v>
      </c>
      <c r="L1052" s="14">
        <v>0.211074222291111</v>
      </c>
      <c r="M1052" s="14"/>
      <c r="N1052" s="14">
        <v>0.21037139156349399</v>
      </c>
      <c r="O1052" s="14">
        <v>0.20529838908652501</v>
      </c>
      <c r="P1052" s="14">
        <v>0.21637864198002099</v>
      </c>
      <c r="Q1052" s="14">
        <v>0.14671501436654999</v>
      </c>
      <c r="R1052" s="14">
        <v>0.25818225643078802</v>
      </c>
      <c r="S1052" s="14"/>
      <c r="T1052" s="14">
        <v>0.214251329669184</v>
      </c>
      <c r="U1052" s="14">
        <v>0.20310784218846201</v>
      </c>
      <c r="V1052" s="14">
        <v>0.22526219069168199</v>
      </c>
      <c r="W1052" s="14">
        <v>0.174576382634449</v>
      </c>
      <c r="X1052" s="14"/>
      <c r="Y1052" s="14">
        <v>0.20224743830582201</v>
      </c>
      <c r="Z1052" s="14">
        <v>0.18398488134653301</v>
      </c>
      <c r="AA1052" s="14">
        <v>0.19028502123876301</v>
      </c>
      <c r="AB1052" s="14">
        <v>0.222334172208078</v>
      </c>
      <c r="AC1052" s="14"/>
      <c r="AD1052" s="14">
        <v>0.20497256405779099</v>
      </c>
      <c r="AE1052" s="14">
        <v>0.213791441214429</v>
      </c>
      <c r="AF1052" s="14">
        <v>0.14515583930007001</v>
      </c>
      <c r="AG1052" s="14">
        <v>0.18481559744253501</v>
      </c>
      <c r="AH1052" s="14"/>
      <c r="AI1052" s="14">
        <v>0.19375448543270901</v>
      </c>
      <c r="AJ1052" s="14">
        <v>0.20438131251431199</v>
      </c>
      <c r="AK1052" s="14">
        <v>0.116189597601963</v>
      </c>
      <c r="AL1052" s="14">
        <v>0.19884551638061901</v>
      </c>
      <c r="AM1052" s="14">
        <v>0.30527064474478599</v>
      </c>
    </row>
    <row r="1053" spans="2:39" x14ac:dyDescent="0.35">
      <c r="B1053" t="s">
        <v>407</v>
      </c>
      <c r="C1053" s="14">
        <v>7.8037714923134799E-2</v>
      </c>
      <c r="D1053" s="14">
        <v>7.3645179906623698E-2</v>
      </c>
      <c r="E1053" s="14">
        <v>8.2788712686348603E-2</v>
      </c>
      <c r="F1053" s="14"/>
      <c r="G1053" s="14">
        <v>0.11980753587079</v>
      </c>
      <c r="H1053" s="14">
        <v>8.2558381884234006E-2</v>
      </c>
      <c r="I1053" s="14">
        <v>7.8311580752993701E-2</v>
      </c>
      <c r="J1053" s="14">
        <v>6.5779975383881806E-2</v>
      </c>
      <c r="K1053" s="14">
        <v>4.9939528550783603E-2</v>
      </c>
      <c r="L1053" s="14">
        <v>4.2280025859337003E-2</v>
      </c>
      <c r="M1053" s="14"/>
      <c r="N1053" s="14">
        <v>9.1623725617990301E-2</v>
      </c>
      <c r="O1053" s="14">
        <v>8.7384742684107605E-2</v>
      </c>
      <c r="P1053" s="14">
        <v>0.12555648428659599</v>
      </c>
      <c r="Q1053" s="14">
        <v>3.6716528356382297E-2</v>
      </c>
      <c r="R1053" s="14">
        <v>5.3914560038560697E-2</v>
      </c>
      <c r="S1053" s="14"/>
      <c r="T1053" s="14">
        <v>0.101701531604224</v>
      </c>
      <c r="U1053" s="14">
        <v>4.5754096457378497E-2</v>
      </c>
      <c r="V1053" s="14">
        <v>8.2574648873421905E-2</v>
      </c>
      <c r="W1053" s="14">
        <v>7.4157902468863293E-2</v>
      </c>
      <c r="X1053" s="14"/>
      <c r="Y1053" s="14">
        <v>6.3359606131529994E-2</v>
      </c>
      <c r="Z1053" s="14">
        <v>0.111456024885232</v>
      </c>
      <c r="AA1053" s="14">
        <v>8.8064816412160102E-2</v>
      </c>
      <c r="AB1053" s="14">
        <v>8.5835241537736903E-2</v>
      </c>
      <c r="AC1053" s="14"/>
      <c r="AD1053" s="14">
        <v>9.0886228673102504E-2</v>
      </c>
      <c r="AE1053" s="14">
        <v>5.2594539492011601E-2</v>
      </c>
      <c r="AF1053" s="14">
        <v>6.0280705435426102E-2</v>
      </c>
      <c r="AG1053" s="14">
        <v>7.9860449707405301E-2</v>
      </c>
      <c r="AH1053" s="14"/>
      <c r="AI1053" s="14">
        <v>2.7379721094514298E-2</v>
      </c>
      <c r="AJ1053" s="14">
        <v>8.7048243759423702E-2</v>
      </c>
      <c r="AK1053" s="14">
        <v>4.8590947962497001E-2</v>
      </c>
      <c r="AL1053" s="14">
        <v>6.42436535424315E-2</v>
      </c>
      <c r="AM1053" s="14">
        <v>0.115705501014674</v>
      </c>
    </row>
    <row r="1054" spans="2:39" x14ac:dyDescent="0.35">
      <c r="B1054" t="s">
        <v>408</v>
      </c>
      <c r="C1054" s="14">
        <v>2.2123364752077199E-2</v>
      </c>
      <c r="D1054" s="14">
        <v>1.8051384346978401E-2</v>
      </c>
      <c r="E1054" s="14">
        <v>2.6527648320393799E-2</v>
      </c>
      <c r="F1054" s="14"/>
      <c r="G1054" s="14">
        <v>4.4453917806362701E-2</v>
      </c>
      <c r="H1054" s="14">
        <v>1.44246906605699E-2</v>
      </c>
      <c r="I1054" s="14">
        <v>5.0832129846365197E-2</v>
      </c>
      <c r="J1054" s="14">
        <v>0</v>
      </c>
      <c r="K1054" s="14">
        <v>0</v>
      </c>
      <c r="L1054" s="14">
        <v>0</v>
      </c>
      <c r="M1054" s="14"/>
      <c r="N1054" s="14">
        <v>2.4239447205891999E-2</v>
      </c>
      <c r="O1054" s="14">
        <v>3.7137282159334199E-2</v>
      </c>
      <c r="P1054" s="14">
        <v>1.8545875374734899E-2</v>
      </c>
      <c r="Q1054" s="14">
        <v>1.35554516892867E-2</v>
      </c>
      <c r="R1054" s="14">
        <v>1.8792413790326E-2</v>
      </c>
      <c r="S1054" s="14"/>
      <c r="T1054" s="14">
        <v>1.01601514916699E-2</v>
      </c>
      <c r="U1054" s="14">
        <v>4.9110071953057999E-2</v>
      </c>
      <c r="V1054" s="14">
        <v>2.8236655854549299E-2</v>
      </c>
      <c r="W1054" s="14">
        <v>1.3805987198242701E-2</v>
      </c>
      <c r="X1054" s="14"/>
      <c r="Y1054" s="14">
        <v>2.8183856651551001E-2</v>
      </c>
      <c r="Z1054" s="14">
        <v>1.92868081421635E-3</v>
      </c>
      <c r="AA1054" s="14">
        <v>4.1792659095481598E-2</v>
      </c>
      <c r="AB1054" s="14">
        <v>2.4926265886380201E-2</v>
      </c>
      <c r="AC1054" s="14"/>
      <c r="AD1054" s="14">
        <v>2.0014206728432099E-2</v>
      </c>
      <c r="AE1054" s="14">
        <v>2.0044272863495902E-2</v>
      </c>
      <c r="AF1054" s="14">
        <v>4.5939641111918103E-2</v>
      </c>
      <c r="AG1054" s="14">
        <v>2.8031359109710899E-2</v>
      </c>
      <c r="AH1054" s="14"/>
      <c r="AI1054" s="14">
        <v>0</v>
      </c>
      <c r="AJ1054" s="14">
        <v>2.8965734833540799E-2</v>
      </c>
      <c r="AK1054" s="14">
        <v>1.7321026618821001E-2</v>
      </c>
      <c r="AL1054" s="14">
        <v>3.8992439353939097E-2</v>
      </c>
      <c r="AM1054" s="14">
        <v>1.4101880128366599E-2</v>
      </c>
    </row>
    <row r="1055" spans="2:39" x14ac:dyDescent="0.35">
      <c r="B1055" t="s">
        <v>64</v>
      </c>
      <c r="C1055" s="14">
        <v>5.4384227742130097E-3</v>
      </c>
      <c r="D1055" s="14">
        <v>4.6667569769811602E-3</v>
      </c>
      <c r="E1055" s="14">
        <v>6.2730621027138403E-3</v>
      </c>
      <c r="F1055" s="14"/>
      <c r="G1055" s="14">
        <v>2.2757614123843999E-3</v>
      </c>
      <c r="H1055" s="14">
        <v>1.0851020036570401E-2</v>
      </c>
      <c r="I1055" s="14">
        <v>7.2906704663102603E-3</v>
      </c>
      <c r="J1055" s="14">
        <v>0</v>
      </c>
      <c r="K1055" s="14">
        <v>0</v>
      </c>
      <c r="L1055" s="14">
        <v>8.9001061102057504E-3</v>
      </c>
      <c r="M1055" s="14"/>
      <c r="N1055" s="14">
        <v>9.8659066619336995E-3</v>
      </c>
      <c r="O1055" s="14">
        <v>0</v>
      </c>
      <c r="P1055" s="14">
        <v>8.6098565803572804E-3</v>
      </c>
      <c r="Q1055" s="14">
        <v>8.5445368911496195E-3</v>
      </c>
      <c r="R1055" s="14">
        <v>0</v>
      </c>
      <c r="S1055" s="14"/>
      <c r="T1055" s="14">
        <v>2.2790041810580801E-2</v>
      </c>
      <c r="U1055" s="14">
        <v>0</v>
      </c>
      <c r="V1055" s="14">
        <v>4.9738350250934701E-3</v>
      </c>
      <c r="W1055" s="14">
        <v>2.4770031531263E-3</v>
      </c>
      <c r="X1055" s="14"/>
      <c r="Y1055" s="14">
        <v>6.1458067023954102E-3</v>
      </c>
      <c r="Z1055" s="14">
        <v>6.30940045895397E-3</v>
      </c>
      <c r="AA1055" s="14">
        <v>0</v>
      </c>
      <c r="AB1055" s="14">
        <v>0</v>
      </c>
      <c r="AC1055" s="14"/>
      <c r="AD1055" s="14">
        <v>3.1744023983742899E-3</v>
      </c>
      <c r="AE1055" s="14">
        <v>0</v>
      </c>
      <c r="AF1055" s="14">
        <v>3.06759147253855E-2</v>
      </c>
      <c r="AG1055" s="14">
        <v>2.1865238602852999E-2</v>
      </c>
      <c r="AH1055" s="14"/>
      <c r="AI1055" s="14">
        <v>0</v>
      </c>
      <c r="AJ1055" s="14">
        <v>8.6667370671071105E-3</v>
      </c>
      <c r="AK1055" s="14">
        <v>1.4319564710900399E-2</v>
      </c>
      <c r="AL1055" s="14">
        <v>0</v>
      </c>
      <c r="AM1055" s="14">
        <v>0</v>
      </c>
    </row>
    <row r="1056" spans="2:39" x14ac:dyDescent="0.35">
      <c r="C1056" s="14"/>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row>
    <row r="1057" spans="2:39" x14ac:dyDescent="0.35">
      <c r="B1057" s="6" t="s">
        <v>411</v>
      </c>
      <c r="C1057" s="14"/>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row>
    <row r="1058" spans="2:39" x14ac:dyDescent="0.35">
      <c r="B1058" s="24" t="s">
        <v>71</v>
      </c>
      <c r="C1058" s="14"/>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row>
    <row r="1059" spans="2:39" x14ac:dyDescent="0.35">
      <c r="B1059" t="s">
        <v>404</v>
      </c>
      <c r="C1059" s="14">
        <v>0.40134629572729402</v>
      </c>
      <c r="D1059" s="14">
        <v>0.42184775299113098</v>
      </c>
      <c r="E1059" s="14">
        <v>0.37917177071224201</v>
      </c>
      <c r="F1059" s="14"/>
      <c r="G1059" s="14">
        <v>0.33877362090857499</v>
      </c>
      <c r="H1059" s="14">
        <v>0.44672369558342301</v>
      </c>
      <c r="I1059" s="14">
        <v>0.41843532026538799</v>
      </c>
      <c r="J1059" s="14">
        <v>0.34455260839956797</v>
      </c>
      <c r="K1059" s="14">
        <v>0.39502091314947002</v>
      </c>
      <c r="L1059" s="14">
        <v>0.46643350838437098</v>
      </c>
      <c r="M1059" s="14"/>
      <c r="N1059" s="14">
        <v>0.37110255710170098</v>
      </c>
      <c r="O1059" s="14">
        <v>0.48289909895243799</v>
      </c>
      <c r="P1059" s="14">
        <v>0.40984561079088599</v>
      </c>
      <c r="Q1059" s="14">
        <v>0.363837957242171</v>
      </c>
      <c r="R1059" s="14">
        <v>0.380259322451177</v>
      </c>
      <c r="S1059" s="14"/>
      <c r="T1059" s="14">
        <v>0.37037034739931202</v>
      </c>
      <c r="U1059" s="14">
        <v>0.32763070769173502</v>
      </c>
      <c r="V1059" s="14">
        <v>0.383507863088767</v>
      </c>
      <c r="W1059" s="14">
        <v>0.43937793641570699</v>
      </c>
      <c r="X1059" s="14"/>
      <c r="Y1059" s="14">
        <v>0.40027666713854099</v>
      </c>
      <c r="Z1059" s="14">
        <v>0.38003181257650398</v>
      </c>
      <c r="AA1059" s="14">
        <v>0.44219079314633603</v>
      </c>
      <c r="AB1059" s="14">
        <v>0.53284103004539296</v>
      </c>
      <c r="AC1059" s="14"/>
      <c r="AD1059" s="14">
        <v>0.43126679491731701</v>
      </c>
      <c r="AE1059" s="14">
        <v>0.37353497272445801</v>
      </c>
      <c r="AF1059" s="14">
        <v>0.38714312314282401</v>
      </c>
      <c r="AG1059" s="14">
        <v>0.30542202868261797</v>
      </c>
      <c r="AH1059" s="14"/>
      <c r="AI1059" s="14">
        <v>0.416592331407246</v>
      </c>
      <c r="AJ1059" s="14">
        <v>0.458699021686297</v>
      </c>
      <c r="AK1059" s="14">
        <v>0.38330580665252501</v>
      </c>
      <c r="AL1059" s="14">
        <v>0.49031751158449699</v>
      </c>
      <c r="AM1059" s="14">
        <v>0.44512843565597798</v>
      </c>
    </row>
    <row r="1060" spans="2:39" x14ac:dyDescent="0.35">
      <c r="B1060" t="s">
        <v>405</v>
      </c>
      <c r="C1060" s="14">
        <v>0.39514690825426801</v>
      </c>
      <c r="D1060" s="14">
        <v>0.40385743056898099</v>
      </c>
      <c r="E1060" s="14">
        <v>0.38572554408117299</v>
      </c>
      <c r="F1060" s="14"/>
      <c r="G1060" s="14">
        <v>0.421325917199873</v>
      </c>
      <c r="H1060" s="14">
        <v>0.37115625892207799</v>
      </c>
      <c r="I1060" s="14">
        <v>0.36699543771711701</v>
      </c>
      <c r="J1060" s="14">
        <v>0.50498630916663001</v>
      </c>
      <c r="K1060" s="14">
        <v>0.37282191152621602</v>
      </c>
      <c r="L1060" s="14">
        <v>0.31389762428596102</v>
      </c>
      <c r="M1060" s="14"/>
      <c r="N1060" s="14">
        <v>0.37503100367202202</v>
      </c>
      <c r="O1060" s="14">
        <v>0.35239363671652502</v>
      </c>
      <c r="P1060" s="14">
        <v>0.41459687934362499</v>
      </c>
      <c r="Q1060" s="14">
        <v>0.42117556019959201</v>
      </c>
      <c r="R1060" s="14">
        <v>0.42314245770495601</v>
      </c>
      <c r="S1060" s="14"/>
      <c r="T1060" s="14">
        <v>0.36913419432933597</v>
      </c>
      <c r="U1060" s="14">
        <v>0.36281965268182498</v>
      </c>
      <c r="V1060" s="14">
        <v>0.393060249120328</v>
      </c>
      <c r="W1060" s="14">
        <v>0.40817939823635802</v>
      </c>
      <c r="X1060" s="14"/>
      <c r="Y1060" s="14">
        <v>0.37838290678248299</v>
      </c>
      <c r="Z1060" s="14">
        <v>0.45690889501474702</v>
      </c>
      <c r="AA1060" s="14">
        <v>0.370429936712665</v>
      </c>
      <c r="AB1060" s="14">
        <v>0.34961674066980503</v>
      </c>
      <c r="AC1060" s="14"/>
      <c r="AD1060" s="14">
        <v>0.384041926305835</v>
      </c>
      <c r="AE1060" s="14">
        <v>0.42869106339374802</v>
      </c>
      <c r="AF1060" s="14">
        <v>0.37641806783249299</v>
      </c>
      <c r="AG1060" s="14">
        <v>0.373645970785276</v>
      </c>
      <c r="AH1060" s="14"/>
      <c r="AI1060" s="14">
        <v>0.39340506921998197</v>
      </c>
      <c r="AJ1060" s="14">
        <v>0.39377104094024701</v>
      </c>
      <c r="AK1060" s="14">
        <v>0.45192156400169498</v>
      </c>
      <c r="AL1060" s="14">
        <v>0.410125294667261</v>
      </c>
      <c r="AM1060" s="14">
        <v>0.39643858958367301</v>
      </c>
    </row>
    <row r="1061" spans="2:39" x14ac:dyDescent="0.35">
      <c r="B1061" t="s">
        <v>406</v>
      </c>
      <c r="C1061" s="14">
        <v>0.121417596247274</v>
      </c>
      <c r="D1061" s="14">
        <v>0.11517172722750001</v>
      </c>
      <c r="E1061" s="14">
        <v>0.12817317352343299</v>
      </c>
      <c r="F1061" s="14"/>
      <c r="G1061" s="14">
        <v>0.14781896648455201</v>
      </c>
      <c r="H1061" s="14">
        <v>0.100864930261756</v>
      </c>
      <c r="I1061" s="14">
        <v>0.10879557678285701</v>
      </c>
      <c r="J1061" s="14">
        <v>0.101644531558311</v>
      </c>
      <c r="K1061" s="14">
        <v>0.15652773554344501</v>
      </c>
      <c r="L1061" s="14">
        <v>0.142909347529835</v>
      </c>
      <c r="M1061" s="14"/>
      <c r="N1061" s="14">
        <v>0.15073839196400299</v>
      </c>
      <c r="O1061" s="14">
        <v>9.6503648123856006E-2</v>
      </c>
      <c r="P1061" s="14">
        <v>9.7705271714896402E-2</v>
      </c>
      <c r="Q1061" s="14">
        <v>0.134505946016553</v>
      </c>
      <c r="R1061" s="14">
        <v>0.132296418164258</v>
      </c>
      <c r="S1061" s="14"/>
      <c r="T1061" s="14">
        <v>0.192231507126329</v>
      </c>
      <c r="U1061" s="14">
        <v>0.18244076973954801</v>
      </c>
      <c r="V1061" s="14">
        <v>0.11996285119250601</v>
      </c>
      <c r="W1061" s="14">
        <v>9.7948904900032399E-2</v>
      </c>
      <c r="X1061" s="14"/>
      <c r="Y1061" s="14">
        <v>0.139473955581912</v>
      </c>
      <c r="Z1061" s="14">
        <v>9.08527920346337E-2</v>
      </c>
      <c r="AA1061" s="14">
        <v>9.5047590514093699E-2</v>
      </c>
      <c r="AB1061" s="14">
        <v>6.0016496565226597E-2</v>
      </c>
      <c r="AC1061" s="14"/>
      <c r="AD1061" s="14">
        <v>0.112663438431295</v>
      </c>
      <c r="AE1061" s="14">
        <v>0.127748570602465</v>
      </c>
      <c r="AF1061" s="14">
        <v>0.14890204205004301</v>
      </c>
      <c r="AG1061" s="14">
        <v>0.12518782942948001</v>
      </c>
      <c r="AH1061" s="14"/>
      <c r="AI1061" s="14">
        <v>9.9250166024313705E-2</v>
      </c>
      <c r="AJ1061" s="14">
        <v>8.4195800202168602E-2</v>
      </c>
      <c r="AK1061" s="14">
        <v>0.13890183104659201</v>
      </c>
      <c r="AL1061" s="14">
        <v>6.7853844840351299E-2</v>
      </c>
      <c r="AM1061" s="14">
        <v>0.118262404619722</v>
      </c>
    </row>
    <row r="1062" spans="2:39" x14ac:dyDescent="0.35">
      <c r="B1062" t="s">
        <v>407</v>
      </c>
      <c r="C1062" s="14">
        <v>4.80593953571831E-2</v>
      </c>
      <c r="D1062" s="14">
        <v>3.8571407758439397E-2</v>
      </c>
      <c r="E1062" s="14">
        <v>5.8321671625804899E-2</v>
      </c>
      <c r="F1062" s="14"/>
      <c r="G1062" s="14">
        <v>7.0517327363906201E-2</v>
      </c>
      <c r="H1062" s="14">
        <v>4.8847750171706998E-2</v>
      </c>
      <c r="I1062" s="14">
        <v>6.3748803547608299E-2</v>
      </c>
      <c r="J1062" s="14">
        <v>2.59326700821031E-2</v>
      </c>
      <c r="K1062" s="14">
        <v>3.3431990495244798E-2</v>
      </c>
      <c r="L1062" s="14">
        <v>2.4462764237530198E-2</v>
      </c>
      <c r="M1062" s="14"/>
      <c r="N1062" s="14">
        <v>8.0860000513720595E-2</v>
      </c>
      <c r="O1062" s="14">
        <v>3.9117638613493697E-2</v>
      </c>
      <c r="P1062" s="14">
        <v>4.9640262521708799E-2</v>
      </c>
      <c r="Q1062" s="14">
        <v>4.1428977665738199E-2</v>
      </c>
      <c r="R1062" s="14">
        <v>3.9929473352461102E-2</v>
      </c>
      <c r="S1062" s="14"/>
      <c r="T1062" s="14">
        <v>3.4982619203287199E-2</v>
      </c>
      <c r="U1062" s="14">
        <v>0.104093775406893</v>
      </c>
      <c r="V1062" s="14">
        <v>5.1694931669208397E-2</v>
      </c>
      <c r="W1062" s="14">
        <v>3.8024659406517503E-2</v>
      </c>
      <c r="X1062" s="14"/>
      <c r="Y1062" s="14">
        <v>5.16888106673229E-2</v>
      </c>
      <c r="Z1062" s="14">
        <v>4.1262130877490102E-2</v>
      </c>
      <c r="AA1062" s="14">
        <v>5.6742583713987903E-2</v>
      </c>
      <c r="AB1062" s="14">
        <v>1.8385342385662098E-2</v>
      </c>
      <c r="AC1062" s="14"/>
      <c r="AD1062" s="14">
        <v>4.7800376968787098E-2</v>
      </c>
      <c r="AE1062" s="14">
        <v>4.73123803294613E-2</v>
      </c>
      <c r="AF1062" s="14">
        <v>3.05041962259321E-2</v>
      </c>
      <c r="AG1062" s="14">
        <v>6.21094824974417E-2</v>
      </c>
      <c r="AH1062" s="14"/>
      <c r="AI1062" s="14">
        <v>6.2671559532817001E-2</v>
      </c>
      <c r="AJ1062" s="14">
        <v>3.49357808645182E-2</v>
      </c>
      <c r="AK1062" s="14">
        <v>1.15512335882878E-2</v>
      </c>
      <c r="AL1062" s="14">
        <v>1.21518551249425E-2</v>
      </c>
      <c r="AM1062" s="14">
        <v>2.4465253160183501E-2</v>
      </c>
    </row>
    <row r="1063" spans="2:39" x14ac:dyDescent="0.35">
      <c r="B1063" t="s">
        <v>408</v>
      </c>
      <c r="C1063" s="14">
        <v>1.14861368988256E-2</v>
      </c>
      <c r="D1063" s="14">
        <v>3.4557593275375202E-3</v>
      </c>
      <c r="E1063" s="14">
        <v>2.0171851579651501E-2</v>
      </c>
      <c r="F1063" s="14"/>
      <c r="G1063" s="14">
        <v>2.15641680430942E-2</v>
      </c>
      <c r="H1063" s="14">
        <v>9.2944088107066308E-3</v>
      </c>
      <c r="I1063" s="14">
        <v>1.7079933400685299E-2</v>
      </c>
      <c r="J1063" s="14">
        <v>4.9755328898442698E-3</v>
      </c>
      <c r="K1063" s="14">
        <v>9.0871302194732197E-3</v>
      </c>
      <c r="L1063" s="14">
        <v>0</v>
      </c>
      <c r="M1063" s="14"/>
      <c r="N1063" s="14">
        <v>1.0429527751107E-2</v>
      </c>
      <c r="O1063" s="14">
        <v>1.06584438126749E-2</v>
      </c>
      <c r="P1063" s="14">
        <v>1.47194595991561E-2</v>
      </c>
      <c r="Q1063" s="14">
        <v>7.9648413611531702E-3</v>
      </c>
      <c r="R1063" s="14">
        <v>1.38997017901102E-2</v>
      </c>
      <c r="S1063" s="14"/>
      <c r="T1063" s="14">
        <v>0</v>
      </c>
      <c r="U1063" s="14">
        <v>2.3015094479999599E-2</v>
      </c>
      <c r="V1063" s="14">
        <v>1.4586451951804099E-2</v>
      </c>
      <c r="W1063" s="14">
        <v>7.6787148396095101E-3</v>
      </c>
      <c r="X1063" s="14"/>
      <c r="Y1063" s="14">
        <v>6.9913390009012201E-3</v>
      </c>
      <c r="Z1063" s="14">
        <v>1.26433268861267E-2</v>
      </c>
      <c r="AA1063" s="14">
        <v>2.1706252888520801E-2</v>
      </c>
      <c r="AB1063" s="14">
        <v>3.0197930766366399E-2</v>
      </c>
      <c r="AC1063" s="14"/>
      <c r="AD1063" s="14">
        <v>8.3749174816549008E-3</v>
      </c>
      <c r="AE1063" s="14">
        <v>1.08811380627413E-2</v>
      </c>
      <c r="AF1063" s="14">
        <v>0</v>
      </c>
      <c r="AG1063" s="14">
        <v>4.7920088128418997E-2</v>
      </c>
      <c r="AH1063" s="14"/>
      <c r="AI1063" s="14">
        <v>2.8080873815641699E-2</v>
      </c>
      <c r="AJ1063" s="14">
        <v>1.48167028016276E-2</v>
      </c>
      <c r="AK1063" s="14">
        <v>0</v>
      </c>
      <c r="AL1063" s="14">
        <v>5.66307380216174E-3</v>
      </c>
      <c r="AM1063" s="14">
        <v>8.3464470254611504E-3</v>
      </c>
    </row>
    <row r="1064" spans="2:39" x14ac:dyDescent="0.35">
      <c r="B1064" t="s">
        <v>64</v>
      </c>
      <c r="C1064" s="14">
        <v>2.25436675151553E-2</v>
      </c>
      <c r="D1064" s="14">
        <v>1.7095922126411499E-2</v>
      </c>
      <c r="E1064" s="14">
        <v>2.8435988477695701E-2</v>
      </c>
      <c r="F1064" s="14"/>
      <c r="G1064" s="14">
        <v>0</v>
      </c>
      <c r="H1064" s="14">
        <v>2.3112956250329698E-2</v>
      </c>
      <c r="I1064" s="14">
        <v>2.4944928286343999E-2</v>
      </c>
      <c r="J1064" s="14">
        <v>1.79083479035431E-2</v>
      </c>
      <c r="K1064" s="14">
        <v>3.3110319066150203E-2</v>
      </c>
      <c r="L1064" s="14">
        <v>5.2296755562303197E-2</v>
      </c>
      <c r="M1064" s="14"/>
      <c r="N1064" s="14">
        <v>1.1838518997445899E-2</v>
      </c>
      <c r="O1064" s="14">
        <v>1.8427533781012102E-2</v>
      </c>
      <c r="P1064" s="14">
        <v>1.34925160297279E-2</v>
      </c>
      <c r="Q1064" s="14">
        <v>3.10867175147925E-2</v>
      </c>
      <c r="R1064" s="14">
        <v>1.0472626537037301E-2</v>
      </c>
      <c r="S1064" s="14"/>
      <c r="T1064" s="14">
        <v>3.32813319417362E-2</v>
      </c>
      <c r="U1064" s="14">
        <v>0</v>
      </c>
      <c r="V1064" s="14">
        <v>3.7187652977386097E-2</v>
      </c>
      <c r="W1064" s="14">
        <v>8.7903862017749204E-3</v>
      </c>
      <c r="X1064" s="14"/>
      <c r="Y1064" s="14">
        <v>2.3186320828840399E-2</v>
      </c>
      <c r="Z1064" s="14">
        <v>1.8301042610498201E-2</v>
      </c>
      <c r="AA1064" s="14">
        <v>1.38828430243966E-2</v>
      </c>
      <c r="AB1064" s="14">
        <v>8.94245956754703E-3</v>
      </c>
      <c r="AC1064" s="14"/>
      <c r="AD1064" s="14">
        <v>1.5852545895110801E-2</v>
      </c>
      <c r="AE1064" s="14">
        <v>1.1831874887126901E-2</v>
      </c>
      <c r="AF1064" s="14">
        <v>5.7032570748708301E-2</v>
      </c>
      <c r="AG1064" s="14">
        <v>8.5714600476766697E-2</v>
      </c>
      <c r="AH1064" s="14"/>
      <c r="AI1064" s="14">
        <v>0</v>
      </c>
      <c r="AJ1064" s="14">
        <v>1.3581653505142E-2</v>
      </c>
      <c r="AK1064" s="14">
        <v>1.4319564710900399E-2</v>
      </c>
      <c r="AL1064" s="14">
        <v>1.3888419980786699E-2</v>
      </c>
      <c r="AM1064" s="14">
        <v>7.3588699549825901E-3</v>
      </c>
    </row>
    <row r="1065" spans="2:39" x14ac:dyDescent="0.35">
      <c r="C1065" s="14"/>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row>
    <row r="1066" spans="2:39" x14ac:dyDescent="0.35">
      <c r="B1066" s="6" t="s">
        <v>412</v>
      </c>
      <c r="C1066" s="14"/>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row>
    <row r="1067" spans="2:39" x14ac:dyDescent="0.35">
      <c r="B1067" s="24" t="s">
        <v>71</v>
      </c>
      <c r="C1067" s="14"/>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row>
    <row r="1068" spans="2:39" x14ac:dyDescent="0.35">
      <c r="B1068" t="s">
        <v>404</v>
      </c>
      <c r="C1068" s="14">
        <v>0.56418456170887898</v>
      </c>
      <c r="D1068" s="14">
        <v>0.57723289034774905</v>
      </c>
      <c r="E1068" s="14">
        <v>0.55007139472354305</v>
      </c>
      <c r="F1068" s="14"/>
      <c r="G1068" s="14">
        <v>0.59543509618253498</v>
      </c>
      <c r="H1068" s="14">
        <v>0.635515054452089</v>
      </c>
      <c r="I1068" s="14">
        <v>0.60304264490294102</v>
      </c>
      <c r="J1068" s="14">
        <v>0.49981414563806198</v>
      </c>
      <c r="K1068" s="14">
        <v>0.51910685031316905</v>
      </c>
      <c r="L1068" s="14">
        <v>0.40821477172281001</v>
      </c>
      <c r="M1068" s="14"/>
      <c r="N1068" s="14">
        <v>0.63218953482927998</v>
      </c>
      <c r="O1068" s="14">
        <v>0.594273105760589</v>
      </c>
      <c r="P1068" s="14">
        <v>0.61336120565790198</v>
      </c>
      <c r="Q1068" s="14">
        <v>0.53117373837893</v>
      </c>
      <c r="R1068" s="14">
        <v>0.53312855890754096</v>
      </c>
      <c r="S1068" s="14"/>
      <c r="T1068" s="14">
        <v>0.49482646250026702</v>
      </c>
      <c r="U1068" s="14">
        <v>0.53104212968082898</v>
      </c>
      <c r="V1068" s="14">
        <v>0.54943180673255299</v>
      </c>
      <c r="W1068" s="14">
        <v>0.59967695137071497</v>
      </c>
      <c r="X1068" s="14"/>
      <c r="Y1068" s="14">
        <v>0.53292528955199703</v>
      </c>
      <c r="Z1068" s="14">
        <v>0.62591695870361297</v>
      </c>
      <c r="AA1068" s="14">
        <v>0.58019201267694698</v>
      </c>
      <c r="AB1068" s="14">
        <v>0.73860428089776997</v>
      </c>
      <c r="AC1068" s="14"/>
      <c r="AD1068" s="14">
        <v>0.57237435020962002</v>
      </c>
      <c r="AE1068" s="14">
        <v>0.58506318600687401</v>
      </c>
      <c r="AF1068" s="14">
        <v>0.477166553853277</v>
      </c>
      <c r="AG1068" s="14">
        <v>0.49256439764684101</v>
      </c>
      <c r="AH1068" s="14"/>
      <c r="AI1068" s="14">
        <v>0.66539031638947499</v>
      </c>
      <c r="AJ1068" s="14">
        <v>0.63196210790094398</v>
      </c>
      <c r="AK1068" s="14">
        <v>0.51031491029271903</v>
      </c>
      <c r="AL1068" s="14">
        <v>0.54745021553610296</v>
      </c>
      <c r="AM1068" s="14">
        <v>0.58217708950379599</v>
      </c>
    </row>
    <row r="1069" spans="2:39" x14ac:dyDescent="0.35">
      <c r="B1069" t="s">
        <v>405</v>
      </c>
      <c r="C1069" s="14">
        <v>0.28331988434991001</v>
      </c>
      <c r="D1069" s="14">
        <v>0.30932229795479499</v>
      </c>
      <c r="E1069" s="14">
        <v>0.255195485019999</v>
      </c>
      <c r="F1069" s="14"/>
      <c r="G1069" s="14">
        <v>0.259287755397549</v>
      </c>
      <c r="H1069" s="14">
        <v>0.231383660004295</v>
      </c>
      <c r="I1069" s="14">
        <v>0.22653560983274601</v>
      </c>
      <c r="J1069" s="14">
        <v>0.323979942052671</v>
      </c>
      <c r="K1069" s="14">
        <v>0.33830046204859399</v>
      </c>
      <c r="L1069" s="14">
        <v>0.44450263312003702</v>
      </c>
      <c r="M1069" s="14"/>
      <c r="N1069" s="14">
        <v>0.27172029937084302</v>
      </c>
      <c r="O1069" s="14">
        <v>0.28991848068218201</v>
      </c>
      <c r="P1069" s="14">
        <v>0.252841587532454</v>
      </c>
      <c r="Q1069" s="14">
        <v>0.26658657409745001</v>
      </c>
      <c r="R1069" s="14">
        <v>0.29253496275000501</v>
      </c>
      <c r="S1069" s="14"/>
      <c r="T1069" s="14">
        <v>0.33836539175177799</v>
      </c>
      <c r="U1069" s="14">
        <v>0.33616378254481</v>
      </c>
      <c r="V1069" s="14">
        <v>0.29397222702160303</v>
      </c>
      <c r="W1069" s="14">
        <v>0.252138901194709</v>
      </c>
      <c r="X1069" s="14"/>
      <c r="Y1069" s="14">
        <v>0.29688068386913402</v>
      </c>
      <c r="Z1069" s="14">
        <v>0.24253409594449399</v>
      </c>
      <c r="AA1069" s="14">
        <v>0.31191872673178</v>
      </c>
      <c r="AB1069" s="14">
        <v>0.179625936078978</v>
      </c>
      <c r="AC1069" s="14"/>
      <c r="AD1069" s="14">
        <v>0.276909244585332</v>
      </c>
      <c r="AE1069" s="14">
        <v>0.27799422367884302</v>
      </c>
      <c r="AF1069" s="14">
        <v>0.35912762903739898</v>
      </c>
      <c r="AG1069" s="14">
        <v>0.28502926943685702</v>
      </c>
      <c r="AH1069" s="14"/>
      <c r="AI1069" s="14">
        <v>0.24187558908493401</v>
      </c>
      <c r="AJ1069" s="14">
        <v>0.23856913231644999</v>
      </c>
      <c r="AK1069" s="14">
        <v>0.24361744661989401</v>
      </c>
      <c r="AL1069" s="14">
        <v>0.32315527225254198</v>
      </c>
      <c r="AM1069" s="14">
        <v>0.29200772895973098</v>
      </c>
    </row>
    <row r="1070" spans="2:39" x14ac:dyDescent="0.35">
      <c r="B1070" t="s">
        <v>406</v>
      </c>
      <c r="C1070" s="14">
        <v>9.7565219299105499E-2</v>
      </c>
      <c r="D1070" s="14">
        <v>7.7014643026063201E-2</v>
      </c>
      <c r="E1070" s="14">
        <v>0.119792871791112</v>
      </c>
      <c r="F1070" s="14"/>
      <c r="G1070" s="14">
        <v>7.7107043566058603E-2</v>
      </c>
      <c r="H1070" s="14">
        <v>7.8916579127608494E-2</v>
      </c>
      <c r="I1070" s="14">
        <v>0.11237477903813201</v>
      </c>
      <c r="J1070" s="14">
        <v>0.12398784966142801</v>
      </c>
      <c r="K1070" s="14">
        <v>0.11500449153242399</v>
      </c>
      <c r="L1070" s="14">
        <v>8.6477909867298197E-2</v>
      </c>
      <c r="M1070" s="14"/>
      <c r="N1070" s="14">
        <v>4.6830630502655603E-2</v>
      </c>
      <c r="O1070" s="14">
        <v>8.7034634042437706E-2</v>
      </c>
      <c r="P1070" s="14">
        <v>0.103164221818249</v>
      </c>
      <c r="Q1070" s="14">
        <v>0.118225986985732</v>
      </c>
      <c r="R1070" s="14">
        <v>0.10608064495495299</v>
      </c>
      <c r="S1070" s="14"/>
      <c r="T1070" s="14">
        <v>9.5716398012765103E-2</v>
      </c>
      <c r="U1070" s="14">
        <v>8.0598145098148097E-2</v>
      </c>
      <c r="V1070" s="14">
        <v>0.101465894966737</v>
      </c>
      <c r="W1070" s="14">
        <v>9.6919456441890706E-2</v>
      </c>
      <c r="X1070" s="14"/>
      <c r="Y1070" s="14">
        <v>0.12038526626915701</v>
      </c>
      <c r="Z1070" s="14">
        <v>6.9920841748640605E-2</v>
      </c>
      <c r="AA1070" s="14">
        <v>7.8374977513444605E-2</v>
      </c>
      <c r="AB1070" s="14">
        <v>5.0393504828420303E-2</v>
      </c>
      <c r="AC1070" s="14"/>
      <c r="AD1070" s="14">
        <v>0.107919821970146</v>
      </c>
      <c r="AE1070" s="14">
        <v>7.7378881358125498E-2</v>
      </c>
      <c r="AF1070" s="14">
        <v>0.107279287212491</v>
      </c>
      <c r="AG1070" s="14">
        <v>8.9175444706725296E-2</v>
      </c>
      <c r="AH1070" s="14"/>
      <c r="AI1070" s="14">
        <v>4.9495003780047502E-2</v>
      </c>
      <c r="AJ1070" s="14">
        <v>9.3771286218237895E-2</v>
      </c>
      <c r="AK1070" s="14">
        <v>0.170636263931259</v>
      </c>
      <c r="AL1070" s="14">
        <v>0.103832808210267</v>
      </c>
      <c r="AM1070" s="14">
        <v>7.7101862045785896E-2</v>
      </c>
    </row>
    <row r="1071" spans="2:39" x14ac:dyDescent="0.35">
      <c r="B1071" t="s">
        <v>407</v>
      </c>
      <c r="C1071" s="14">
        <v>3.2011436166201397E-2</v>
      </c>
      <c r="D1071" s="14">
        <v>1.57110384803473E-2</v>
      </c>
      <c r="E1071" s="14">
        <v>4.9642064642443098E-2</v>
      </c>
      <c r="F1071" s="14"/>
      <c r="G1071" s="14">
        <v>5.32750531613548E-2</v>
      </c>
      <c r="H1071" s="14">
        <v>3.1801685121170202E-2</v>
      </c>
      <c r="I1071" s="14">
        <v>2.67453740176107E-2</v>
      </c>
      <c r="J1071" s="14">
        <v>3.7891832662897501E-2</v>
      </c>
      <c r="K1071" s="14">
        <v>1.9430414776938298E-2</v>
      </c>
      <c r="L1071" s="14">
        <v>9.9140219540210604E-3</v>
      </c>
      <c r="M1071" s="14"/>
      <c r="N1071" s="14">
        <v>1.57130448993449E-2</v>
      </c>
      <c r="O1071" s="14">
        <v>1.00392098447724E-2</v>
      </c>
      <c r="P1071" s="14">
        <v>1.7718200120859701E-2</v>
      </c>
      <c r="Q1071" s="14">
        <v>5.8483630277879499E-2</v>
      </c>
      <c r="R1071" s="14">
        <v>4.2813289139868899E-2</v>
      </c>
      <c r="S1071" s="14"/>
      <c r="T1071" s="14">
        <v>2.2859793285715899E-2</v>
      </c>
      <c r="U1071" s="14">
        <v>4.1792163189410703E-2</v>
      </c>
      <c r="V1071" s="14">
        <v>3.9791759087967497E-2</v>
      </c>
      <c r="W1071" s="14">
        <v>2.4184941476507699E-2</v>
      </c>
      <c r="X1071" s="14"/>
      <c r="Y1071" s="14">
        <v>2.7351425498688499E-2</v>
      </c>
      <c r="Z1071" s="14">
        <v>3.6669023770059102E-2</v>
      </c>
      <c r="AA1071" s="14">
        <v>2.2896929659633601E-2</v>
      </c>
      <c r="AB1071" s="14">
        <v>2.24338186272856E-2</v>
      </c>
      <c r="AC1071" s="14"/>
      <c r="AD1071" s="14">
        <v>2.3778733129653298E-2</v>
      </c>
      <c r="AE1071" s="14">
        <v>3.8786821093560901E-2</v>
      </c>
      <c r="AF1071" s="14">
        <v>1.3027435268669301E-2</v>
      </c>
      <c r="AG1071" s="14">
        <v>8.7907080550656699E-2</v>
      </c>
      <c r="AH1071" s="14"/>
      <c r="AI1071" s="14">
        <v>4.3239090745543197E-2</v>
      </c>
      <c r="AJ1071" s="14">
        <v>2.2697367963707998E-2</v>
      </c>
      <c r="AK1071" s="14">
        <v>4.4387640661642101E-2</v>
      </c>
      <c r="AL1071" s="14">
        <v>0</v>
      </c>
      <c r="AM1071" s="14">
        <v>2.2924319831297699E-2</v>
      </c>
    </row>
    <row r="1072" spans="2:39" x14ac:dyDescent="0.35">
      <c r="B1072" t="s">
        <v>408</v>
      </c>
      <c r="C1072" s="14">
        <v>1.16609282089884E-2</v>
      </c>
      <c r="D1072" s="14">
        <v>1.21276504581682E-2</v>
      </c>
      <c r="E1072" s="14">
        <v>1.1156118035919701E-2</v>
      </c>
      <c r="F1072" s="14"/>
      <c r="G1072" s="14">
        <v>1.0343528867733799E-2</v>
      </c>
      <c r="H1072" s="14">
        <v>6.6968352074351497E-3</v>
      </c>
      <c r="I1072" s="14">
        <v>2.1943547658186902E-2</v>
      </c>
      <c r="J1072" s="14">
        <v>2.9452053761493701E-3</v>
      </c>
      <c r="K1072" s="14">
        <v>0</v>
      </c>
      <c r="L1072" s="14">
        <v>3.1050208217900499E-2</v>
      </c>
      <c r="M1072" s="14"/>
      <c r="N1072" s="14">
        <v>9.5265171499039798E-3</v>
      </c>
      <c r="O1072" s="14">
        <v>1.8734569670019501E-2</v>
      </c>
      <c r="P1072" s="14">
        <v>4.3049282901786402E-3</v>
      </c>
      <c r="Q1072" s="14">
        <v>1.22246785668322E-2</v>
      </c>
      <c r="R1072" s="14">
        <v>9.3559146052639205E-3</v>
      </c>
      <c r="S1072" s="14"/>
      <c r="T1072" s="14">
        <v>9.4271873704128394E-3</v>
      </c>
      <c r="U1072" s="14">
        <v>1.04037794868025E-2</v>
      </c>
      <c r="V1072" s="14">
        <v>6.2294674066709198E-3</v>
      </c>
      <c r="W1072" s="14">
        <v>1.8036509157042101E-2</v>
      </c>
      <c r="X1072" s="14"/>
      <c r="Y1072" s="14">
        <v>1.45538477511727E-2</v>
      </c>
      <c r="Z1072" s="14">
        <v>1.5842671670706E-2</v>
      </c>
      <c r="AA1072" s="14">
        <v>0</v>
      </c>
      <c r="AB1072" s="14">
        <v>0</v>
      </c>
      <c r="AC1072" s="14"/>
      <c r="AD1072" s="14">
        <v>1.02747334993373E-2</v>
      </c>
      <c r="AE1072" s="14">
        <v>1.28291582329822E-2</v>
      </c>
      <c r="AF1072" s="14">
        <v>6.3615899513892399E-3</v>
      </c>
      <c r="AG1072" s="14">
        <v>2.34585690560669E-2</v>
      </c>
      <c r="AH1072" s="14"/>
      <c r="AI1072" s="14">
        <v>0</v>
      </c>
      <c r="AJ1072" s="14">
        <v>4.3333685335535501E-3</v>
      </c>
      <c r="AK1072" s="14">
        <v>0</v>
      </c>
      <c r="AL1072" s="14">
        <v>2.5561704001088099E-2</v>
      </c>
      <c r="AM1072" s="14">
        <v>4.9405764559026901E-3</v>
      </c>
    </row>
    <row r="1073" spans="2:39" x14ac:dyDescent="0.35">
      <c r="B1073" t="s">
        <v>64</v>
      </c>
      <c r="C1073" s="14">
        <v>1.12579702669165E-2</v>
      </c>
      <c r="D1073" s="14">
        <v>8.5914797328763698E-3</v>
      </c>
      <c r="E1073" s="14">
        <v>1.41420657869832E-2</v>
      </c>
      <c r="F1073" s="14"/>
      <c r="G1073" s="14">
        <v>4.5515228247687998E-3</v>
      </c>
      <c r="H1073" s="14">
        <v>1.5686186087402298E-2</v>
      </c>
      <c r="I1073" s="14">
        <v>9.3580445503829903E-3</v>
      </c>
      <c r="J1073" s="14">
        <v>1.13810246087916E-2</v>
      </c>
      <c r="K1073" s="14">
        <v>8.1577813288749006E-3</v>
      </c>
      <c r="L1073" s="14">
        <v>1.9840455117933201E-2</v>
      </c>
      <c r="M1073" s="14"/>
      <c r="N1073" s="14">
        <v>2.40199732479724E-2</v>
      </c>
      <c r="O1073" s="14">
        <v>0</v>
      </c>
      <c r="P1073" s="14">
        <v>8.6098565803572804E-3</v>
      </c>
      <c r="Q1073" s="14">
        <v>1.33053916931761E-2</v>
      </c>
      <c r="R1073" s="14">
        <v>1.60866296423674E-2</v>
      </c>
      <c r="S1073" s="14"/>
      <c r="T1073" s="14">
        <v>3.8804767079060699E-2</v>
      </c>
      <c r="U1073" s="14">
        <v>0</v>
      </c>
      <c r="V1073" s="14">
        <v>9.1088447844689703E-3</v>
      </c>
      <c r="W1073" s="14">
        <v>9.0432403591349502E-3</v>
      </c>
      <c r="X1073" s="14"/>
      <c r="Y1073" s="14">
        <v>7.9034870598504794E-3</v>
      </c>
      <c r="Z1073" s="14">
        <v>9.1164081624870892E-3</v>
      </c>
      <c r="AA1073" s="14">
        <v>6.6173534181947699E-3</v>
      </c>
      <c r="AB1073" s="14">
        <v>8.94245956754703E-3</v>
      </c>
      <c r="AC1073" s="14"/>
      <c r="AD1073" s="14">
        <v>8.7431166059117795E-3</v>
      </c>
      <c r="AE1073" s="14">
        <v>7.9477296296143994E-3</v>
      </c>
      <c r="AF1073" s="14">
        <v>3.7037504676774698E-2</v>
      </c>
      <c r="AG1073" s="14">
        <v>2.1865238602852999E-2</v>
      </c>
      <c r="AH1073" s="14"/>
      <c r="AI1073" s="14">
        <v>0</v>
      </c>
      <c r="AJ1073" s="14">
        <v>8.6667370671071105E-3</v>
      </c>
      <c r="AK1073" s="14">
        <v>3.1043738494484999E-2</v>
      </c>
      <c r="AL1073" s="14">
        <v>0</v>
      </c>
      <c r="AM1073" s="14">
        <v>2.0848423203486399E-2</v>
      </c>
    </row>
    <row r="1074" spans="2:39" x14ac:dyDescent="0.35">
      <c r="C1074" s="14"/>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row>
    <row r="1075" spans="2:39" x14ac:dyDescent="0.35">
      <c r="B1075" s="6" t="s">
        <v>413</v>
      </c>
      <c r="C1075" s="14"/>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row>
    <row r="1076" spans="2:39" x14ac:dyDescent="0.35">
      <c r="B1076" s="24" t="s">
        <v>71</v>
      </c>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row>
    <row r="1077" spans="2:39" x14ac:dyDescent="0.35">
      <c r="B1077" t="s">
        <v>404</v>
      </c>
      <c r="C1077" s="14">
        <v>0.19199205171467401</v>
      </c>
      <c r="D1077" s="14">
        <v>0.194575944901134</v>
      </c>
      <c r="E1077" s="14">
        <v>0.18919729408539901</v>
      </c>
      <c r="F1077" s="14"/>
      <c r="G1077" s="14">
        <v>0.20333309654020601</v>
      </c>
      <c r="H1077" s="14">
        <v>0.20937536293277501</v>
      </c>
      <c r="I1077" s="14">
        <v>0.19524037280516601</v>
      </c>
      <c r="J1077" s="14">
        <v>0.170019944756375</v>
      </c>
      <c r="K1077" s="14">
        <v>0.18847858642013901</v>
      </c>
      <c r="L1077" s="14">
        <v>0.16219659687327401</v>
      </c>
      <c r="M1077" s="14"/>
      <c r="N1077" s="14">
        <v>0.20840789671106799</v>
      </c>
      <c r="O1077" s="14">
        <v>0.17856349350474601</v>
      </c>
      <c r="P1077" s="14">
        <v>0.21472050395287201</v>
      </c>
      <c r="Q1077" s="14">
        <v>0.20257102583818701</v>
      </c>
      <c r="R1077" s="14">
        <v>0.196792107763993</v>
      </c>
      <c r="S1077" s="14"/>
      <c r="T1077" s="14">
        <v>0.12765589082867501</v>
      </c>
      <c r="U1077" s="14">
        <v>0.21221278863148099</v>
      </c>
      <c r="V1077" s="14">
        <v>0.17933651137952</v>
      </c>
      <c r="W1077" s="14">
        <v>0.21434410428603301</v>
      </c>
      <c r="X1077" s="14"/>
      <c r="Y1077" s="14">
        <v>0.16144285618492199</v>
      </c>
      <c r="Z1077" s="14">
        <v>0.22535776632544499</v>
      </c>
      <c r="AA1077" s="14">
        <v>0.19890894548683499</v>
      </c>
      <c r="AB1077" s="14">
        <v>0.26803614100490197</v>
      </c>
      <c r="AC1077" s="14"/>
      <c r="AD1077" s="14">
        <v>0.19221297225774001</v>
      </c>
      <c r="AE1077" s="14">
        <v>0.18522942074545501</v>
      </c>
      <c r="AF1077" s="14">
        <v>0.24184998597615301</v>
      </c>
      <c r="AG1077" s="14">
        <v>0.17331271473627899</v>
      </c>
      <c r="AH1077" s="14"/>
      <c r="AI1077" s="14">
        <v>0.231510128350395</v>
      </c>
      <c r="AJ1077" s="14">
        <v>0.23113035028300399</v>
      </c>
      <c r="AK1077" s="14">
        <v>0.18792154956071699</v>
      </c>
      <c r="AL1077" s="14">
        <v>0.16990425797706399</v>
      </c>
      <c r="AM1077" s="14">
        <v>0.195604320473653</v>
      </c>
    </row>
    <row r="1078" spans="2:39" x14ac:dyDescent="0.35">
      <c r="B1078" t="s">
        <v>405</v>
      </c>
      <c r="C1078" s="14">
        <v>0.48353781779250898</v>
      </c>
      <c r="D1078" s="14">
        <v>0.49866527690819601</v>
      </c>
      <c r="E1078" s="14">
        <v>0.46717584818917302</v>
      </c>
      <c r="F1078" s="14"/>
      <c r="G1078" s="14">
        <v>0.46595459307216702</v>
      </c>
      <c r="H1078" s="14">
        <v>0.47881510740475902</v>
      </c>
      <c r="I1078" s="14">
        <v>0.46739818584856901</v>
      </c>
      <c r="J1078" s="14">
        <v>0.52384358616506099</v>
      </c>
      <c r="K1078" s="14">
        <v>0.52587029743290203</v>
      </c>
      <c r="L1078" s="14">
        <v>0.44937709817718502</v>
      </c>
      <c r="M1078" s="14"/>
      <c r="N1078" s="14">
        <v>0.52366684130434304</v>
      </c>
      <c r="O1078" s="14">
        <v>0.43494687318742498</v>
      </c>
      <c r="P1078" s="14">
        <v>0.47321669391023102</v>
      </c>
      <c r="Q1078" s="14">
        <v>0.49215326174664298</v>
      </c>
      <c r="R1078" s="14">
        <v>0.51613965070021395</v>
      </c>
      <c r="S1078" s="14"/>
      <c r="T1078" s="14">
        <v>0.53264985531613795</v>
      </c>
      <c r="U1078" s="14">
        <v>0.459314766679918</v>
      </c>
      <c r="V1078" s="14">
        <v>0.48120559933204499</v>
      </c>
      <c r="W1078" s="14">
        <v>0.48224491258122398</v>
      </c>
      <c r="X1078" s="14"/>
      <c r="Y1078" s="14">
        <v>0.525505407319239</v>
      </c>
      <c r="Z1078" s="14">
        <v>0.43921933928709</v>
      </c>
      <c r="AA1078" s="14">
        <v>0.46269806180440298</v>
      </c>
      <c r="AB1078" s="14">
        <v>0.39541788857731802</v>
      </c>
      <c r="AC1078" s="14"/>
      <c r="AD1078" s="14">
        <v>0.47730132288291</v>
      </c>
      <c r="AE1078" s="14">
        <v>0.50647968361263596</v>
      </c>
      <c r="AF1078" s="14">
        <v>0.46429804744778302</v>
      </c>
      <c r="AG1078" s="14">
        <v>0.44275483987791597</v>
      </c>
      <c r="AH1078" s="14"/>
      <c r="AI1078" s="14">
        <v>0.45596780020626798</v>
      </c>
      <c r="AJ1078" s="14">
        <v>0.46580967973440102</v>
      </c>
      <c r="AK1078" s="14">
        <v>0.47093571002881002</v>
      </c>
      <c r="AL1078" s="14">
        <v>0.44135384146689399</v>
      </c>
      <c r="AM1078" s="14">
        <v>0.50127483974740505</v>
      </c>
    </row>
    <row r="1079" spans="2:39" x14ac:dyDescent="0.35">
      <c r="B1079" t="s">
        <v>406</v>
      </c>
      <c r="C1079" s="14">
        <v>0.21857012528488701</v>
      </c>
      <c r="D1079" s="14">
        <v>0.21114698536197599</v>
      </c>
      <c r="E1079" s="14">
        <v>0.22659904731674499</v>
      </c>
      <c r="F1079" s="14"/>
      <c r="G1079" s="14">
        <v>0.20563531882566999</v>
      </c>
      <c r="H1079" s="14">
        <v>0.20779566729011001</v>
      </c>
      <c r="I1079" s="14">
        <v>0.19612079218967601</v>
      </c>
      <c r="J1079" s="14">
        <v>0.221898990310509</v>
      </c>
      <c r="K1079" s="14">
        <v>0.220153058145862</v>
      </c>
      <c r="L1079" s="14">
        <v>0.30751763946834498</v>
      </c>
      <c r="M1079" s="14"/>
      <c r="N1079" s="14">
        <v>0.17795698031919399</v>
      </c>
      <c r="O1079" s="14">
        <v>0.268350567888895</v>
      </c>
      <c r="P1079" s="14">
        <v>0.202494278440637</v>
      </c>
      <c r="Q1079" s="14">
        <v>0.21043086746329601</v>
      </c>
      <c r="R1079" s="14">
        <v>0.18618614554302099</v>
      </c>
      <c r="S1079" s="14"/>
      <c r="T1079" s="14">
        <v>0.208194957005818</v>
      </c>
      <c r="U1079" s="14">
        <v>0.21624959628757301</v>
      </c>
      <c r="V1079" s="14">
        <v>0.22462723296458201</v>
      </c>
      <c r="W1079" s="14">
        <v>0.21544862357394001</v>
      </c>
      <c r="X1079" s="14"/>
      <c r="Y1079" s="14">
        <v>0.21217317453960999</v>
      </c>
      <c r="Z1079" s="14">
        <v>0.245103229634792</v>
      </c>
      <c r="AA1079" s="14">
        <v>0.22756961808013601</v>
      </c>
      <c r="AB1079" s="14">
        <v>0.192269598948835</v>
      </c>
      <c r="AC1079" s="14"/>
      <c r="AD1079" s="14">
        <v>0.229525540311457</v>
      </c>
      <c r="AE1079" s="14">
        <v>0.21297695340388001</v>
      </c>
      <c r="AF1079" s="14">
        <v>0.204104855191482</v>
      </c>
      <c r="AG1079" s="14">
        <v>0.18942786937148601</v>
      </c>
      <c r="AH1079" s="14"/>
      <c r="AI1079" s="14">
        <v>0.221377607504079</v>
      </c>
      <c r="AJ1079" s="14">
        <v>0.21370861794183699</v>
      </c>
      <c r="AK1079" s="14">
        <v>0.277861557751031</v>
      </c>
      <c r="AL1079" s="14">
        <v>0.280551319459657</v>
      </c>
      <c r="AM1079" s="14">
        <v>0.21666986532905499</v>
      </c>
    </row>
    <row r="1080" spans="2:39" x14ac:dyDescent="0.35">
      <c r="B1080" t="s">
        <v>407</v>
      </c>
      <c r="C1080" s="14">
        <v>8.1564441208731894E-2</v>
      </c>
      <c r="D1080" s="14">
        <v>7.4858037611047104E-2</v>
      </c>
      <c r="E1080" s="14">
        <v>8.8818136027792802E-2</v>
      </c>
      <c r="F1080" s="14"/>
      <c r="G1080" s="14">
        <v>9.7045623948726206E-2</v>
      </c>
      <c r="H1080" s="14">
        <v>8.0148735364656304E-2</v>
      </c>
      <c r="I1080" s="14">
        <v>0.114458366331398</v>
      </c>
      <c r="J1080" s="14">
        <v>6.2764528225715793E-2</v>
      </c>
      <c r="K1080" s="14">
        <v>5.6410927781623203E-2</v>
      </c>
      <c r="L1080" s="14">
        <v>4.5897932974548902E-2</v>
      </c>
      <c r="M1080" s="14"/>
      <c r="N1080" s="14">
        <v>6.5728834459503296E-2</v>
      </c>
      <c r="O1080" s="14">
        <v>9.12363195860076E-2</v>
      </c>
      <c r="P1080" s="14">
        <v>9.7126488247817402E-2</v>
      </c>
      <c r="Q1080" s="14">
        <v>6.3907332160977298E-2</v>
      </c>
      <c r="R1080" s="14">
        <v>7.5261660756360801E-2</v>
      </c>
      <c r="S1080" s="14"/>
      <c r="T1080" s="14">
        <v>9.2694529770307996E-2</v>
      </c>
      <c r="U1080" s="14">
        <v>7.6883611152789896E-2</v>
      </c>
      <c r="V1080" s="14">
        <v>8.9965115947557101E-2</v>
      </c>
      <c r="W1080" s="14">
        <v>7.16661971190935E-2</v>
      </c>
      <c r="X1080" s="14"/>
      <c r="Y1080" s="14">
        <v>7.2177473567856698E-2</v>
      </c>
      <c r="Z1080" s="14">
        <v>7.4264185949511494E-2</v>
      </c>
      <c r="AA1080" s="14">
        <v>0.103557885022424</v>
      </c>
      <c r="AB1080" s="14">
        <v>0.110221503692707</v>
      </c>
      <c r="AC1080" s="14"/>
      <c r="AD1080" s="14">
        <v>8.7290906777205801E-2</v>
      </c>
      <c r="AE1080" s="14">
        <v>7.0129635648968305E-2</v>
      </c>
      <c r="AF1080" s="14">
        <v>5.2709606707808603E-2</v>
      </c>
      <c r="AG1080" s="14">
        <v>0.101700468636319</v>
      </c>
      <c r="AH1080" s="14"/>
      <c r="AI1080" s="14">
        <v>7.7837951238009101E-2</v>
      </c>
      <c r="AJ1080" s="14">
        <v>8.06846149736518E-2</v>
      </c>
      <c r="AK1080" s="14">
        <v>4.8961617948542403E-2</v>
      </c>
      <c r="AL1080" s="14">
        <v>8.5518672476275398E-2</v>
      </c>
      <c r="AM1080" s="14">
        <v>5.57136433779504E-2</v>
      </c>
    </row>
    <row r="1081" spans="2:39" x14ac:dyDescent="0.35">
      <c r="B1081" t="s">
        <v>408</v>
      </c>
      <c r="C1081" s="14">
        <v>1.35515874283187E-2</v>
      </c>
      <c r="D1081" s="14">
        <v>1.2960418688037901E-2</v>
      </c>
      <c r="E1081" s="14">
        <v>1.4190999829631099E-2</v>
      </c>
      <c r="F1081" s="14"/>
      <c r="G1081" s="14">
        <v>1.94676993025748E-2</v>
      </c>
      <c r="H1081" s="14">
        <v>5.2785940628080601E-3</v>
      </c>
      <c r="I1081" s="14">
        <v>2.1883700431952001E-2</v>
      </c>
      <c r="J1081" s="14">
        <v>1.5982336685846799E-2</v>
      </c>
      <c r="K1081" s="14">
        <v>0</v>
      </c>
      <c r="L1081" s="14">
        <v>1.6289156613235801E-2</v>
      </c>
      <c r="M1081" s="14"/>
      <c r="N1081" s="14">
        <v>1.48510180044172E-2</v>
      </c>
      <c r="O1081" s="14">
        <v>1.6715197082843102E-2</v>
      </c>
      <c r="P1081" s="14">
        <v>3.83217886808502E-3</v>
      </c>
      <c r="Q1081" s="14">
        <v>1.80568250681741E-2</v>
      </c>
      <c r="R1081" s="14">
        <v>2.0006432131081602E-2</v>
      </c>
      <c r="S1081" s="14"/>
      <c r="T1081" s="14">
        <v>5.08007574583497E-3</v>
      </c>
      <c r="U1081" s="14">
        <v>3.5339237248237801E-2</v>
      </c>
      <c r="V1081" s="14">
        <v>1.0699623189854599E-2</v>
      </c>
      <c r="W1081" s="14">
        <v>1.27156632045668E-2</v>
      </c>
      <c r="X1081" s="14"/>
      <c r="Y1081" s="14">
        <v>1.600237843716E-2</v>
      </c>
      <c r="Z1081" s="14">
        <v>6.7920391965827897E-3</v>
      </c>
      <c r="AA1081" s="14">
        <v>0</v>
      </c>
      <c r="AB1081" s="14">
        <v>3.4054867776237702E-2</v>
      </c>
      <c r="AC1081" s="14"/>
      <c r="AD1081" s="14">
        <v>8.8390514353238001E-3</v>
      </c>
      <c r="AE1081" s="14">
        <v>2.20760990299451E-2</v>
      </c>
      <c r="AF1081" s="14">
        <v>6.3615899513892399E-3</v>
      </c>
      <c r="AG1081" s="14">
        <v>2.4661636747729102E-2</v>
      </c>
      <c r="AH1081" s="14"/>
      <c r="AI1081" s="14">
        <v>1.33065127012491E-2</v>
      </c>
      <c r="AJ1081" s="14">
        <v>0</v>
      </c>
      <c r="AK1081" s="14">
        <v>0</v>
      </c>
      <c r="AL1081" s="14">
        <v>1.3409848876145601E-2</v>
      </c>
      <c r="AM1081" s="14">
        <v>2.1526836697752801E-2</v>
      </c>
    </row>
    <row r="1082" spans="2:39" x14ac:dyDescent="0.35">
      <c r="B1082" t="s">
        <v>64</v>
      </c>
      <c r="C1082" s="14">
        <v>1.0783976570879599E-2</v>
      </c>
      <c r="D1082" s="14">
        <v>7.7933365296085598E-3</v>
      </c>
      <c r="E1082" s="14">
        <v>1.40186745512595E-2</v>
      </c>
      <c r="F1082" s="14"/>
      <c r="G1082" s="14">
        <v>8.5636683106561692E-3</v>
      </c>
      <c r="H1082" s="14">
        <v>1.8586532944891501E-2</v>
      </c>
      <c r="I1082" s="14">
        <v>4.8985823932395298E-3</v>
      </c>
      <c r="J1082" s="14">
        <v>5.4906138564929001E-3</v>
      </c>
      <c r="K1082" s="14">
        <v>9.0871302194732197E-3</v>
      </c>
      <c r="L1082" s="14">
        <v>1.87215758934117E-2</v>
      </c>
      <c r="M1082" s="14"/>
      <c r="N1082" s="14">
        <v>9.3884292014747295E-3</v>
      </c>
      <c r="O1082" s="14">
        <v>1.0187548750083699E-2</v>
      </c>
      <c r="P1082" s="14">
        <v>8.6098565803572804E-3</v>
      </c>
      <c r="Q1082" s="14">
        <v>1.28806877227228E-2</v>
      </c>
      <c r="R1082" s="14">
        <v>5.6140031053301303E-3</v>
      </c>
      <c r="S1082" s="14"/>
      <c r="T1082" s="14">
        <v>3.3724691333225698E-2</v>
      </c>
      <c r="U1082" s="14">
        <v>0</v>
      </c>
      <c r="V1082" s="14">
        <v>1.41659171864413E-2</v>
      </c>
      <c r="W1082" s="14">
        <v>3.5804992351419801E-3</v>
      </c>
      <c r="X1082" s="14"/>
      <c r="Y1082" s="14">
        <v>1.26987099512128E-2</v>
      </c>
      <c r="Z1082" s="14">
        <v>9.2634396065782599E-3</v>
      </c>
      <c r="AA1082" s="14">
        <v>7.2654896062018196E-3</v>
      </c>
      <c r="AB1082" s="14">
        <v>0</v>
      </c>
      <c r="AC1082" s="14"/>
      <c r="AD1082" s="14">
        <v>4.8302063353636102E-3</v>
      </c>
      <c r="AE1082" s="14">
        <v>3.10820755911567E-3</v>
      </c>
      <c r="AF1082" s="14">
        <v>3.06759147253855E-2</v>
      </c>
      <c r="AG1082" s="14">
        <v>6.8142470630270596E-2</v>
      </c>
      <c r="AH1082" s="14"/>
      <c r="AI1082" s="14">
        <v>0</v>
      </c>
      <c r="AJ1082" s="14">
        <v>8.6667370671071105E-3</v>
      </c>
      <c r="AK1082" s="14">
        <v>1.4319564710900399E-2</v>
      </c>
      <c r="AL1082" s="14">
        <v>9.26205974396393E-3</v>
      </c>
      <c r="AM1082" s="14">
        <v>9.2104943741845701E-3</v>
      </c>
    </row>
    <row r="1083" spans="2:39" x14ac:dyDescent="0.35">
      <c r="C1083" s="14"/>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row>
    <row r="1084" spans="2:39" x14ac:dyDescent="0.35">
      <c r="B1084" s="6" t="s">
        <v>414</v>
      </c>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row>
    <row r="1085" spans="2:39" x14ac:dyDescent="0.35">
      <c r="B1085" s="24" t="s">
        <v>71</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row>
    <row r="1086" spans="2:39" x14ac:dyDescent="0.35">
      <c r="B1086" t="s">
        <v>404</v>
      </c>
      <c r="C1086" s="14">
        <v>0.20840522213957699</v>
      </c>
      <c r="D1086" s="14">
        <v>0.25993532196591601</v>
      </c>
      <c r="E1086" s="14">
        <v>0.15266989206414899</v>
      </c>
      <c r="F1086" s="14"/>
      <c r="G1086" s="14">
        <v>0.151981008073971</v>
      </c>
      <c r="H1086" s="14">
        <v>0.23835927922504499</v>
      </c>
      <c r="I1086" s="14">
        <v>0.226095126739465</v>
      </c>
      <c r="J1086" s="14">
        <v>0.192823802376444</v>
      </c>
      <c r="K1086" s="14">
        <v>0.206040210886828</v>
      </c>
      <c r="L1086" s="14">
        <v>0.228030090029501</v>
      </c>
      <c r="M1086" s="14"/>
      <c r="N1086" s="14">
        <v>0.237173311610963</v>
      </c>
      <c r="O1086" s="14">
        <v>0.18528899792936199</v>
      </c>
      <c r="P1086" s="14">
        <v>0.235208983206568</v>
      </c>
      <c r="Q1086" s="14">
        <v>0.18029452801647</v>
      </c>
      <c r="R1086" s="14">
        <v>0.26149312560884502</v>
      </c>
      <c r="S1086" s="14"/>
      <c r="T1086" s="14">
        <v>0.17208874280650499</v>
      </c>
      <c r="U1086" s="14">
        <v>0.18147103977554599</v>
      </c>
      <c r="V1086" s="14">
        <v>0.20077348179753299</v>
      </c>
      <c r="W1086" s="14">
        <v>0.22765525740957801</v>
      </c>
      <c r="X1086" s="14"/>
      <c r="Y1086" s="14">
        <v>0.174255609764248</v>
      </c>
      <c r="Z1086" s="14">
        <v>0.22951419574057</v>
      </c>
      <c r="AA1086" s="14">
        <v>0.20857330653167699</v>
      </c>
      <c r="AB1086" s="14">
        <v>0.34283744638547398</v>
      </c>
      <c r="AC1086" s="14"/>
      <c r="AD1086" s="14">
        <v>0.210467244661974</v>
      </c>
      <c r="AE1086" s="14">
        <v>0.225635088439326</v>
      </c>
      <c r="AF1086" s="14">
        <v>0.22334117080879601</v>
      </c>
      <c r="AG1086" s="14">
        <v>0.140309328727452</v>
      </c>
      <c r="AH1086" s="14"/>
      <c r="AI1086" s="14">
        <v>0.21376283683102301</v>
      </c>
      <c r="AJ1086" s="14">
        <v>0.27206225250495802</v>
      </c>
      <c r="AK1086" s="14">
        <v>0.28616700753312602</v>
      </c>
      <c r="AL1086" s="14">
        <v>0.16346174270924199</v>
      </c>
      <c r="AM1086" s="14">
        <v>0.298453281200106</v>
      </c>
    </row>
    <row r="1087" spans="2:39" x14ac:dyDescent="0.35">
      <c r="B1087" t="s">
        <v>405</v>
      </c>
      <c r="C1087" s="14">
        <v>0.39338312353708399</v>
      </c>
      <c r="D1087" s="14">
        <v>0.42873204250152802</v>
      </c>
      <c r="E1087" s="14">
        <v>0.355149476155601</v>
      </c>
      <c r="F1087" s="14"/>
      <c r="G1087" s="14">
        <v>0.37025168298558397</v>
      </c>
      <c r="H1087" s="14">
        <v>0.403057193123524</v>
      </c>
      <c r="I1087" s="14">
        <v>0.38321194286535298</v>
      </c>
      <c r="J1087" s="14">
        <v>0.39256043981400202</v>
      </c>
      <c r="K1087" s="14">
        <v>0.440924198905426</v>
      </c>
      <c r="L1087" s="14">
        <v>0.38211089657709701</v>
      </c>
      <c r="M1087" s="14"/>
      <c r="N1087" s="14">
        <v>0.34043551189735299</v>
      </c>
      <c r="O1087" s="14">
        <v>0.43566890964407801</v>
      </c>
      <c r="P1087" s="14">
        <v>0.35507229535088702</v>
      </c>
      <c r="Q1087" s="14">
        <v>0.39583870023786699</v>
      </c>
      <c r="R1087" s="14">
        <v>0.42392338462131401</v>
      </c>
      <c r="S1087" s="14"/>
      <c r="T1087" s="14">
        <v>0.37901641284948501</v>
      </c>
      <c r="U1087" s="14">
        <v>0.40190008825410101</v>
      </c>
      <c r="V1087" s="14">
        <v>0.37937624554222399</v>
      </c>
      <c r="W1087" s="14">
        <v>0.41103593298840901</v>
      </c>
      <c r="X1087" s="14"/>
      <c r="Y1087" s="14">
        <v>0.40863426161628102</v>
      </c>
      <c r="Z1087" s="14">
        <v>0.40166178491419002</v>
      </c>
      <c r="AA1087" s="14">
        <v>0.42705293725277899</v>
      </c>
      <c r="AB1087" s="14">
        <v>0.38995641799312702</v>
      </c>
      <c r="AC1087" s="14"/>
      <c r="AD1087" s="14">
        <v>0.38938189253921501</v>
      </c>
      <c r="AE1087" s="14">
        <v>0.40806016391247901</v>
      </c>
      <c r="AF1087" s="14">
        <v>0.390544341312971</v>
      </c>
      <c r="AG1087" s="14">
        <v>0.39197832768526802</v>
      </c>
      <c r="AH1087" s="14"/>
      <c r="AI1087" s="14">
        <v>0.43341542321231302</v>
      </c>
      <c r="AJ1087" s="14">
        <v>0.31795835420311203</v>
      </c>
      <c r="AK1087" s="14">
        <v>0.28776495329216301</v>
      </c>
      <c r="AL1087" s="14">
        <v>0.46122345895429201</v>
      </c>
      <c r="AM1087" s="14">
        <v>0.411181361991515</v>
      </c>
    </row>
    <row r="1088" spans="2:39" x14ac:dyDescent="0.35">
      <c r="B1088" t="s">
        <v>406</v>
      </c>
      <c r="C1088" s="14">
        <v>0.160032438908606</v>
      </c>
      <c r="D1088" s="14">
        <v>0.15583800306628501</v>
      </c>
      <c r="E1088" s="14">
        <v>0.164569171166836</v>
      </c>
      <c r="F1088" s="14"/>
      <c r="G1088" s="14">
        <v>0.219846168058872</v>
      </c>
      <c r="H1088" s="14">
        <v>0.10264653049835799</v>
      </c>
      <c r="I1088" s="14">
        <v>0.17106414066627201</v>
      </c>
      <c r="J1088" s="14">
        <v>0.13963497533906599</v>
      </c>
      <c r="K1088" s="14">
        <v>0.15744643966938199</v>
      </c>
      <c r="L1088" s="14">
        <v>0.20268323064319399</v>
      </c>
      <c r="M1088" s="14"/>
      <c r="N1088" s="14">
        <v>0.15973793405374201</v>
      </c>
      <c r="O1088" s="14">
        <v>0.163442502888789</v>
      </c>
      <c r="P1088" s="14">
        <v>0.156765278085294</v>
      </c>
      <c r="Q1088" s="14">
        <v>0.185908084466751</v>
      </c>
      <c r="R1088" s="14">
        <v>0.12037641464563401</v>
      </c>
      <c r="S1088" s="14"/>
      <c r="T1088" s="14">
        <v>0.16073848874635799</v>
      </c>
      <c r="U1088" s="14">
        <v>0.24332994113769599</v>
      </c>
      <c r="V1088" s="14">
        <v>0.182627011967846</v>
      </c>
      <c r="W1088" s="14">
        <v>0.121491389838217</v>
      </c>
      <c r="X1088" s="14"/>
      <c r="Y1088" s="14">
        <v>0.16731994809051301</v>
      </c>
      <c r="Z1088" s="14">
        <v>0.13860882855793299</v>
      </c>
      <c r="AA1088" s="14">
        <v>0.154546858084985</v>
      </c>
      <c r="AB1088" s="14">
        <v>0.111114863093352</v>
      </c>
      <c r="AC1088" s="14"/>
      <c r="AD1088" s="14">
        <v>0.169089320310124</v>
      </c>
      <c r="AE1088" s="14">
        <v>0.122182233502149</v>
      </c>
      <c r="AF1088" s="14">
        <v>0.13008523814261599</v>
      </c>
      <c r="AG1088" s="14">
        <v>0.26117119654194199</v>
      </c>
      <c r="AH1088" s="14"/>
      <c r="AI1088" s="14">
        <v>0.16209065213971299</v>
      </c>
      <c r="AJ1088" s="14">
        <v>0.19146756962025399</v>
      </c>
      <c r="AK1088" s="14">
        <v>0.178810101925201</v>
      </c>
      <c r="AL1088" s="14">
        <v>0.17270384483845799</v>
      </c>
      <c r="AM1088" s="14">
        <v>0.104861157883831</v>
      </c>
    </row>
    <row r="1089" spans="2:39" x14ac:dyDescent="0.35">
      <c r="B1089" t="s">
        <v>407</v>
      </c>
      <c r="C1089" s="14">
        <v>0.16266981372919601</v>
      </c>
      <c r="D1089" s="14">
        <v>0.11554825130214399</v>
      </c>
      <c r="E1089" s="14">
        <v>0.213636837748024</v>
      </c>
      <c r="F1089" s="14"/>
      <c r="G1089" s="14">
        <v>0.17065215764288499</v>
      </c>
      <c r="H1089" s="14">
        <v>0.177940869521238</v>
      </c>
      <c r="I1089" s="14">
        <v>0.13401994972980499</v>
      </c>
      <c r="J1089" s="14">
        <v>0.18787589072571501</v>
      </c>
      <c r="K1089" s="14">
        <v>0.153610000311242</v>
      </c>
      <c r="L1089" s="14">
        <v>0.14157352907924101</v>
      </c>
      <c r="M1089" s="14"/>
      <c r="N1089" s="14">
        <v>0.15943362322789301</v>
      </c>
      <c r="O1089" s="14">
        <v>0.148404221042302</v>
      </c>
      <c r="P1089" s="14">
        <v>0.16395729131328701</v>
      </c>
      <c r="Q1089" s="14">
        <v>0.15952437227386601</v>
      </c>
      <c r="R1089" s="14">
        <v>0.14554206335212999</v>
      </c>
      <c r="S1089" s="14"/>
      <c r="T1089" s="14">
        <v>0.227892942885493</v>
      </c>
      <c r="U1089" s="14">
        <v>0.11696415198828999</v>
      </c>
      <c r="V1089" s="14">
        <v>0.13885479934400699</v>
      </c>
      <c r="W1089" s="14">
        <v>0.182966638581785</v>
      </c>
      <c r="X1089" s="14"/>
      <c r="Y1089" s="14">
        <v>0.16455171678557201</v>
      </c>
      <c r="Z1089" s="14">
        <v>0.172672082560486</v>
      </c>
      <c r="AA1089" s="14">
        <v>0.15539401883295301</v>
      </c>
      <c r="AB1089" s="14">
        <v>0.109096476420773</v>
      </c>
      <c r="AC1089" s="14"/>
      <c r="AD1089" s="14">
        <v>0.169636828194904</v>
      </c>
      <c r="AE1089" s="14">
        <v>0.162487658068042</v>
      </c>
      <c r="AF1089" s="14">
        <v>0.157986645663173</v>
      </c>
      <c r="AG1089" s="14">
        <v>8.9488325832281806E-2</v>
      </c>
      <c r="AH1089" s="14"/>
      <c r="AI1089" s="14">
        <v>0.12676962724174301</v>
      </c>
      <c r="AJ1089" s="14">
        <v>0.13054703023620801</v>
      </c>
      <c r="AK1089" s="14">
        <v>0.21669708970329099</v>
      </c>
      <c r="AL1089" s="14">
        <v>0.16392341286953799</v>
      </c>
      <c r="AM1089" s="14">
        <v>0.15127551128618399</v>
      </c>
    </row>
    <row r="1090" spans="2:39" x14ac:dyDescent="0.35">
      <c r="B1090" t="s">
        <v>408</v>
      </c>
      <c r="C1090" s="14">
        <v>5.8782375072607598E-2</v>
      </c>
      <c r="D1090" s="14">
        <v>2.80247713585909E-2</v>
      </c>
      <c r="E1090" s="14">
        <v>9.2050022546748905E-2</v>
      </c>
      <c r="F1090" s="14"/>
      <c r="G1090" s="14">
        <v>8.7268983238687897E-2</v>
      </c>
      <c r="H1090" s="14">
        <v>4.96699613069864E-2</v>
      </c>
      <c r="I1090" s="14">
        <v>6.8202217771935206E-2</v>
      </c>
      <c r="J1090" s="14">
        <v>8.1073620838614996E-2</v>
      </c>
      <c r="K1090" s="14">
        <v>9.3342777239618802E-3</v>
      </c>
      <c r="L1090" s="14">
        <v>2.85235160467124E-2</v>
      </c>
      <c r="M1090" s="14"/>
      <c r="N1090" s="14">
        <v>0.103219619210049</v>
      </c>
      <c r="O1090" s="14">
        <v>3.7459838316613897E-2</v>
      </c>
      <c r="P1090" s="14">
        <v>8.0386295463606497E-2</v>
      </c>
      <c r="Q1090" s="14">
        <v>5.6578921135706298E-2</v>
      </c>
      <c r="R1090" s="14">
        <v>3.7439176236114702E-2</v>
      </c>
      <c r="S1090" s="14"/>
      <c r="T1090" s="14">
        <v>3.7473370901577201E-2</v>
      </c>
      <c r="U1090" s="14">
        <v>4.3965486804683103E-2</v>
      </c>
      <c r="V1090" s="14">
        <v>7.4865367288817999E-2</v>
      </c>
      <c r="W1090" s="14">
        <v>4.7643460015886901E-2</v>
      </c>
      <c r="X1090" s="14"/>
      <c r="Y1090" s="14">
        <v>6.1521515806817098E-2</v>
      </c>
      <c r="Z1090" s="14">
        <v>4.84003746772124E-2</v>
      </c>
      <c r="AA1090" s="14">
        <v>5.44328792976062E-2</v>
      </c>
      <c r="AB1090" s="14">
        <v>4.6994796107274001E-2</v>
      </c>
      <c r="AC1090" s="14"/>
      <c r="AD1090" s="14">
        <v>4.9484249567016303E-2</v>
      </c>
      <c r="AE1090" s="14">
        <v>7.2255024113951904E-2</v>
      </c>
      <c r="AF1090" s="14">
        <v>4.1010033323736199E-2</v>
      </c>
      <c r="AG1090" s="14">
        <v>6.9408508887338502E-2</v>
      </c>
      <c r="AH1090" s="14"/>
      <c r="AI1090" s="14">
        <v>4.75824424930026E-2</v>
      </c>
      <c r="AJ1090" s="14">
        <v>8.3631424901913998E-2</v>
      </c>
      <c r="AK1090" s="14">
        <v>1.6241282835317599E-2</v>
      </c>
      <c r="AL1090" s="14">
        <v>1.25855309093823E-2</v>
      </c>
      <c r="AM1090" s="14">
        <v>3.4228687638363599E-2</v>
      </c>
    </row>
    <row r="1091" spans="2:39" x14ac:dyDescent="0.35">
      <c r="B1091" t="s">
        <v>64</v>
      </c>
      <c r="C1091" s="14">
        <v>1.6727026612930001E-2</v>
      </c>
      <c r="D1091" s="14">
        <v>1.19216098055374E-2</v>
      </c>
      <c r="E1091" s="14">
        <v>2.1924600318641001E-2</v>
      </c>
      <c r="F1091" s="14"/>
      <c r="G1091" s="14">
        <v>0</v>
      </c>
      <c r="H1091" s="14">
        <v>2.8326166324847999E-2</v>
      </c>
      <c r="I1091" s="14">
        <v>1.74066222271708E-2</v>
      </c>
      <c r="J1091" s="14">
        <v>6.0312709061582596E-3</v>
      </c>
      <c r="K1091" s="14">
        <v>3.2644872503161497E-2</v>
      </c>
      <c r="L1091" s="14">
        <v>1.7078737624254301E-2</v>
      </c>
      <c r="M1091" s="14"/>
      <c r="N1091" s="14">
        <v>0</v>
      </c>
      <c r="O1091" s="14">
        <v>2.9735530178855499E-2</v>
      </c>
      <c r="P1091" s="14">
        <v>8.6098565803572804E-3</v>
      </c>
      <c r="Q1091" s="14">
        <v>2.18553938693394E-2</v>
      </c>
      <c r="R1091" s="14">
        <v>1.1225835535962301E-2</v>
      </c>
      <c r="S1091" s="14"/>
      <c r="T1091" s="14">
        <v>2.2790041810580801E-2</v>
      </c>
      <c r="U1091" s="14">
        <v>1.2369292039685099E-2</v>
      </c>
      <c r="V1091" s="14">
        <v>2.3503094059572301E-2</v>
      </c>
      <c r="W1091" s="14">
        <v>9.2073211661245196E-3</v>
      </c>
      <c r="X1091" s="14"/>
      <c r="Y1091" s="14">
        <v>2.3716947936569002E-2</v>
      </c>
      <c r="Z1091" s="14">
        <v>9.1427335496080397E-3</v>
      </c>
      <c r="AA1091" s="14">
        <v>0</v>
      </c>
      <c r="AB1091" s="14">
        <v>0</v>
      </c>
      <c r="AC1091" s="14"/>
      <c r="AD1091" s="14">
        <v>1.19404647267666E-2</v>
      </c>
      <c r="AE1091" s="14">
        <v>9.3798319640524905E-3</v>
      </c>
      <c r="AF1091" s="14">
        <v>5.7032570748708301E-2</v>
      </c>
      <c r="AG1091" s="14">
        <v>4.7644312325717003E-2</v>
      </c>
      <c r="AH1091" s="14"/>
      <c r="AI1091" s="14">
        <v>1.6379018082204998E-2</v>
      </c>
      <c r="AJ1091" s="14">
        <v>4.3333685335535501E-3</v>
      </c>
      <c r="AK1091" s="14">
        <v>1.4319564710900399E-2</v>
      </c>
      <c r="AL1091" s="14">
        <v>2.61020097190874E-2</v>
      </c>
      <c r="AM1091" s="14">
        <v>0</v>
      </c>
    </row>
    <row r="1092" spans="2:39" x14ac:dyDescent="0.35">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row>
    <row r="1093" spans="2:39" x14ac:dyDescent="0.35">
      <c r="B1093" s="6" t="s">
        <v>419</v>
      </c>
      <c r="C1093" s="14"/>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row>
    <row r="1094" spans="2:39" x14ac:dyDescent="0.35">
      <c r="B1094" s="24" t="s">
        <v>71</v>
      </c>
      <c r="C1094" s="14"/>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row>
    <row r="1095" spans="2:39" x14ac:dyDescent="0.35">
      <c r="B1095" t="s">
        <v>415</v>
      </c>
      <c r="C1095" s="14">
        <v>0.32495252280356202</v>
      </c>
      <c r="D1095" s="14">
        <v>0.278178225284266</v>
      </c>
      <c r="E1095" s="14">
        <v>0.37554394257705498</v>
      </c>
      <c r="F1095" s="14"/>
      <c r="G1095" s="14">
        <v>0.36656129614135702</v>
      </c>
      <c r="H1095" s="14">
        <v>0.32898100344262898</v>
      </c>
      <c r="I1095" s="14">
        <v>0.36205986727132999</v>
      </c>
      <c r="J1095" s="14">
        <v>0.31763871131378102</v>
      </c>
      <c r="K1095" s="14">
        <v>0.26381991400565302</v>
      </c>
      <c r="L1095" s="14">
        <v>0.241786913361133</v>
      </c>
      <c r="M1095" s="14"/>
      <c r="N1095" s="14">
        <v>0.34289537294427302</v>
      </c>
      <c r="O1095" s="14">
        <v>0.34641759199382099</v>
      </c>
      <c r="P1095" s="14">
        <v>0.31956169355778402</v>
      </c>
      <c r="Q1095" s="14">
        <v>0.341327257132024</v>
      </c>
      <c r="R1095" s="14">
        <v>0.30606257878241999</v>
      </c>
      <c r="S1095" s="14"/>
      <c r="T1095" s="14">
        <v>0.34564242948899598</v>
      </c>
      <c r="U1095" s="14">
        <v>0.29907767109185202</v>
      </c>
      <c r="V1095" s="14">
        <v>0.29674999246623701</v>
      </c>
      <c r="W1095" s="14">
        <v>0.35504509573578202</v>
      </c>
      <c r="X1095" s="14"/>
      <c r="Y1095" s="14">
        <v>0.32456067732958499</v>
      </c>
      <c r="Z1095" s="14">
        <v>0.35159776205572602</v>
      </c>
      <c r="AA1095" s="14">
        <v>0.24652855630154299</v>
      </c>
      <c r="AB1095" s="14">
        <v>0.38243904886009</v>
      </c>
      <c r="AC1095" s="14"/>
      <c r="AD1095" s="14">
        <v>0.30781372855211298</v>
      </c>
      <c r="AE1095" s="14">
        <v>0.35183388479175098</v>
      </c>
      <c r="AF1095" s="14">
        <v>0.40978911819860803</v>
      </c>
      <c r="AG1095" s="14">
        <v>0.274431782015781</v>
      </c>
      <c r="AH1095" s="14"/>
      <c r="AI1095" s="14">
        <v>0.377384916544514</v>
      </c>
      <c r="AJ1095" s="14">
        <v>0.332550438288856</v>
      </c>
      <c r="AK1095" s="14">
        <v>0.39646512651715798</v>
      </c>
      <c r="AL1095" s="14">
        <v>0.28776593581281301</v>
      </c>
      <c r="AM1095" s="14">
        <v>0.40023888191342599</v>
      </c>
    </row>
    <row r="1096" spans="2:39" x14ac:dyDescent="0.35">
      <c r="B1096" t="s">
        <v>416</v>
      </c>
      <c r="C1096" s="14">
        <v>0.47416774439363701</v>
      </c>
      <c r="D1096" s="14">
        <v>0.50023035265530402</v>
      </c>
      <c r="E1096" s="14">
        <v>0.445978238085944</v>
      </c>
      <c r="F1096" s="14"/>
      <c r="G1096" s="14">
        <v>0.432944925349111</v>
      </c>
      <c r="H1096" s="14">
        <v>0.489588584239877</v>
      </c>
      <c r="I1096" s="14">
        <v>0.45126234749220701</v>
      </c>
      <c r="J1096" s="14">
        <v>0.53707823648661601</v>
      </c>
      <c r="K1096" s="14">
        <v>0.50383355147393105</v>
      </c>
      <c r="L1096" s="14">
        <v>0.42606134094829701</v>
      </c>
      <c r="M1096" s="14"/>
      <c r="N1096" s="14">
        <v>0.47093672920871299</v>
      </c>
      <c r="O1096" s="14">
        <v>0.45372200352374797</v>
      </c>
      <c r="P1096" s="14">
        <v>0.51503209855411303</v>
      </c>
      <c r="Q1096" s="14">
        <v>0.43844976956788101</v>
      </c>
      <c r="R1096" s="14">
        <v>0.48833892871340501</v>
      </c>
      <c r="S1096" s="14"/>
      <c r="T1096" s="14">
        <v>0.465501234051235</v>
      </c>
      <c r="U1096" s="14">
        <v>0.51636402093871203</v>
      </c>
      <c r="V1096" s="14">
        <v>0.46706736261483101</v>
      </c>
      <c r="W1096" s="14">
        <v>0.47841780303354797</v>
      </c>
      <c r="X1096" s="14"/>
      <c r="Y1096" s="14">
        <v>0.457111136956799</v>
      </c>
      <c r="Z1096" s="14">
        <v>0.48401311800839603</v>
      </c>
      <c r="AA1096" s="14">
        <v>0.530314983666899</v>
      </c>
      <c r="AB1096" s="14">
        <v>0.46600714656478398</v>
      </c>
      <c r="AC1096" s="14"/>
      <c r="AD1096" s="14">
        <v>0.49417467686418998</v>
      </c>
      <c r="AE1096" s="14">
        <v>0.44234231936660401</v>
      </c>
      <c r="AF1096" s="14">
        <v>0.448263585637735</v>
      </c>
      <c r="AG1096" s="14">
        <v>0.46346882148113</v>
      </c>
      <c r="AH1096" s="14"/>
      <c r="AI1096" s="14">
        <v>0.46746245422146099</v>
      </c>
      <c r="AJ1096" s="14">
        <v>0.52608571820592098</v>
      </c>
      <c r="AK1096" s="14">
        <v>0.41031348699259201</v>
      </c>
      <c r="AL1096" s="14">
        <v>0.49391098580401099</v>
      </c>
      <c r="AM1096" s="14">
        <v>0.43833810936406498</v>
      </c>
    </row>
    <row r="1097" spans="2:39" x14ac:dyDescent="0.35">
      <c r="B1097" t="s">
        <v>417</v>
      </c>
      <c r="C1097" s="14">
        <v>0.126236273712032</v>
      </c>
      <c r="D1097" s="14">
        <v>0.13095707770315301</v>
      </c>
      <c r="E1097" s="14">
        <v>0.12113021784268201</v>
      </c>
      <c r="F1097" s="14"/>
      <c r="G1097" s="14">
        <v>0.13393122134251101</v>
      </c>
      <c r="H1097" s="14">
        <v>8.9009193357463906E-2</v>
      </c>
      <c r="I1097" s="14">
        <v>0.119642717756185</v>
      </c>
      <c r="J1097" s="14">
        <v>0.10190412157577899</v>
      </c>
      <c r="K1097" s="14">
        <v>0.14559389657400501</v>
      </c>
      <c r="L1097" s="14">
        <v>0.233037745851956</v>
      </c>
      <c r="M1097" s="14"/>
      <c r="N1097" s="14">
        <v>0.13301884483391299</v>
      </c>
      <c r="O1097" s="14">
        <v>0.123922495222162</v>
      </c>
      <c r="P1097" s="14">
        <v>0.12626569948098601</v>
      </c>
      <c r="Q1097" s="14">
        <v>0.134681723845123</v>
      </c>
      <c r="R1097" s="14">
        <v>0.13285276308448701</v>
      </c>
      <c r="S1097" s="14"/>
      <c r="T1097" s="14">
        <v>0.105821540231999</v>
      </c>
      <c r="U1097" s="14">
        <v>0.14850661712222399</v>
      </c>
      <c r="V1097" s="14">
        <v>0.14002723418910001</v>
      </c>
      <c r="W1097" s="14">
        <v>0.11265945179867599</v>
      </c>
      <c r="X1097" s="14"/>
      <c r="Y1097" s="14">
        <v>0.13598177267273001</v>
      </c>
      <c r="Z1097" s="14">
        <v>9.4427433936532398E-2</v>
      </c>
      <c r="AA1097" s="14">
        <v>0.15568953838086499</v>
      </c>
      <c r="AB1097" s="14">
        <v>0.109611092307278</v>
      </c>
      <c r="AC1097" s="14"/>
      <c r="AD1097" s="14">
        <v>0.135667028961134</v>
      </c>
      <c r="AE1097" s="14">
        <v>0.120254246016242</v>
      </c>
      <c r="AF1097" s="14">
        <v>0.113507940853875</v>
      </c>
      <c r="AG1097" s="14">
        <v>8.8842124790010801E-2</v>
      </c>
      <c r="AH1097" s="14"/>
      <c r="AI1097" s="14">
        <v>6.6506435809174605E-2</v>
      </c>
      <c r="AJ1097" s="14">
        <v>0.111033766453194</v>
      </c>
      <c r="AK1097" s="14">
        <v>0.123419700530735</v>
      </c>
      <c r="AL1097" s="14">
        <v>0.17933063902923699</v>
      </c>
      <c r="AM1097" s="14">
        <v>0.105009468061142</v>
      </c>
    </row>
    <row r="1098" spans="2:39" x14ac:dyDescent="0.35">
      <c r="B1098" t="s">
        <v>418</v>
      </c>
      <c r="C1098" s="14">
        <v>4.1980236298469698E-2</v>
      </c>
      <c r="D1098" s="14">
        <v>5.8256113369971801E-2</v>
      </c>
      <c r="E1098" s="14">
        <v>2.43761294967282E-2</v>
      </c>
      <c r="F1098" s="14"/>
      <c r="G1098" s="14">
        <v>5.1391113611505501E-2</v>
      </c>
      <c r="H1098" s="14">
        <v>4.7244486829024802E-2</v>
      </c>
      <c r="I1098" s="14">
        <v>4.6598584500878198E-2</v>
      </c>
      <c r="J1098" s="14">
        <v>1.7476989278052999E-2</v>
      </c>
      <c r="K1098" s="14">
        <v>4.6040123488856603E-2</v>
      </c>
      <c r="L1098" s="14">
        <v>3.75197335377404E-2</v>
      </c>
      <c r="M1098" s="14"/>
      <c r="N1098" s="14">
        <v>3.2251486927694202E-2</v>
      </c>
      <c r="O1098" s="14">
        <v>4.3394906555858002E-2</v>
      </c>
      <c r="P1098" s="14">
        <v>2.23246456505669E-2</v>
      </c>
      <c r="Q1098" s="14">
        <v>4.7693798072463503E-2</v>
      </c>
      <c r="R1098" s="14">
        <v>4.6057248937490101E-2</v>
      </c>
      <c r="S1098" s="14"/>
      <c r="T1098" s="14">
        <v>3.4073888983844301E-2</v>
      </c>
      <c r="U1098" s="14">
        <v>2.4039547641288999E-2</v>
      </c>
      <c r="V1098" s="14">
        <v>5.24038683000706E-2</v>
      </c>
      <c r="W1098" s="14">
        <v>3.46187009139498E-2</v>
      </c>
      <c r="X1098" s="14"/>
      <c r="Y1098" s="14">
        <v>4.1397448650417799E-2</v>
      </c>
      <c r="Z1098" s="14">
        <v>4.2768074550102397E-2</v>
      </c>
      <c r="AA1098" s="14">
        <v>5.5259678099191301E-2</v>
      </c>
      <c r="AB1098" s="14">
        <v>3.66493335328597E-2</v>
      </c>
      <c r="AC1098" s="14"/>
      <c r="AD1098" s="14">
        <v>4.0383076022059101E-2</v>
      </c>
      <c r="AE1098" s="14">
        <v>5.6892856940420497E-2</v>
      </c>
      <c r="AF1098" s="14">
        <v>1.38048153869131E-2</v>
      </c>
      <c r="AG1098" s="14">
        <v>2.7077150280455101E-2</v>
      </c>
      <c r="AH1098" s="14"/>
      <c r="AI1098" s="14">
        <v>6.3393184219589102E-2</v>
      </c>
      <c r="AJ1098" s="14">
        <v>1.7736489868333E-2</v>
      </c>
      <c r="AK1098" s="14">
        <v>4.27350719166937E-2</v>
      </c>
      <c r="AL1098" s="14">
        <v>2.97303796099752E-2</v>
      </c>
      <c r="AM1098" s="14">
        <v>2.64409306744696E-2</v>
      </c>
    </row>
    <row r="1099" spans="2:39" x14ac:dyDescent="0.35">
      <c r="B1099" t="s">
        <v>64</v>
      </c>
      <c r="C1099" s="14">
        <v>3.26632227922991E-2</v>
      </c>
      <c r="D1099" s="14">
        <v>3.2378230987305599E-2</v>
      </c>
      <c r="E1099" s="14">
        <v>3.2971471997591498E-2</v>
      </c>
      <c r="F1099" s="14"/>
      <c r="G1099" s="14">
        <v>1.5171443555514899E-2</v>
      </c>
      <c r="H1099" s="14">
        <v>4.5176732131005502E-2</v>
      </c>
      <c r="I1099" s="14">
        <v>2.0436482979400001E-2</v>
      </c>
      <c r="J1099" s="14">
        <v>2.5901941345771201E-2</v>
      </c>
      <c r="K1099" s="14">
        <v>4.0712514457555103E-2</v>
      </c>
      <c r="L1099" s="14">
        <v>6.1594266300873203E-2</v>
      </c>
      <c r="M1099" s="14"/>
      <c r="N1099" s="14">
        <v>2.0897566085407E-2</v>
      </c>
      <c r="O1099" s="14">
        <v>3.2543002704410802E-2</v>
      </c>
      <c r="P1099" s="14">
        <v>1.6815862756549602E-2</v>
      </c>
      <c r="Q1099" s="14">
        <v>3.7847451382509001E-2</v>
      </c>
      <c r="R1099" s="14">
        <v>2.6688480482197699E-2</v>
      </c>
      <c r="S1099" s="14"/>
      <c r="T1099" s="14">
        <v>4.8960907243924802E-2</v>
      </c>
      <c r="U1099" s="14">
        <v>1.2012143205923399E-2</v>
      </c>
      <c r="V1099" s="14">
        <v>4.37515424297613E-2</v>
      </c>
      <c r="W1099" s="14">
        <v>1.9258948518043099E-2</v>
      </c>
      <c r="X1099" s="14"/>
      <c r="Y1099" s="14">
        <v>4.0948964390468003E-2</v>
      </c>
      <c r="Z1099" s="14">
        <v>2.71936114492424E-2</v>
      </c>
      <c r="AA1099" s="14">
        <v>1.22072435515021E-2</v>
      </c>
      <c r="AB1099" s="14">
        <v>5.2933787349885601E-3</v>
      </c>
      <c r="AC1099" s="14"/>
      <c r="AD1099" s="14">
        <v>2.1961489600503599E-2</v>
      </c>
      <c r="AE1099" s="14">
        <v>2.86766928849824E-2</v>
      </c>
      <c r="AF1099" s="14">
        <v>1.4634539922869E-2</v>
      </c>
      <c r="AG1099" s="14">
        <v>0.14618012143262299</v>
      </c>
      <c r="AH1099" s="14"/>
      <c r="AI1099" s="14">
        <v>2.52530092052617E-2</v>
      </c>
      <c r="AJ1099" s="14">
        <v>1.2593587183695701E-2</v>
      </c>
      <c r="AK1099" s="14">
        <v>2.70666140428211E-2</v>
      </c>
      <c r="AL1099" s="14">
        <v>9.26205974396393E-3</v>
      </c>
      <c r="AM1099" s="14">
        <v>2.9972609986896898E-2</v>
      </c>
    </row>
    <row r="1100" spans="2:39" x14ac:dyDescent="0.35">
      <c r="C1100" s="14"/>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row>
    <row r="1101" spans="2:39" x14ac:dyDescent="0.35">
      <c r="B1101" s="6" t="s">
        <v>423</v>
      </c>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row>
    <row r="1102" spans="2:39" x14ac:dyDescent="0.35">
      <c r="B1102" s="24" t="s">
        <v>222</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row>
    <row r="1103" spans="2:39" x14ac:dyDescent="0.35">
      <c r="B1103" t="s">
        <v>420</v>
      </c>
      <c r="C1103" s="14">
        <v>0.66108664354158797</v>
      </c>
      <c r="D1103" s="14">
        <v>0.65265234226658897</v>
      </c>
      <c r="E1103" s="14">
        <v>0.67081271144117005</v>
      </c>
      <c r="F1103" s="14"/>
      <c r="G1103" s="14">
        <v>0.59881425095517105</v>
      </c>
      <c r="H1103" s="14">
        <v>0.58499781131181405</v>
      </c>
      <c r="I1103" s="14">
        <v>0.74076461246428704</v>
      </c>
      <c r="J1103" s="14">
        <v>0.686447272592976</v>
      </c>
      <c r="K1103" s="14">
        <v>0.76659585480838399</v>
      </c>
      <c r="L1103" s="14">
        <v>0.625904680937312</v>
      </c>
      <c r="M1103" s="14"/>
      <c r="N1103" s="14">
        <v>0.61838679043700795</v>
      </c>
      <c r="O1103" s="14">
        <v>0.65009156288307302</v>
      </c>
      <c r="P1103" s="14">
        <v>0.67165518429815396</v>
      </c>
      <c r="Q1103" s="14">
        <v>0.67284124475649498</v>
      </c>
      <c r="R1103" s="14">
        <v>0.65460452396689495</v>
      </c>
      <c r="S1103" s="14"/>
      <c r="T1103" s="14">
        <v>0.62767355336399999</v>
      </c>
      <c r="U1103" s="14">
        <v>0.55690994850936104</v>
      </c>
      <c r="V1103" s="14">
        <v>0.65738859800540195</v>
      </c>
      <c r="W1103" s="14">
        <v>0.68182786280804597</v>
      </c>
      <c r="X1103" s="14"/>
      <c r="Y1103" s="14">
        <v>0.68652165364315298</v>
      </c>
      <c r="Z1103" s="14">
        <v>0.65383345463211795</v>
      </c>
      <c r="AA1103" s="14">
        <v>0.64152513787104304</v>
      </c>
      <c r="AB1103" s="14">
        <v>0.62958998726528204</v>
      </c>
      <c r="AC1103" s="14"/>
      <c r="AD1103" s="14">
        <v>0.69002286388907397</v>
      </c>
      <c r="AE1103" s="14">
        <v>0.58935784116003198</v>
      </c>
      <c r="AF1103" s="14">
        <v>0.73976196646868697</v>
      </c>
      <c r="AG1103" s="14">
        <v>0.66155916993748698</v>
      </c>
      <c r="AH1103" s="14"/>
      <c r="AI1103" s="14">
        <v>0.64660310169281199</v>
      </c>
      <c r="AJ1103" s="14">
        <v>0.65336621598880196</v>
      </c>
      <c r="AK1103" s="14">
        <v>0.61549224610188502</v>
      </c>
      <c r="AL1103" s="14">
        <v>0.63955871773877804</v>
      </c>
      <c r="AM1103" s="14">
        <v>0.67212811536710904</v>
      </c>
    </row>
    <row r="1104" spans="2:39" x14ac:dyDescent="0.35">
      <c r="B1104" t="s">
        <v>421</v>
      </c>
      <c r="C1104" s="14">
        <v>0.22401457056625301</v>
      </c>
      <c r="D1104" s="14">
        <v>0.224245429989329</v>
      </c>
      <c r="E1104" s="14">
        <v>0.223748353561325</v>
      </c>
      <c r="F1104" s="14"/>
      <c r="G1104" s="14">
        <v>0.29277227665952399</v>
      </c>
      <c r="H1104" s="14">
        <v>0.23834668576269699</v>
      </c>
      <c r="I1104" s="14">
        <v>0.17287286459701501</v>
      </c>
      <c r="J1104" s="14">
        <v>0.21473391739220901</v>
      </c>
      <c r="K1104" s="14">
        <v>0.20398122457035001</v>
      </c>
      <c r="L1104" s="14">
        <v>0.221961036900131</v>
      </c>
      <c r="M1104" s="14"/>
      <c r="N1104" s="14">
        <v>0.237552583166137</v>
      </c>
      <c r="O1104" s="14">
        <v>0.22630131061981401</v>
      </c>
      <c r="P1104" s="14">
        <v>0.21627801774194899</v>
      </c>
      <c r="Q1104" s="14">
        <v>0.226947238074235</v>
      </c>
      <c r="R1104" s="14">
        <v>0.24263067505003</v>
      </c>
      <c r="S1104" s="14"/>
      <c r="T1104" s="14">
        <v>0.18842374575749199</v>
      </c>
      <c r="U1104" s="14">
        <v>0.37255437418868098</v>
      </c>
      <c r="V1104" s="14">
        <v>0.21175845707696</v>
      </c>
      <c r="W1104" s="14">
        <v>0.22244136325328001</v>
      </c>
      <c r="X1104" s="14"/>
      <c r="Y1104" s="14">
        <v>0.19725883035373401</v>
      </c>
      <c r="Z1104" s="14">
        <v>0.23229667511346599</v>
      </c>
      <c r="AA1104" s="14">
        <v>0.26339801417982101</v>
      </c>
      <c r="AB1104" s="14">
        <v>0.22257370188821099</v>
      </c>
      <c r="AC1104" s="14"/>
      <c r="AD1104" s="14">
        <v>0.20354253980584</v>
      </c>
      <c r="AE1104" s="14">
        <v>0.26951656952252301</v>
      </c>
      <c r="AF1104" s="14">
        <v>0.23889633134494401</v>
      </c>
      <c r="AG1104" s="14">
        <v>0.18797886155016399</v>
      </c>
      <c r="AH1104" s="14"/>
      <c r="AI1104" s="14">
        <v>0.236405275690665</v>
      </c>
      <c r="AJ1104" s="14">
        <v>0.23230545703879099</v>
      </c>
      <c r="AK1104" s="14">
        <v>0.27505460963831202</v>
      </c>
      <c r="AL1104" s="14">
        <v>0.21635487593157199</v>
      </c>
      <c r="AM1104" s="14">
        <v>0.23468204024367101</v>
      </c>
    </row>
    <row r="1105" spans="2:39" x14ac:dyDescent="0.35">
      <c r="B1105" t="s">
        <v>422</v>
      </c>
      <c r="C1105" s="14">
        <v>0.100445439663487</v>
      </c>
      <c r="D1105" s="14">
        <v>0.115935499581207</v>
      </c>
      <c r="E1105" s="14">
        <v>8.2582979026122494E-2</v>
      </c>
      <c r="F1105" s="14"/>
      <c r="G1105" s="14">
        <v>8.4185863135144298E-2</v>
      </c>
      <c r="H1105" s="14">
        <v>0.15140365669648501</v>
      </c>
      <c r="I1105" s="14">
        <v>8.6362522938697506E-2</v>
      </c>
      <c r="J1105" s="14">
        <v>8.0948752045215497E-2</v>
      </c>
      <c r="K1105" s="14">
        <v>2.9422920621266901E-2</v>
      </c>
      <c r="L1105" s="14">
        <v>0.139609087325754</v>
      </c>
      <c r="M1105" s="14"/>
      <c r="N1105" s="14">
        <v>0.115069391221425</v>
      </c>
      <c r="O1105" s="14">
        <v>0.109849862017402</v>
      </c>
      <c r="P1105" s="14">
        <v>9.1494988044268394E-2</v>
      </c>
      <c r="Q1105" s="14">
        <v>9.1068926169080702E-2</v>
      </c>
      <c r="R1105" s="14">
        <v>9.5850493613879303E-2</v>
      </c>
      <c r="S1105" s="14"/>
      <c r="T1105" s="14">
        <v>0.17551417832425401</v>
      </c>
      <c r="U1105" s="14">
        <v>7.0535677301957297E-2</v>
      </c>
      <c r="V1105" s="14">
        <v>0.10615387229171799</v>
      </c>
      <c r="W1105" s="14">
        <v>8.8363382578330499E-2</v>
      </c>
      <c r="X1105" s="14"/>
      <c r="Y1105" s="14">
        <v>9.95715210290887E-2</v>
      </c>
      <c r="Z1105" s="14">
        <v>9.9359182009767302E-2</v>
      </c>
      <c r="AA1105" s="14">
        <v>8.8692427546071206E-2</v>
      </c>
      <c r="AB1105" s="14">
        <v>0.136959378425005</v>
      </c>
      <c r="AC1105" s="14"/>
      <c r="AD1105" s="14">
        <v>9.3556647386668607E-2</v>
      </c>
      <c r="AE1105" s="14">
        <v>0.129630198632504</v>
      </c>
      <c r="AF1105" s="14">
        <v>2.1341702186369101E-2</v>
      </c>
      <c r="AG1105" s="14">
        <v>8.8874384996200997E-2</v>
      </c>
      <c r="AH1105" s="14"/>
      <c r="AI1105" s="14">
        <v>8.9466336828264006E-2</v>
      </c>
      <c r="AJ1105" s="14">
        <v>9.4098665828618394E-2</v>
      </c>
      <c r="AK1105" s="14">
        <v>0.109453144259803</v>
      </c>
      <c r="AL1105" s="14">
        <v>0.14408640632965</v>
      </c>
      <c r="AM1105" s="14">
        <v>7.3090798697112394E-2</v>
      </c>
    </row>
    <row r="1106" spans="2:39" x14ac:dyDescent="0.35">
      <c r="B1106" t="s">
        <v>64</v>
      </c>
      <c r="C1106" s="14">
        <v>1.4453346228671501E-2</v>
      </c>
      <c r="D1106" s="14">
        <v>7.1667281628747604E-3</v>
      </c>
      <c r="E1106" s="14">
        <v>2.2855955971382201E-2</v>
      </c>
      <c r="F1106" s="14"/>
      <c r="G1106" s="14">
        <v>2.4227609250160102E-2</v>
      </c>
      <c r="H1106" s="14">
        <v>2.5251846229004601E-2</v>
      </c>
      <c r="I1106" s="14">
        <v>0</v>
      </c>
      <c r="J1106" s="14">
        <v>1.7870057969599101E-2</v>
      </c>
      <c r="K1106" s="14">
        <v>0</v>
      </c>
      <c r="L1106" s="14">
        <v>1.25251948368035E-2</v>
      </c>
      <c r="M1106" s="14"/>
      <c r="N1106" s="14">
        <v>2.8991235175430102E-2</v>
      </c>
      <c r="O1106" s="14">
        <v>1.37572644797118E-2</v>
      </c>
      <c r="P1106" s="14">
        <v>2.0571809915628202E-2</v>
      </c>
      <c r="Q1106" s="14">
        <v>9.1425910001892707E-3</v>
      </c>
      <c r="R1106" s="14">
        <v>6.9143073691953503E-3</v>
      </c>
      <c r="S1106" s="14"/>
      <c r="T1106" s="14">
        <v>8.3885225542543098E-3</v>
      </c>
      <c r="U1106" s="14">
        <v>0</v>
      </c>
      <c r="V1106" s="14">
        <v>2.46990726259197E-2</v>
      </c>
      <c r="W1106" s="14">
        <v>7.3673913603441599E-3</v>
      </c>
      <c r="X1106" s="14"/>
      <c r="Y1106" s="14">
        <v>1.6647994974024201E-2</v>
      </c>
      <c r="Z1106" s="14">
        <v>1.45106882446484E-2</v>
      </c>
      <c r="AA1106" s="14">
        <v>6.3844204030649599E-3</v>
      </c>
      <c r="AB1106" s="14">
        <v>1.0876932421501E-2</v>
      </c>
      <c r="AC1106" s="14"/>
      <c r="AD1106" s="14">
        <v>1.2877948918418199E-2</v>
      </c>
      <c r="AE1106" s="14">
        <v>1.1495390684939899E-2</v>
      </c>
      <c r="AF1106" s="14">
        <v>0</v>
      </c>
      <c r="AG1106" s="14">
        <v>6.1587583516148799E-2</v>
      </c>
      <c r="AH1106" s="14"/>
      <c r="AI1106" s="14">
        <v>2.7525285788259701E-2</v>
      </c>
      <c r="AJ1106" s="14">
        <v>2.0229661143788599E-2</v>
      </c>
      <c r="AK1106" s="14">
        <v>0</v>
      </c>
      <c r="AL1106" s="14">
        <v>0</v>
      </c>
      <c r="AM1106" s="14">
        <v>2.00990456921071E-2</v>
      </c>
    </row>
    <row r="1107" spans="2:39" x14ac:dyDescent="0.35">
      <c r="C1107" s="14"/>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row>
    <row r="1108" spans="2:39" x14ac:dyDescent="0.35">
      <c r="B1108" s="6" t="s">
        <v>424</v>
      </c>
      <c r="C1108" s="14"/>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row>
    <row r="1109" spans="2:39" x14ac:dyDescent="0.35">
      <c r="B1109" s="24" t="s">
        <v>222</v>
      </c>
      <c r="C1109" s="14"/>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row>
    <row r="1110" spans="2:39" x14ac:dyDescent="0.35">
      <c r="B1110" t="s">
        <v>144</v>
      </c>
      <c r="C1110" s="14">
        <v>0.54150323655219301</v>
      </c>
      <c r="D1110" s="14">
        <v>0.57936691155752795</v>
      </c>
      <c r="E1110" s="14">
        <v>0.49784050006431901</v>
      </c>
      <c r="F1110" s="14"/>
      <c r="G1110" s="14">
        <v>0.57939043179291705</v>
      </c>
      <c r="H1110" s="14">
        <v>0.62096289417100103</v>
      </c>
      <c r="I1110" s="14">
        <v>0.59015669163008999</v>
      </c>
      <c r="J1110" s="14">
        <v>0.48609613306301802</v>
      </c>
      <c r="K1110" s="14">
        <v>0.35904190643934097</v>
      </c>
      <c r="L1110" s="14">
        <v>0.438866778172185</v>
      </c>
      <c r="M1110" s="14"/>
      <c r="N1110" s="14">
        <v>0.56516422338023298</v>
      </c>
      <c r="O1110" s="14">
        <v>0.53952696371736597</v>
      </c>
      <c r="P1110" s="14">
        <v>0.54393884467224995</v>
      </c>
      <c r="Q1110" s="14">
        <v>0.56425720526240397</v>
      </c>
      <c r="R1110" s="14">
        <v>0.56488883343460505</v>
      </c>
      <c r="S1110" s="14"/>
      <c r="T1110" s="14">
        <v>0.44089690913977603</v>
      </c>
      <c r="U1110" s="14">
        <v>0.61909945591179805</v>
      </c>
      <c r="V1110" s="14">
        <v>0.56310610594150101</v>
      </c>
      <c r="W1110" s="14">
        <v>0.52594855893626702</v>
      </c>
      <c r="X1110" s="14"/>
      <c r="Y1110" s="14">
        <v>0.52143825913393504</v>
      </c>
      <c r="Z1110" s="14">
        <v>0.53569266630488699</v>
      </c>
      <c r="AA1110" s="14">
        <v>0.58874994624977794</v>
      </c>
      <c r="AB1110" s="14">
        <v>0.70040555174670605</v>
      </c>
      <c r="AC1110" s="14"/>
      <c r="AD1110" s="14">
        <v>0.53856936785590903</v>
      </c>
      <c r="AE1110" s="14">
        <v>0.54731376418303002</v>
      </c>
      <c r="AF1110" s="14">
        <v>0.36471192455235302</v>
      </c>
      <c r="AG1110" s="14">
        <v>0.65626300144118299</v>
      </c>
      <c r="AH1110" s="14"/>
      <c r="AI1110" s="14">
        <v>0.57469393396593604</v>
      </c>
      <c r="AJ1110" s="14">
        <v>0.59202037951634701</v>
      </c>
      <c r="AK1110" s="14">
        <v>0.67580411450467204</v>
      </c>
      <c r="AL1110" s="14">
        <v>0.57448002896885697</v>
      </c>
      <c r="AM1110" s="14">
        <v>0.56404457895033699</v>
      </c>
    </row>
    <row r="1111" spans="2:39" x14ac:dyDescent="0.35">
      <c r="B1111" t="s">
        <v>145</v>
      </c>
      <c r="C1111" s="14">
        <v>0.36287085565209198</v>
      </c>
      <c r="D1111" s="14">
        <v>0.33390443552851901</v>
      </c>
      <c r="E1111" s="14">
        <v>0.39627366635851102</v>
      </c>
      <c r="F1111" s="14"/>
      <c r="G1111" s="14">
        <v>0.34372356099213103</v>
      </c>
      <c r="H1111" s="14">
        <v>0.311210283766233</v>
      </c>
      <c r="I1111" s="14">
        <v>0.32526978333538997</v>
      </c>
      <c r="J1111" s="14">
        <v>0.41752531695245299</v>
      </c>
      <c r="K1111" s="14">
        <v>0.48143599550277</v>
      </c>
      <c r="L1111" s="14">
        <v>0.40149195099259299</v>
      </c>
      <c r="M1111" s="14"/>
      <c r="N1111" s="14">
        <v>0.371753873813846</v>
      </c>
      <c r="O1111" s="14">
        <v>0.34745343081506302</v>
      </c>
      <c r="P1111" s="14">
        <v>0.37990055839917902</v>
      </c>
      <c r="Q1111" s="14">
        <v>0.32329625501168802</v>
      </c>
      <c r="R1111" s="14">
        <v>0.37187624903628802</v>
      </c>
      <c r="S1111" s="14"/>
      <c r="T1111" s="14">
        <v>0.45882456307789998</v>
      </c>
      <c r="U1111" s="14">
        <v>0.26822326552965198</v>
      </c>
      <c r="V1111" s="14">
        <v>0.36700580230258201</v>
      </c>
      <c r="W1111" s="14">
        <v>0.35662018780190702</v>
      </c>
      <c r="X1111" s="14"/>
      <c r="Y1111" s="14">
        <v>0.358421014646155</v>
      </c>
      <c r="Z1111" s="14">
        <v>0.40718036728650803</v>
      </c>
      <c r="AA1111" s="14">
        <v>0.327782276207356</v>
      </c>
      <c r="AB1111" s="14">
        <v>0.23700240476833201</v>
      </c>
      <c r="AC1111" s="14"/>
      <c r="AD1111" s="14">
        <v>0.36884234633005702</v>
      </c>
      <c r="AE1111" s="14">
        <v>0.36083975266506202</v>
      </c>
      <c r="AF1111" s="14">
        <v>0.50617437277412303</v>
      </c>
      <c r="AG1111" s="14">
        <v>0.20960850688945501</v>
      </c>
      <c r="AH1111" s="14"/>
      <c r="AI1111" s="14">
        <v>0.331632265580249</v>
      </c>
      <c r="AJ1111" s="14">
        <v>0.34756596583635802</v>
      </c>
      <c r="AK1111" s="14">
        <v>0.22308253189456301</v>
      </c>
      <c r="AL1111" s="14">
        <v>0.30941068223426299</v>
      </c>
      <c r="AM1111" s="14">
        <v>0.39815964078356803</v>
      </c>
    </row>
    <row r="1112" spans="2:39" x14ac:dyDescent="0.35">
      <c r="B1112" t="s">
        <v>64</v>
      </c>
      <c r="C1112" s="14">
        <v>9.5625907795715406E-2</v>
      </c>
      <c r="D1112" s="14">
        <v>8.6728652913953194E-2</v>
      </c>
      <c r="E1112" s="14">
        <v>0.10588583357716901</v>
      </c>
      <c r="F1112" s="14"/>
      <c r="G1112" s="14">
        <v>7.6886007214952604E-2</v>
      </c>
      <c r="H1112" s="14">
        <v>6.7826822062765996E-2</v>
      </c>
      <c r="I1112" s="14">
        <v>8.4573525034520605E-2</v>
      </c>
      <c r="J1112" s="14">
        <v>9.6378549984528897E-2</v>
      </c>
      <c r="K1112" s="14">
        <v>0.159522098057889</v>
      </c>
      <c r="L1112" s="14">
        <v>0.159641270835223</v>
      </c>
      <c r="M1112" s="14"/>
      <c r="N1112" s="14">
        <v>6.3081902805921006E-2</v>
      </c>
      <c r="O1112" s="14">
        <v>0.113019605467572</v>
      </c>
      <c r="P1112" s="14">
        <v>7.6160596928571106E-2</v>
      </c>
      <c r="Q1112" s="14">
        <v>0.112446539725908</v>
      </c>
      <c r="R1112" s="14">
        <v>6.3234917529106899E-2</v>
      </c>
      <c r="S1112" s="14"/>
      <c r="T1112" s="14">
        <v>0.100278527782324</v>
      </c>
      <c r="U1112" s="14">
        <v>0.11267727855855</v>
      </c>
      <c r="V1112" s="14">
        <v>6.9888091755917495E-2</v>
      </c>
      <c r="W1112" s="14">
        <v>0.117431253261826</v>
      </c>
      <c r="X1112" s="14"/>
      <c r="Y1112" s="14">
        <v>0.12014072621991</v>
      </c>
      <c r="Z1112" s="14">
        <v>5.71269664086052E-2</v>
      </c>
      <c r="AA1112" s="14">
        <v>8.3467777542866106E-2</v>
      </c>
      <c r="AB1112" s="14">
        <v>6.2592043484961696E-2</v>
      </c>
      <c r="AC1112" s="14"/>
      <c r="AD1112" s="14">
        <v>9.2588285814033805E-2</v>
      </c>
      <c r="AE1112" s="14">
        <v>9.1846483151907604E-2</v>
      </c>
      <c r="AF1112" s="14">
        <v>0.12911370267352401</v>
      </c>
      <c r="AG1112" s="14">
        <v>0.134128491669361</v>
      </c>
      <c r="AH1112" s="14"/>
      <c r="AI1112" s="14">
        <v>9.3673800453815001E-2</v>
      </c>
      <c r="AJ1112" s="14">
        <v>6.0413654647294798E-2</v>
      </c>
      <c r="AK1112" s="14">
        <v>0.101113353600765</v>
      </c>
      <c r="AL1112" s="14">
        <v>0.116109288796881</v>
      </c>
      <c r="AM1112" s="14">
        <v>3.7795780266095098E-2</v>
      </c>
    </row>
    <row r="1113" spans="2:39" x14ac:dyDescent="0.35">
      <c r="C1113" s="14"/>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row>
    <row r="1114" spans="2:39" x14ac:dyDescent="0.35">
      <c r="B1114" s="6" t="s">
        <v>423</v>
      </c>
      <c r="C1114" s="14"/>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row>
    <row r="1115" spans="2:39" x14ac:dyDescent="0.35">
      <c r="B1115" s="24" t="s">
        <v>222</v>
      </c>
      <c r="C1115" s="14"/>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row>
    <row r="1116" spans="2:39" x14ac:dyDescent="0.35">
      <c r="B1116" t="s">
        <v>425</v>
      </c>
      <c r="C1116" s="14">
        <v>0.61220581400357799</v>
      </c>
      <c r="D1116" s="14">
        <v>0.62662146253148998</v>
      </c>
      <c r="E1116" s="14">
        <v>0.59558231766078096</v>
      </c>
      <c r="F1116" s="14"/>
      <c r="G1116" s="14">
        <v>0.50713107126250001</v>
      </c>
      <c r="H1116" s="14">
        <v>0.57658833539771903</v>
      </c>
      <c r="I1116" s="14">
        <v>0.694746338750028</v>
      </c>
      <c r="J1116" s="14">
        <v>0.59880639758684395</v>
      </c>
      <c r="K1116" s="14">
        <v>0.70629167115630598</v>
      </c>
      <c r="L1116" s="14">
        <v>0.61795786765776695</v>
      </c>
      <c r="M1116" s="14"/>
      <c r="N1116" s="14">
        <v>0.62892573520968598</v>
      </c>
      <c r="O1116" s="14">
        <v>0.615128508759065</v>
      </c>
      <c r="P1116" s="14">
        <v>0.66850390702870399</v>
      </c>
      <c r="Q1116" s="14">
        <v>0.547906677269973</v>
      </c>
      <c r="R1116" s="14">
        <v>0.61068336612996399</v>
      </c>
      <c r="S1116" s="14"/>
      <c r="T1116" s="14">
        <v>0.53712699159921296</v>
      </c>
      <c r="U1116" s="14">
        <v>0.46303105323937099</v>
      </c>
      <c r="V1116" s="14">
        <v>0.63208942103639298</v>
      </c>
      <c r="W1116" s="14">
        <v>0.62293185738124401</v>
      </c>
      <c r="X1116" s="14"/>
      <c r="Y1116" s="14">
        <v>0.60220178240587896</v>
      </c>
      <c r="Z1116" s="14">
        <v>0.62747599190234304</v>
      </c>
      <c r="AA1116" s="14">
        <v>0.65875409392832096</v>
      </c>
      <c r="AB1116" s="14">
        <v>0.64941394821868903</v>
      </c>
      <c r="AC1116" s="14"/>
      <c r="AD1116" s="14">
        <v>0.63825944162512005</v>
      </c>
      <c r="AE1116" s="14">
        <v>0.57576362786998403</v>
      </c>
      <c r="AF1116" s="14">
        <v>0.65424425728778501</v>
      </c>
      <c r="AG1116" s="14">
        <v>0.51375588598811806</v>
      </c>
      <c r="AH1116" s="14"/>
      <c r="AI1116" s="14">
        <v>0.51890613089389803</v>
      </c>
      <c r="AJ1116" s="14">
        <v>0.70299701855962504</v>
      </c>
      <c r="AK1116" s="14">
        <v>0.62822419225764903</v>
      </c>
      <c r="AL1116" s="14">
        <v>0.65987657621532902</v>
      </c>
      <c r="AM1116" s="14">
        <v>0.687883489361097</v>
      </c>
    </row>
    <row r="1117" spans="2:39" x14ac:dyDescent="0.35">
      <c r="B1117" t="s">
        <v>426</v>
      </c>
      <c r="C1117" s="14">
        <v>0.22484981842169899</v>
      </c>
      <c r="D1117" s="14">
        <v>0.21596221848957101</v>
      </c>
      <c r="E1117" s="14">
        <v>0.235098610536872</v>
      </c>
      <c r="F1117" s="14"/>
      <c r="G1117" s="14">
        <v>0.29264696200009799</v>
      </c>
      <c r="H1117" s="14">
        <v>0.25855659151412402</v>
      </c>
      <c r="I1117" s="14">
        <v>0.18288943423863299</v>
      </c>
      <c r="J1117" s="14">
        <v>0.236970250620507</v>
      </c>
      <c r="K1117" s="14">
        <v>0.16500803215493801</v>
      </c>
      <c r="L1117" s="14">
        <v>0.15656949829323499</v>
      </c>
      <c r="M1117" s="14"/>
      <c r="N1117" s="14">
        <v>0.24724459758523301</v>
      </c>
      <c r="O1117" s="14">
        <v>0.210496976834185</v>
      </c>
      <c r="P1117" s="14">
        <v>0.17726391679787101</v>
      </c>
      <c r="Q1117" s="14">
        <v>0.28020961086990898</v>
      </c>
      <c r="R1117" s="14">
        <v>0.23356472352284199</v>
      </c>
      <c r="S1117" s="14"/>
      <c r="T1117" s="14">
        <v>0.18528409463453799</v>
      </c>
      <c r="U1117" s="14">
        <v>0.36709656385233502</v>
      </c>
      <c r="V1117" s="14">
        <v>0.21329591023311001</v>
      </c>
      <c r="W1117" s="14">
        <v>0.22288469357507101</v>
      </c>
      <c r="X1117" s="14"/>
      <c r="Y1117" s="14">
        <v>0.21722059788412301</v>
      </c>
      <c r="Z1117" s="14">
        <v>0.214432573611372</v>
      </c>
      <c r="AA1117" s="14">
        <v>0.21205464271053301</v>
      </c>
      <c r="AB1117" s="14">
        <v>0.23539629110504301</v>
      </c>
      <c r="AC1117" s="14"/>
      <c r="AD1117" s="14">
        <v>0.21663469243549399</v>
      </c>
      <c r="AE1117" s="14">
        <v>0.234903323814007</v>
      </c>
      <c r="AF1117" s="14">
        <v>0.15798890052763301</v>
      </c>
      <c r="AG1117" s="14">
        <v>0.27255247834149898</v>
      </c>
      <c r="AH1117" s="14"/>
      <c r="AI1117" s="14">
        <v>0.31670138367098699</v>
      </c>
      <c r="AJ1117" s="14">
        <v>0.16815595276348899</v>
      </c>
      <c r="AK1117" s="14">
        <v>0.17556822627020899</v>
      </c>
      <c r="AL1117" s="14">
        <v>0.17778424273495899</v>
      </c>
      <c r="AM1117" s="14">
        <v>0.161647729743392</v>
      </c>
    </row>
    <row r="1118" spans="2:39" x14ac:dyDescent="0.35">
      <c r="B1118" t="s">
        <v>427</v>
      </c>
      <c r="C1118" s="14">
        <v>7.1711981896614901E-2</v>
      </c>
      <c r="D1118" s="14">
        <v>7.1130140630811897E-2</v>
      </c>
      <c r="E1118" s="14">
        <v>7.2382935834999093E-2</v>
      </c>
      <c r="F1118" s="14"/>
      <c r="G1118" s="14">
        <v>0.127356177686231</v>
      </c>
      <c r="H1118" s="14">
        <v>9.9025581785885899E-2</v>
      </c>
      <c r="I1118" s="14">
        <v>5.7896648800016402E-2</v>
      </c>
      <c r="J1118" s="14">
        <v>4.4742918515606897E-2</v>
      </c>
      <c r="K1118" s="14">
        <v>1.09351104528494E-2</v>
      </c>
      <c r="L1118" s="14">
        <v>4.4236616394559398E-2</v>
      </c>
      <c r="M1118" s="14"/>
      <c r="N1118" s="14">
        <v>4.58447885697695E-2</v>
      </c>
      <c r="O1118" s="14">
        <v>8.4267473858398501E-2</v>
      </c>
      <c r="P1118" s="14">
        <v>7.1640110237064902E-2</v>
      </c>
      <c r="Q1118" s="14">
        <v>7.3106864628153495E-2</v>
      </c>
      <c r="R1118" s="14">
        <v>7.6745748805130895E-2</v>
      </c>
      <c r="S1118" s="14"/>
      <c r="T1118" s="14">
        <v>0.106286779600924</v>
      </c>
      <c r="U1118" s="14">
        <v>7.3562262638141807E-2</v>
      </c>
      <c r="V1118" s="14">
        <v>7.1040677918609602E-2</v>
      </c>
      <c r="W1118" s="14">
        <v>6.7373443893833804E-2</v>
      </c>
      <c r="X1118" s="14"/>
      <c r="Y1118" s="14">
        <v>6.9839404645181999E-2</v>
      </c>
      <c r="Z1118" s="14">
        <v>7.6277749934132597E-2</v>
      </c>
      <c r="AA1118" s="14">
        <v>6.2783588339847402E-2</v>
      </c>
      <c r="AB1118" s="14">
        <v>0.100086460204047</v>
      </c>
      <c r="AC1118" s="14"/>
      <c r="AD1118" s="14">
        <v>6.4823736772638696E-2</v>
      </c>
      <c r="AE1118" s="14">
        <v>8.2841570639040102E-2</v>
      </c>
      <c r="AF1118" s="14">
        <v>8.7113731193421598E-2</v>
      </c>
      <c r="AG1118" s="14">
        <v>8.2378883437080205E-2</v>
      </c>
      <c r="AH1118" s="14"/>
      <c r="AI1118" s="14">
        <v>8.42262633298754E-2</v>
      </c>
      <c r="AJ1118" s="14">
        <v>7.3242697403958695E-2</v>
      </c>
      <c r="AK1118" s="14">
        <v>0.118064976565354</v>
      </c>
      <c r="AL1118" s="14">
        <v>9.6572393023589401E-2</v>
      </c>
      <c r="AM1118" s="14">
        <v>8.0535086368319603E-2</v>
      </c>
    </row>
    <row r="1119" spans="2:39" x14ac:dyDescent="0.35">
      <c r="B1119" t="s">
        <v>64</v>
      </c>
      <c r="C1119" s="14">
        <v>9.1232385678108097E-2</v>
      </c>
      <c r="D1119" s="14">
        <v>8.6286178348127004E-2</v>
      </c>
      <c r="E1119" s="14">
        <v>9.6936135967347695E-2</v>
      </c>
      <c r="F1119" s="14"/>
      <c r="G1119" s="14">
        <v>7.2865789051170193E-2</v>
      </c>
      <c r="H1119" s="14">
        <v>6.5829491302270907E-2</v>
      </c>
      <c r="I1119" s="14">
        <v>6.4467578211322499E-2</v>
      </c>
      <c r="J1119" s="14">
        <v>0.119480433277041</v>
      </c>
      <c r="K1119" s="14">
        <v>0.117765186235907</v>
      </c>
      <c r="L1119" s="14">
        <v>0.181236017654439</v>
      </c>
      <c r="M1119" s="14"/>
      <c r="N1119" s="14">
        <v>7.7984878635311394E-2</v>
      </c>
      <c r="O1119" s="14">
        <v>9.01070405483511E-2</v>
      </c>
      <c r="P1119" s="14">
        <v>8.2592065936360398E-2</v>
      </c>
      <c r="Q1119" s="14">
        <v>9.8776847231964296E-2</v>
      </c>
      <c r="R1119" s="14">
        <v>7.9006161542063802E-2</v>
      </c>
      <c r="S1119" s="14"/>
      <c r="T1119" s="14">
        <v>0.171302134165325</v>
      </c>
      <c r="U1119" s="14">
        <v>9.6310120270152705E-2</v>
      </c>
      <c r="V1119" s="14">
        <v>8.3573990811886906E-2</v>
      </c>
      <c r="W1119" s="14">
        <v>8.6810005149851099E-2</v>
      </c>
      <c r="X1119" s="14"/>
      <c r="Y1119" s="14">
        <v>0.110738215064816</v>
      </c>
      <c r="Z1119" s="14">
        <v>8.1813684552152294E-2</v>
      </c>
      <c r="AA1119" s="14">
        <v>6.6407675021298601E-2</v>
      </c>
      <c r="AB1119" s="14">
        <v>1.5103300472221399E-2</v>
      </c>
      <c r="AC1119" s="14"/>
      <c r="AD1119" s="14">
        <v>8.0282129166746999E-2</v>
      </c>
      <c r="AE1119" s="14">
        <v>0.106491477676969</v>
      </c>
      <c r="AF1119" s="14">
        <v>0.10065311099116001</v>
      </c>
      <c r="AG1119" s="14">
        <v>0.13131275223330299</v>
      </c>
      <c r="AH1119" s="14"/>
      <c r="AI1119" s="14">
        <v>8.0166222105239798E-2</v>
      </c>
      <c r="AJ1119" s="14">
        <v>5.5604331272927299E-2</v>
      </c>
      <c r="AK1119" s="14">
        <v>7.8142604906788093E-2</v>
      </c>
      <c r="AL1119" s="14">
        <v>6.5766788026122694E-2</v>
      </c>
      <c r="AM1119" s="14">
        <v>6.9933694527191503E-2</v>
      </c>
    </row>
    <row r="1120" spans="2:39" x14ac:dyDescent="0.35">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row>
    <row r="1121" spans="2:39" x14ac:dyDescent="0.35">
      <c r="B1121" s="6" t="s">
        <v>440</v>
      </c>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row>
    <row r="1122" spans="2:39" x14ac:dyDescent="0.35">
      <c r="B1122" s="24" t="s">
        <v>222</v>
      </c>
      <c r="C1122" s="14"/>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row>
    <row r="1123" spans="2:39" x14ac:dyDescent="0.35">
      <c r="B1123" t="s">
        <v>435</v>
      </c>
      <c r="C1123" s="14">
        <v>0.78244657096141901</v>
      </c>
      <c r="D1123" s="14">
        <v>0.78639454447284096</v>
      </c>
      <c r="E1123" s="14">
        <v>0.77789394031830195</v>
      </c>
      <c r="F1123" s="14"/>
      <c r="G1123" s="14">
        <v>0.80392744822849505</v>
      </c>
      <c r="H1123" s="14">
        <v>0.78155880990016302</v>
      </c>
      <c r="I1123" s="14">
        <v>0.822417418278379</v>
      </c>
      <c r="J1123" s="14">
        <v>0.76441765322071697</v>
      </c>
      <c r="K1123" s="14">
        <v>0.82387751317839297</v>
      </c>
      <c r="L1123" s="14">
        <v>0.631074067946652</v>
      </c>
      <c r="M1123" s="14"/>
      <c r="N1123" s="14">
        <v>0.76422181431971403</v>
      </c>
      <c r="O1123" s="14">
        <v>0.72966526198322001</v>
      </c>
      <c r="P1123" s="14">
        <v>0.81250016408216597</v>
      </c>
      <c r="Q1123" s="14">
        <v>0.78529465134840204</v>
      </c>
      <c r="R1123" s="14">
        <v>0.84524898814966398</v>
      </c>
      <c r="S1123" s="14"/>
      <c r="T1123" s="14">
        <v>0.77918928965887402</v>
      </c>
      <c r="U1123" s="14">
        <v>0.72312237600997797</v>
      </c>
      <c r="V1123" s="14">
        <v>0.80250530124021202</v>
      </c>
      <c r="W1123" s="14">
        <v>0.77096046551325403</v>
      </c>
      <c r="X1123" s="14"/>
      <c r="Y1123" s="14">
        <v>0.78535407123016399</v>
      </c>
      <c r="Z1123" s="14">
        <v>0.76611513294196099</v>
      </c>
      <c r="AA1123" s="14">
        <v>0.76874497242377804</v>
      </c>
      <c r="AB1123" s="14">
        <v>0.82905609343345499</v>
      </c>
      <c r="AC1123" s="14"/>
      <c r="AD1123" s="14">
        <v>0.78252234044063296</v>
      </c>
      <c r="AE1123" s="14">
        <v>0.78129527354801998</v>
      </c>
      <c r="AF1123" s="14">
        <v>0.71547948913839199</v>
      </c>
      <c r="AG1123" s="14">
        <v>0.81842533939543405</v>
      </c>
      <c r="AH1123" s="14"/>
      <c r="AI1123" s="14">
        <v>0.72935943600711295</v>
      </c>
      <c r="AJ1123" s="14">
        <v>0.83949452476129105</v>
      </c>
      <c r="AK1123" s="14">
        <v>0.86492232431441096</v>
      </c>
      <c r="AL1123" s="14">
        <v>0.68677927614287904</v>
      </c>
      <c r="AM1123" s="14">
        <v>0.84916618097639696</v>
      </c>
    </row>
    <row r="1124" spans="2:39" x14ac:dyDescent="0.35">
      <c r="B1124" t="s">
        <v>436</v>
      </c>
      <c r="C1124" s="14">
        <v>0.12532461241812301</v>
      </c>
      <c r="D1124" s="14">
        <v>0.11803261142197401</v>
      </c>
      <c r="E1124" s="14">
        <v>0.13373342952104</v>
      </c>
      <c r="F1124" s="14"/>
      <c r="G1124" s="14">
        <v>0.12576337962441</v>
      </c>
      <c r="H1124" s="14">
        <v>0.14284085903688401</v>
      </c>
      <c r="I1124" s="14">
        <v>8.7905324211401806E-2</v>
      </c>
      <c r="J1124" s="14">
        <v>0.160716852838267</v>
      </c>
      <c r="K1124" s="14">
        <v>0.117256184741601</v>
      </c>
      <c r="L1124" s="14">
        <v>0.11491013780008</v>
      </c>
      <c r="M1124" s="14"/>
      <c r="N1124" s="14">
        <v>9.6828530293752907E-2</v>
      </c>
      <c r="O1124" s="14">
        <v>0.13347689791939901</v>
      </c>
      <c r="P1124" s="14">
        <v>0.136672586710474</v>
      </c>
      <c r="Q1124" s="14">
        <v>0.142092436043877</v>
      </c>
      <c r="R1124" s="14">
        <v>9.3317207526172799E-2</v>
      </c>
      <c r="S1124" s="14"/>
      <c r="T1124" s="14">
        <v>0.15433283341725099</v>
      </c>
      <c r="U1124" s="14">
        <v>0.17238955597460601</v>
      </c>
      <c r="V1124" s="14">
        <v>9.5582116852949303E-2</v>
      </c>
      <c r="W1124" s="14">
        <v>0.14384758194772801</v>
      </c>
      <c r="X1124" s="14"/>
      <c r="Y1124" s="14">
        <v>9.7912404802725103E-2</v>
      </c>
      <c r="Z1124" s="14">
        <v>0.13141957325964301</v>
      </c>
      <c r="AA1124" s="14">
        <v>0.204068246210835</v>
      </c>
      <c r="AB1124" s="14">
        <v>0.133737820611117</v>
      </c>
      <c r="AC1124" s="14"/>
      <c r="AD1124" s="14">
        <v>0.13564564570646401</v>
      </c>
      <c r="AE1124" s="14">
        <v>0.11233603687938901</v>
      </c>
      <c r="AF1124" s="14">
        <v>0.140132892423425</v>
      </c>
      <c r="AG1124" s="14">
        <v>8.3130652712697498E-2</v>
      </c>
      <c r="AH1124" s="14"/>
      <c r="AI1124" s="14">
        <v>0.209061293808225</v>
      </c>
      <c r="AJ1124" s="14">
        <v>0.12933135269224399</v>
      </c>
      <c r="AK1124" s="14">
        <v>0.119553286103161</v>
      </c>
      <c r="AL1124" s="14">
        <v>0.14903166118932801</v>
      </c>
      <c r="AM1124" s="14">
        <v>7.50568340623637E-2</v>
      </c>
    </row>
    <row r="1125" spans="2:39" x14ac:dyDescent="0.35">
      <c r="B1125" t="s">
        <v>437</v>
      </c>
      <c r="C1125" s="14">
        <v>6.0596040304138898E-2</v>
      </c>
      <c r="D1125" s="14">
        <v>6.7486197207853593E-2</v>
      </c>
      <c r="E1125" s="14">
        <v>5.2650612259856101E-2</v>
      </c>
      <c r="F1125" s="14"/>
      <c r="G1125" s="14">
        <v>3.8065597954180998E-2</v>
      </c>
      <c r="H1125" s="14">
        <v>5.9508052026535502E-2</v>
      </c>
      <c r="I1125" s="14">
        <v>6.2801251493516702E-2</v>
      </c>
      <c r="J1125" s="14">
        <v>6.4201685669167202E-2</v>
      </c>
      <c r="K1125" s="14">
        <v>3.2583980833773202E-2</v>
      </c>
      <c r="L1125" s="14">
        <v>0.125773863180661</v>
      </c>
      <c r="M1125" s="14"/>
      <c r="N1125" s="14">
        <v>0.10623145034569501</v>
      </c>
      <c r="O1125" s="14">
        <v>7.1403874251077901E-2</v>
      </c>
      <c r="P1125" s="14">
        <v>3.1701377435543E-2</v>
      </c>
      <c r="Q1125" s="14">
        <v>6.6910520478037694E-2</v>
      </c>
      <c r="R1125" s="14">
        <v>3.7095694925388598E-2</v>
      </c>
      <c r="S1125" s="14"/>
      <c r="T1125" s="14">
        <v>6.6477876923874801E-2</v>
      </c>
      <c r="U1125" s="14">
        <v>0.10448806801541601</v>
      </c>
      <c r="V1125" s="14">
        <v>5.1271488903793801E-2</v>
      </c>
      <c r="W1125" s="14">
        <v>6.3259308822844695E-2</v>
      </c>
      <c r="X1125" s="14"/>
      <c r="Y1125" s="14">
        <v>7.3705831825888898E-2</v>
      </c>
      <c r="Z1125" s="14">
        <v>8.0339406280583003E-2</v>
      </c>
      <c r="AA1125" s="14">
        <v>1.4213684273394899E-2</v>
      </c>
      <c r="AB1125" s="14">
        <v>1.1366849647315E-2</v>
      </c>
      <c r="AC1125" s="14"/>
      <c r="AD1125" s="14">
        <v>5.9688059986024798E-2</v>
      </c>
      <c r="AE1125" s="14">
        <v>5.9005495632347298E-2</v>
      </c>
      <c r="AF1125" s="14">
        <v>5.7338636961596703E-2</v>
      </c>
      <c r="AG1125" s="14">
        <v>8.8576001318216399E-2</v>
      </c>
      <c r="AH1125" s="14"/>
      <c r="AI1125" s="14">
        <v>6.1579270184661597E-2</v>
      </c>
      <c r="AJ1125" s="14">
        <v>2.6086622185557601E-2</v>
      </c>
      <c r="AK1125" s="14">
        <v>1.55243895824284E-2</v>
      </c>
      <c r="AL1125" s="14">
        <v>6.1005668564558101E-2</v>
      </c>
      <c r="AM1125" s="14">
        <v>3.4367615154837897E-2</v>
      </c>
    </row>
    <row r="1126" spans="2:39" x14ac:dyDescent="0.35">
      <c r="B1126" t="s">
        <v>438</v>
      </c>
      <c r="C1126" s="14">
        <v>1.24603700207956E-2</v>
      </c>
      <c r="D1126" s="14">
        <v>1.00324717034779E-2</v>
      </c>
      <c r="E1126" s="14">
        <v>1.5260116332622401E-2</v>
      </c>
      <c r="F1126" s="14"/>
      <c r="G1126" s="14">
        <v>1.6974840911469499E-2</v>
      </c>
      <c r="H1126" s="14">
        <v>3.9674462500318801E-3</v>
      </c>
      <c r="I1126" s="14">
        <v>1.4784946402934601E-2</v>
      </c>
      <c r="J1126" s="14">
        <v>0</v>
      </c>
      <c r="K1126" s="14">
        <v>2.0260710298044E-2</v>
      </c>
      <c r="L1126" s="14">
        <v>3.4858772920757501E-2</v>
      </c>
      <c r="M1126" s="14"/>
      <c r="N1126" s="14">
        <v>6.77688751415601E-3</v>
      </c>
      <c r="O1126" s="14">
        <v>2.9196965855517301E-2</v>
      </c>
      <c r="P1126" s="14">
        <v>4.1733700731075799E-3</v>
      </c>
      <c r="Q1126" s="14">
        <v>0</v>
      </c>
      <c r="R1126" s="14">
        <v>1.2548146284765299E-2</v>
      </c>
      <c r="S1126" s="14"/>
      <c r="T1126" s="14">
        <v>0</v>
      </c>
      <c r="U1126" s="14">
        <v>0</v>
      </c>
      <c r="V1126" s="14">
        <v>2.1639082139223002E-2</v>
      </c>
      <c r="W1126" s="14">
        <v>7.0316333235752298E-3</v>
      </c>
      <c r="X1126" s="14"/>
      <c r="Y1126" s="14">
        <v>1.8173170357496E-2</v>
      </c>
      <c r="Z1126" s="14">
        <v>3.7447365065263602E-3</v>
      </c>
      <c r="AA1126" s="14">
        <v>0</v>
      </c>
      <c r="AB1126" s="14">
        <v>1.49623038866116E-2</v>
      </c>
      <c r="AC1126" s="14"/>
      <c r="AD1126" s="14">
        <v>7.1684008581190499E-3</v>
      </c>
      <c r="AE1126" s="14">
        <v>1.84853893476534E-2</v>
      </c>
      <c r="AF1126" s="14">
        <v>4.9895641690949601E-2</v>
      </c>
      <c r="AG1126" s="14">
        <v>9.8680065736523898E-3</v>
      </c>
      <c r="AH1126" s="14"/>
      <c r="AI1126" s="14">
        <v>0</v>
      </c>
      <c r="AJ1126" s="14">
        <v>0</v>
      </c>
      <c r="AK1126" s="14">
        <v>0</v>
      </c>
      <c r="AL1126" s="14">
        <v>5.0777105174542397E-2</v>
      </c>
      <c r="AM1126" s="14">
        <v>1.74856813152241E-2</v>
      </c>
    </row>
    <row r="1127" spans="2:39" x14ac:dyDescent="0.35">
      <c r="B1127" t="s">
        <v>64</v>
      </c>
      <c r="C1127" s="14">
        <v>1.9172406295523602E-2</v>
      </c>
      <c r="D1127" s="14">
        <v>1.8054175193853599E-2</v>
      </c>
      <c r="E1127" s="14">
        <v>2.0461901568179501E-2</v>
      </c>
      <c r="F1127" s="14"/>
      <c r="G1127" s="14">
        <v>1.5268733281445301E-2</v>
      </c>
      <c r="H1127" s="14">
        <v>1.2124832786386101E-2</v>
      </c>
      <c r="I1127" s="14">
        <v>1.2091059613767699E-2</v>
      </c>
      <c r="J1127" s="14">
        <v>1.0663808271848501E-2</v>
      </c>
      <c r="K1127" s="14">
        <v>6.02161094818871E-3</v>
      </c>
      <c r="L1127" s="14">
        <v>9.3383158151848195E-2</v>
      </c>
      <c r="M1127" s="14"/>
      <c r="N1127" s="14">
        <v>2.59413175266828E-2</v>
      </c>
      <c r="O1127" s="14">
        <v>3.6256999990785299E-2</v>
      </c>
      <c r="P1127" s="14">
        <v>1.4952501698709399E-2</v>
      </c>
      <c r="Q1127" s="14">
        <v>5.7023921296825804E-3</v>
      </c>
      <c r="R1127" s="14">
        <v>1.17899631140098E-2</v>
      </c>
      <c r="S1127" s="14"/>
      <c r="T1127" s="14">
        <v>0</v>
      </c>
      <c r="U1127" s="14">
        <v>0</v>
      </c>
      <c r="V1127" s="14">
        <v>2.9002010863821402E-2</v>
      </c>
      <c r="W1127" s="14">
        <v>1.49010103925977E-2</v>
      </c>
      <c r="X1127" s="14"/>
      <c r="Y1127" s="14">
        <v>2.4854521783726099E-2</v>
      </c>
      <c r="Z1127" s="14">
        <v>1.83811510112869E-2</v>
      </c>
      <c r="AA1127" s="14">
        <v>1.29730970919925E-2</v>
      </c>
      <c r="AB1127" s="14">
        <v>1.0876932421501E-2</v>
      </c>
      <c r="AC1127" s="14"/>
      <c r="AD1127" s="14">
        <v>1.4975553008758399E-2</v>
      </c>
      <c r="AE1127" s="14">
        <v>2.8877804592590098E-2</v>
      </c>
      <c r="AF1127" s="14">
        <v>3.7153339785636202E-2</v>
      </c>
      <c r="AG1127" s="14">
        <v>0</v>
      </c>
      <c r="AH1127" s="14"/>
      <c r="AI1127" s="14">
        <v>0</v>
      </c>
      <c r="AJ1127" s="14">
        <v>5.0875003609074402E-3</v>
      </c>
      <c r="AK1127" s="14">
        <v>0</v>
      </c>
      <c r="AL1127" s="14">
        <v>5.2406288928692202E-2</v>
      </c>
      <c r="AM1127" s="14">
        <v>2.3923688491177E-2</v>
      </c>
    </row>
    <row r="1128" spans="2:39" x14ac:dyDescent="0.35">
      <c r="C1128" s="14"/>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c r="AD1128" s="14"/>
      <c r="AE1128" s="14"/>
      <c r="AF1128" s="14"/>
      <c r="AG1128" s="14"/>
      <c r="AH1128" s="14"/>
      <c r="AI1128" s="14"/>
      <c r="AJ1128" s="14"/>
      <c r="AK1128" s="14"/>
      <c r="AL1128" s="14"/>
      <c r="AM1128" s="14"/>
    </row>
    <row r="1129" spans="2:39" x14ac:dyDescent="0.35">
      <c r="B1129" s="6" t="s">
        <v>441</v>
      </c>
      <c r="C1129" s="14"/>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row>
    <row r="1130" spans="2:39" x14ac:dyDescent="0.35">
      <c r="B1130" s="24" t="s">
        <v>222</v>
      </c>
      <c r="C1130" s="14"/>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row>
    <row r="1131" spans="2:39" x14ac:dyDescent="0.35">
      <c r="B1131" t="s">
        <v>435</v>
      </c>
      <c r="C1131" s="14">
        <v>0.462064379464104</v>
      </c>
      <c r="D1131" s="14">
        <v>0.45818446613296099</v>
      </c>
      <c r="E1131" s="14">
        <v>0.46653852607955199</v>
      </c>
      <c r="F1131" s="14"/>
      <c r="G1131" s="14">
        <v>0.45778287290276798</v>
      </c>
      <c r="H1131" s="14">
        <v>0.53450332492515396</v>
      </c>
      <c r="I1131" s="14">
        <v>0.51639722806694199</v>
      </c>
      <c r="J1131" s="14">
        <v>0.44272550240327602</v>
      </c>
      <c r="K1131" s="14">
        <v>0.36971766636875902</v>
      </c>
      <c r="L1131" s="14">
        <v>0.27590674372004997</v>
      </c>
      <c r="M1131" s="14"/>
      <c r="N1131" s="14">
        <v>0.420804571599942</v>
      </c>
      <c r="O1131" s="14">
        <v>0.46536892945131803</v>
      </c>
      <c r="P1131" s="14">
        <v>0.48564308712038301</v>
      </c>
      <c r="Q1131" s="14">
        <v>0.44005538674056799</v>
      </c>
      <c r="R1131" s="14">
        <v>0.49836535566476498</v>
      </c>
      <c r="S1131" s="14"/>
      <c r="T1131" s="14">
        <v>0.364716357703668</v>
      </c>
      <c r="U1131" s="14">
        <v>0.40270263978352</v>
      </c>
      <c r="V1131" s="14">
        <v>0.43804296001902598</v>
      </c>
      <c r="W1131" s="14">
        <v>0.50633535796894402</v>
      </c>
      <c r="X1131" s="14"/>
      <c r="Y1131" s="14">
        <v>0.42213596794761399</v>
      </c>
      <c r="Z1131" s="14">
        <v>0.49629197487618398</v>
      </c>
      <c r="AA1131" s="14">
        <v>0.48379629025244603</v>
      </c>
      <c r="AB1131" s="14">
        <v>0.58815066726320397</v>
      </c>
      <c r="AC1131" s="14"/>
      <c r="AD1131" s="14">
        <v>0.46790967456073701</v>
      </c>
      <c r="AE1131" s="14">
        <v>0.46513198977126802</v>
      </c>
      <c r="AF1131" s="14">
        <v>0.28490404729793301</v>
      </c>
      <c r="AG1131" s="14">
        <v>0.50613036951133095</v>
      </c>
      <c r="AH1131" s="14"/>
      <c r="AI1131" s="14">
        <v>0.447580842714347</v>
      </c>
      <c r="AJ1131" s="14">
        <v>0.50794392911374198</v>
      </c>
      <c r="AK1131" s="14">
        <v>0.51370340964166905</v>
      </c>
      <c r="AL1131" s="14">
        <v>0.460430073612352</v>
      </c>
      <c r="AM1131" s="14">
        <v>0.52252737465579602</v>
      </c>
    </row>
    <row r="1132" spans="2:39" x14ac:dyDescent="0.35">
      <c r="B1132" t="s">
        <v>436</v>
      </c>
      <c r="C1132" s="14">
        <v>0.26833254278359198</v>
      </c>
      <c r="D1132" s="14">
        <v>0.29488420082894501</v>
      </c>
      <c r="E1132" s="14">
        <v>0.23771433025173799</v>
      </c>
      <c r="F1132" s="14"/>
      <c r="G1132" s="14">
        <v>0.287256715559919</v>
      </c>
      <c r="H1132" s="14">
        <v>0.23550249413934499</v>
      </c>
      <c r="I1132" s="14">
        <v>0.26425389981266301</v>
      </c>
      <c r="J1132" s="14">
        <v>0.24290718073173501</v>
      </c>
      <c r="K1132" s="14">
        <v>0.34697950936883198</v>
      </c>
      <c r="L1132" s="14">
        <v>0.288521995690661</v>
      </c>
      <c r="M1132" s="14"/>
      <c r="N1132" s="14">
        <v>0.28001103539664302</v>
      </c>
      <c r="O1132" s="14">
        <v>0.26678313231528999</v>
      </c>
      <c r="P1132" s="14">
        <v>0.25736292132222099</v>
      </c>
      <c r="Q1132" s="14">
        <v>0.26942565076865399</v>
      </c>
      <c r="R1132" s="14">
        <v>0.289673157013697</v>
      </c>
      <c r="S1132" s="14"/>
      <c r="T1132" s="14">
        <v>0.292594540028768</v>
      </c>
      <c r="U1132" s="14">
        <v>0.30094095110705998</v>
      </c>
      <c r="V1132" s="14">
        <v>0.25478371015414603</v>
      </c>
      <c r="W1132" s="14">
        <v>0.27300733723482801</v>
      </c>
      <c r="X1132" s="14"/>
      <c r="Y1132" s="14">
        <v>0.25827204372249901</v>
      </c>
      <c r="Z1132" s="14">
        <v>0.27623631634164098</v>
      </c>
      <c r="AA1132" s="14">
        <v>0.304871486544248</v>
      </c>
      <c r="AB1132" s="14">
        <v>0.27604304481340203</v>
      </c>
      <c r="AC1132" s="14"/>
      <c r="AD1132" s="14">
        <v>0.27250766028680701</v>
      </c>
      <c r="AE1132" s="14">
        <v>0.26627293483957998</v>
      </c>
      <c r="AF1132" s="14">
        <v>0.27804932223734502</v>
      </c>
      <c r="AG1132" s="14">
        <v>0.22901786669572499</v>
      </c>
      <c r="AH1132" s="14"/>
      <c r="AI1132" s="14">
        <v>0.26692345643460802</v>
      </c>
      <c r="AJ1132" s="14">
        <v>0.25607457605012102</v>
      </c>
      <c r="AK1132" s="14">
        <v>0.27199570831625902</v>
      </c>
      <c r="AL1132" s="14">
        <v>0.30944443167105401</v>
      </c>
      <c r="AM1132" s="14">
        <v>0.28468775716248401</v>
      </c>
    </row>
    <row r="1133" spans="2:39" x14ac:dyDescent="0.35">
      <c r="B1133" t="s">
        <v>437</v>
      </c>
      <c r="C1133" s="14">
        <v>0.168706951076491</v>
      </c>
      <c r="D1133" s="14">
        <v>0.15048279148405699</v>
      </c>
      <c r="E1133" s="14">
        <v>0.189722256059045</v>
      </c>
      <c r="F1133" s="14"/>
      <c r="G1133" s="14">
        <v>0.19776737852477999</v>
      </c>
      <c r="H1133" s="14">
        <v>0.17107094265360001</v>
      </c>
      <c r="I1133" s="14">
        <v>0.122762101252442</v>
      </c>
      <c r="J1133" s="14">
        <v>0.141170442086056</v>
      </c>
      <c r="K1133" s="14">
        <v>0.209373280834218</v>
      </c>
      <c r="L1133" s="14">
        <v>0.222637902403375</v>
      </c>
      <c r="M1133" s="14"/>
      <c r="N1133" s="14">
        <v>0.15594708768510801</v>
      </c>
      <c r="O1133" s="14">
        <v>0.16941559115584201</v>
      </c>
      <c r="P1133" s="14">
        <v>0.17425931554374499</v>
      </c>
      <c r="Q1133" s="14">
        <v>0.18265645170738901</v>
      </c>
      <c r="R1133" s="14">
        <v>0.12771946750180599</v>
      </c>
      <c r="S1133" s="14"/>
      <c r="T1133" s="14">
        <v>0.2145762437998</v>
      </c>
      <c r="U1133" s="14">
        <v>0.21147336080582901</v>
      </c>
      <c r="V1133" s="14">
        <v>0.19837745850605401</v>
      </c>
      <c r="W1133" s="14">
        <v>0.12897453071360401</v>
      </c>
      <c r="X1133" s="14"/>
      <c r="Y1133" s="14">
        <v>0.20040580958815499</v>
      </c>
      <c r="Z1133" s="14">
        <v>0.151044019915031</v>
      </c>
      <c r="AA1133" s="14">
        <v>0.125214700319422</v>
      </c>
      <c r="AB1133" s="14">
        <v>9.3081624048115597E-2</v>
      </c>
      <c r="AC1133" s="14"/>
      <c r="AD1133" s="14">
        <v>0.15691250991740399</v>
      </c>
      <c r="AE1133" s="14">
        <v>0.16778013701949199</v>
      </c>
      <c r="AF1133" s="14">
        <v>0.315798717506039</v>
      </c>
      <c r="AG1133" s="14">
        <v>0.18900597708664699</v>
      </c>
      <c r="AH1133" s="14"/>
      <c r="AI1133" s="14">
        <v>0.20768257288644401</v>
      </c>
      <c r="AJ1133" s="14">
        <v>0.15972681409366099</v>
      </c>
      <c r="AK1133" s="14">
        <v>0.101670575469792</v>
      </c>
      <c r="AL1133" s="14">
        <v>0.11591731085732999</v>
      </c>
      <c r="AM1133" s="14">
        <v>0.149214146529141</v>
      </c>
    </row>
    <row r="1134" spans="2:39" x14ac:dyDescent="0.35">
      <c r="B1134" t="s">
        <v>438</v>
      </c>
      <c r="C1134" s="14">
        <v>4.1664021346748202E-2</v>
      </c>
      <c r="D1134" s="14">
        <v>3.4334345720317003E-2</v>
      </c>
      <c r="E1134" s="14">
        <v>5.0116283188034502E-2</v>
      </c>
      <c r="F1134" s="14"/>
      <c r="G1134" s="14">
        <v>8.6716053153583408E-3</v>
      </c>
      <c r="H1134" s="14">
        <v>2.94321170818337E-2</v>
      </c>
      <c r="I1134" s="14">
        <v>5.5982394249778397E-2</v>
      </c>
      <c r="J1134" s="14">
        <v>7.6117152628105603E-2</v>
      </c>
      <c r="K1134" s="14">
        <v>4.95479033294711E-2</v>
      </c>
      <c r="L1134" s="14">
        <v>3.1947608561582602E-2</v>
      </c>
      <c r="M1134" s="14"/>
      <c r="N1134" s="14">
        <v>5.1084335136090002E-2</v>
      </c>
      <c r="O1134" s="14">
        <v>3.4178981752474101E-2</v>
      </c>
      <c r="P1134" s="14">
        <v>5.6579280209647601E-2</v>
      </c>
      <c r="Q1134" s="14">
        <v>3.4761198763807198E-2</v>
      </c>
      <c r="R1134" s="14">
        <v>4.7111363504555498E-2</v>
      </c>
      <c r="S1134" s="14"/>
      <c r="T1134" s="14">
        <v>0</v>
      </c>
      <c r="U1134" s="14">
        <v>1.7437904349605099E-2</v>
      </c>
      <c r="V1134" s="14">
        <v>5.7931310787888698E-2</v>
      </c>
      <c r="W1134" s="14">
        <v>3.5060884585885597E-2</v>
      </c>
      <c r="X1134" s="14"/>
      <c r="Y1134" s="14">
        <v>4.1733997265080501E-2</v>
      </c>
      <c r="Z1134" s="14">
        <v>3.5408811103977998E-2</v>
      </c>
      <c r="AA1134" s="14">
        <v>7.0662582408914695E-2</v>
      </c>
      <c r="AB1134" s="14">
        <v>0</v>
      </c>
      <c r="AC1134" s="14"/>
      <c r="AD1134" s="14">
        <v>4.49595078681818E-2</v>
      </c>
      <c r="AE1134" s="14">
        <v>3.3527176287708203E-2</v>
      </c>
      <c r="AF1134" s="14">
        <v>8.4094573173046402E-2</v>
      </c>
      <c r="AG1134" s="14">
        <v>2.0571290214422701E-2</v>
      </c>
      <c r="AH1134" s="14"/>
      <c r="AI1134" s="14">
        <v>2.4314456286925301E-2</v>
      </c>
      <c r="AJ1134" s="14">
        <v>5.5621799845403698E-2</v>
      </c>
      <c r="AK1134" s="14">
        <v>5.6473924466768903E-2</v>
      </c>
      <c r="AL1134" s="14">
        <v>1.31127813384639E-2</v>
      </c>
      <c r="AM1134" s="14">
        <v>1.6396736925152901E-2</v>
      </c>
    </row>
    <row r="1135" spans="2:39" x14ac:dyDescent="0.35">
      <c r="B1135" t="s">
        <v>64</v>
      </c>
      <c r="C1135" s="14">
        <v>5.9232105329064401E-2</v>
      </c>
      <c r="D1135" s="14">
        <v>6.2114195833720201E-2</v>
      </c>
      <c r="E1135" s="14">
        <v>5.5908604421631203E-2</v>
      </c>
      <c r="F1135" s="14"/>
      <c r="G1135" s="14">
        <v>4.8521427697175198E-2</v>
      </c>
      <c r="H1135" s="14">
        <v>2.9491121200067801E-2</v>
      </c>
      <c r="I1135" s="14">
        <v>4.06043766181753E-2</v>
      </c>
      <c r="J1135" s="14">
        <v>9.7079722150827594E-2</v>
      </c>
      <c r="K1135" s="14">
        <v>2.4381640098720701E-2</v>
      </c>
      <c r="L1135" s="14">
        <v>0.180985749624332</v>
      </c>
      <c r="M1135" s="14"/>
      <c r="N1135" s="14">
        <v>9.2152970182217506E-2</v>
      </c>
      <c r="O1135" s="14">
        <v>6.4253365325075903E-2</v>
      </c>
      <c r="P1135" s="14">
        <v>2.6155395804003299E-2</v>
      </c>
      <c r="Q1135" s="14">
        <v>7.3101312019581699E-2</v>
      </c>
      <c r="R1135" s="14">
        <v>3.7130656315175599E-2</v>
      </c>
      <c r="S1135" s="14"/>
      <c r="T1135" s="14">
        <v>0.12811285846776399</v>
      </c>
      <c r="U1135" s="14">
        <v>6.7445143953985806E-2</v>
      </c>
      <c r="V1135" s="14">
        <v>5.0864560532885801E-2</v>
      </c>
      <c r="W1135" s="14">
        <v>5.6621889496738499E-2</v>
      </c>
      <c r="X1135" s="14"/>
      <c r="Y1135" s="14">
        <v>7.7452181476651699E-2</v>
      </c>
      <c r="Z1135" s="14">
        <v>4.1018877763165297E-2</v>
      </c>
      <c r="AA1135" s="14">
        <v>1.5454940474969101E-2</v>
      </c>
      <c r="AB1135" s="14">
        <v>4.2724663875277701E-2</v>
      </c>
      <c r="AC1135" s="14"/>
      <c r="AD1135" s="14">
        <v>5.7710647366870399E-2</v>
      </c>
      <c r="AE1135" s="14">
        <v>6.7287762081952002E-2</v>
      </c>
      <c r="AF1135" s="14">
        <v>3.7153339785636202E-2</v>
      </c>
      <c r="AG1135" s="14">
        <v>5.5274496491874402E-2</v>
      </c>
      <c r="AH1135" s="14"/>
      <c r="AI1135" s="14">
        <v>5.3498671677676399E-2</v>
      </c>
      <c r="AJ1135" s="14">
        <v>2.0632880897072801E-2</v>
      </c>
      <c r="AK1135" s="14">
        <v>5.6156382105511E-2</v>
      </c>
      <c r="AL1135" s="14">
        <v>0.1010954025208</v>
      </c>
      <c r="AM1135" s="14">
        <v>2.7173984727425701E-2</v>
      </c>
    </row>
    <row r="1136" spans="2:39" x14ac:dyDescent="0.35">
      <c r="C1136" s="14"/>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c r="AD1136" s="14"/>
      <c r="AE1136" s="14"/>
      <c r="AF1136" s="14"/>
      <c r="AG1136" s="14"/>
      <c r="AH1136" s="14"/>
      <c r="AI1136" s="14"/>
      <c r="AJ1136" s="14"/>
      <c r="AK1136" s="14"/>
      <c r="AL1136" s="14"/>
      <c r="AM1136" s="14"/>
    </row>
    <row r="1137" spans="2:39" x14ac:dyDescent="0.35">
      <c r="B1137" s="6" t="s">
        <v>442</v>
      </c>
      <c r="C1137" s="14"/>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c r="AD1137" s="14"/>
      <c r="AE1137" s="14"/>
      <c r="AF1137" s="14"/>
      <c r="AG1137" s="14"/>
      <c r="AH1137" s="14"/>
      <c r="AI1137" s="14"/>
      <c r="AJ1137" s="14"/>
      <c r="AK1137" s="14"/>
      <c r="AL1137" s="14"/>
      <c r="AM1137" s="14"/>
    </row>
    <row r="1138" spans="2:39" x14ac:dyDescent="0.35">
      <c r="B1138" s="24" t="s">
        <v>222</v>
      </c>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row>
    <row r="1139" spans="2:39" x14ac:dyDescent="0.35">
      <c r="B1139" t="s">
        <v>435</v>
      </c>
      <c r="C1139" s="14">
        <v>0.69666173382534802</v>
      </c>
      <c r="D1139" s="14">
        <v>0.652774256905854</v>
      </c>
      <c r="E1139" s="14">
        <v>0.74727085561776396</v>
      </c>
      <c r="F1139" s="14"/>
      <c r="G1139" s="14">
        <v>0.69403543899453501</v>
      </c>
      <c r="H1139" s="14">
        <v>0.75645192933443095</v>
      </c>
      <c r="I1139" s="14">
        <v>0.66963032101195097</v>
      </c>
      <c r="J1139" s="14">
        <v>0.746516611564355</v>
      </c>
      <c r="K1139" s="14">
        <v>0.62425543735607303</v>
      </c>
      <c r="L1139" s="14">
        <v>0.59781705532262397</v>
      </c>
      <c r="M1139" s="14"/>
      <c r="N1139" s="14">
        <v>0.70741602503622802</v>
      </c>
      <c r="O1139" s="14">
        <v>0.65198361813683703</v>
      </c>
      <c r="P1139" s="14">
        <v>0.752278102447407</v>
      </c>
      <c r="Q1139" s="14">
        <v>0.69922241584768796</v>
      </c>
      <c r="R1139" s="14">
        <v>0.67416815016474896</v>
      </c>
      <c r="S1139" s="14"/>
      <c r="T1139" s="14">
        <v>0.66900777634345898</v>
      </c>
      <c r="U1139" s="14">
        <v>0.61510670943313095</v>
      </c>
      <c r="V1139" s="14">
        <v>0.68835776106648205</v>
      </c>
      <c r="W1139" s="14">
        <v>0.71820964938763698</v>
      </c>
      <c r="X1139" s="14"/>
      <c r="Y1139" s="14">
        <v>0.68106025548347904</v>
      </c>
      <c r="Z1139" s="14">
        <v>0.68364644522134699</v>
      </c>
      <c r="AA1139" s="14">
        <v>0.71402128526870601</v>
      </c>
      <c r="AB1139" s="14">
        <v>0.795348777504574</v>
      </c>
      <c r="AC1139" s="14"/>
      <c r="AD1139" s="14">
        <v>0.71141555653625899</v>
      </c>
      <c r="AE1139" s="14">
        <v>0.65172478723046601</v>
      </c>
      <c r="AF1139" s="14">
        <v>0.71125411727757504</v>
      </c>
      <c r="AG1139" s="14">
        <v>0.759279905859221</v>
      </c>
      <c r="AH1139" s="14"/>
      <c r="AI1139" s="14">
        <v>0.68141505806410196</v>
      </c>
      <c r="AJ1139" s="14">
        <v>0.73631157010338699</v>
      </c>
      <c r="AK1139" s="14">
        <v>0.77953072170363602</v>
      </c>
      <c r="AL1139" s="14">
        <v>0.62749244517635605</v>
      </c>
      <c r="AM1139" s="14">
        <v>0.70068616881188195</v>
      </c>
    </row>
    <row r="1140" spans="2:39" x14ac:dyDescent="0.35">
      <c r="B1140" t="s">
        <v>436</v>
      </c>
      <c r="C1140" s="14">
        <v>0.163885053557874</v>
      </c>
      <c r="D1140" s="14">
        <v>0.194296434459448</v>
      </c>
      <c r="E1140" s="14">
        <v>0.128815977184525</v>
      </c>
      <c r="F1140" s="14"/>
      <c r="G1140" s="14">
        <v>0.18774838962004001</v>
      </c>
      <c r="H1140" s="14">
        <v>0.13778348333304</v>
      </c>
      <c r="I1140" s="14">
        <v>0.202709253029556</v>
      </c>
      <c r="J1140" s="14">
        <v>0.149887439968173</v>
      </c>
      <c r="K1140" s="14">
        <v>0.13658151820915301</v>
      </c>
      <c r="L1140" s="14">
        <v>0.15294591230036</v>
      </c>
      <c r="M1140" s="14"/>
      <c r="N1140" s="14">
        <v>0.200202881707885</v>
      </c>
      <c r="O1140" s="14">
        <v>0.16566139116880699</v>
      </c>
      <c r="P1140" s="14">
        <v>0.12396476017593</v>
      </c>
      <c r="Q1140" s="14">
        <v>0.170158633938604</v>
      </c>
      <c r="R1140" s="14">
        <v>0.18363358725784901</v>
      </c>
      <c r="S1140" s="14"/>
      <c r="T1140" s="14">
        <v>0.24207497320067101</v>
      </c>
      <c r="U1140" s="14">
        <v>0.20930036656575901</v>
      </c>
      <c r="V1140" s="14">
        <v>0.145829307915361</v>
      </c>
      <c r="W1140" s="14">
        <v>0.164682327925322</v>
      </c>
      <c r="X1140" s="14"/>
      <c r="Y1140" s="14">
        <v>0.15237890041139901</v>
      </c>
      <c r="Z1140" s="14">
        <v>0.180164825243249</v>
      </c>
      <c r="AA1140" s="14">
        <v>0.172744716198659</v>
      </c>
      <c r="AB1140" s="14">
        <v>0.16189219237584901</v>
      </c>
      <c r="AC1140" s="14"/>
      <c r="AD1140" s="14">
        <v>0.178015544739864</v>
      </c>
      <c r="AE1140" s="14">
        <v>0.16043135312795601</v>
      </c>
      <c r="AF1140" s="14">
        <v>5.3592190719117E-2</v>
      </c>
      <c r="AG1140" s="14">
        <v>0.107770511036604</v>
      </c>
      <c r="AH1140" s="14"/>
      <c r="AI1140" s="14">
        <v>0.202971207549967</v>
      </c>
      <c r="AJ1140" s="14">
        <v>0.13847789001725699</v>
      </c>
      <c r="AK1140" s="14">
        <v>0.16480328485069701</v>
      </c>
      <c r="AL1140" s="14">
        <v>0.16269500913637699</v>
      </c>
      <c r="AM1140" s="14">
        <v>0.18991906847401199</v>
      </c>
    </row>
    <row r="1141" spans="2:39" x14ac:dyDescent="0.35">
      <c r="B1141" t="s">
        <v>437</v>
      </c>
      <c r="C1141" s="14">
        <v>9.5110360533138302E-2</v>
      </c>
      <c r="D1141" s="14">
        <v>0.10544876247214401</v>
      </c>
      <c r="E1141" s="14">
        <v>8.3188566900985597E-2</v>
      </c>
      <c r="F1141" s="14"/>
      <c r="G1141" s="14">
        <v>0.105806550179753</v>
      </c>
      <c r="H1141" s="14">
        <v>5.7207747012606398E-2</v>
      </c>
      <c r="I1141" s="14">
        <v>9.0882994754346497E-2</v>
      </c>
      <c r="J1141" s="14">
        <v>7.85746373280021E-2</v>
      </c>
      <c r="K1141" s="14">
        <v>0.16997337767465101</v>
      </c>
      <c r="L1141" s="14">
        <v>0.13371104526111599</v>
      </c>
      <c r="M1141" s="14"/>
      <c r="N1141" s="14">
        <v>4.7582733741165402E-2</v>
      </c>
      <c r="O1141" s="14">
        <v>0.13006574487676301</v>
      </c>
      <c r="P1141" s="14">
        <v>9.1401330819289597E-2</v>
      </c>
      <c r="Q1141" s="14">
        <v>9.1744010441212803E-2</v>
      </c>
      <c r="R1141" s="14">
        <v>8.6779049968702796E-2</v>
      </c>
      <c r="S1141" s="14"/>
      <c r="T1141" s="14">
        <v>5.4289139618880003E-2</v>
      </c>
      <c r="U1141" s="14">
        <v>0.17559292400111001</v>
      </c>
      <c r="V1141" s="14">
        <v>0.119336087903885</v>
      </c>
      <c r="W1141" s="14">
        <v>6.7890642358490197E-2</v>
      </c>
      <c r="X1141" s="14"/>
      <c r="Y1141" s="14">
        <v>0.10205774050928899</v>
      </c>
      <c r="Z1141" s="14">
        <v>0.120097414028841</v>
      </c>
      <c r="AA1141" s="14">
        <v>7.9423860211824598E-2</v>
      </c>
      <c r="AB1141" s="14">
        <v>3.1392180472262603E-2</v>
      </c>
      <c r="AC1141" s="14"/>
      <c r="AD1141" s="14">
        <v>8.2152531700133494E-2</v>
      </c>
      <c r="AE1141" s="14">
        <v>0.11857708518910801</v>
      </c>
      <c r="AF1141" s="14">
        <v>0.13370200581310901</v>
      </c>
      <c r="AG1141" s="14">
        <v>8.9282078244850502E-2</v>
      </c>
      <c r="AH1141" s="14"/>
      <c r="AI1141" s="14">
        <v>8.5070601692882095E-2</v>
      </c>
      <c r="AJ1141" s="14">
        <v>9.1034069548514299E-2</v>
      </c>
      <c r="AK1141" s="14">
        <v>3.8534475989745499E-2</v>
      </c>
      <c r="AL1141" s="14">
        <v>0.15591348481379699</v>
      </c>
      <c r="AM1141" s="14">
        <v>8.1898843536400104E-2</v>
      </c>
    </row>
    <row r="1142" spans="2:39" x14ac:dyDescent="0.35">
      <c r="B1142" t="s">
        <v>438</v>
      </c>
      <c r="C1142" s="14">
        <v>2.0474248869216002E-2</v>
      </c>
      <c r="D1142" s="14">
        <v>1.62197350079556E-2</v>
      </c>
      <c r="E1142" s="14">
        <v>2.5380368456975E-2</v>
      </c>
      <c r="F1142" s="14"/>
      <c r="G1142" s="14">
        <v>5.9825460115637604E-3</v>
      </c>
      <c r="H1142" s="14">
        <v>2.4634456162017902E-2</v>
      </c>
      <c r="I1142" s="14">
        <v>2.35938488056135E-2</v>
      </c>
      <c r="J1142" s="14">
        <v>6.9337632282220002E-3</v>
      </c>
      <c r="K1142" s="14">
        <v>3.2476809553719399E-2</v>
      </c>
      <c r="L1142" s="14">
        <v>3.7998966847573798E-2</v>
      </c>
      <c r="M1142" s="14"/>
      <c r="N1142" s="14">
        <v>2.0530932502118598E-2</v>
      </c>
      <c r="O1142" s="14">
        <v>3.0813485863830401E-2</v>
      </c>
      <c r="P1142" s="14">
        <v>1.6835167389018399E-2</v>
      </c>
      <c r="Q1142" s="14">
        <v>0</v>
      </c>
      <c r="R1142" s="14">
        <v>3.6375140510217702E-2</v>
      </c>
      <c r="S1142" s="14"/>
      <c r="T1142" s="14">
        <v>1.7449868383395201E-2</v>
      </c>
      <c r="U1142" s="14">
        <v>0</v>
      </c>
      <c r="V1142" s="14">
        <v>2.2011501552421701E-2</v>
      </c>
      <c r="W1142" s="14">
        <v>2.1996400349890099E-2</v>
      </c>
      <c r="X1142" s="14"/>
      <c r="Y1142" s="14">
        <v>2.67039684930554E-2</v>
      </c>
      <c r="Z1142" s="14">
        <v>8.6470849347084992E-3</v>
      </c>
      <c r="AA1142" s="14">
        <v>2.01242768282054E-2</v>
      </c>
      <c r="AB1142" s="14">
        <v>1.1366849647315E-2</v>
      </c>
      <c r="AC1142" s="14"/>
      <c r="AD1142" s="14">
        <v>1.49103059043816E-2</v>
      </c>
      <c r="AE1142" s="14">
        <v>2.67344940018319E-2</v>
      </c>
      <c r="AF1142" s="14">
        <v>7.1237343877318698E-2</v>
      </c>
      <c r="AG1142" s="14">
        <v>9.8680065736523898E-3</v>
      </c>
      <c r="AH1142" s="14"/>
      <c r="AI1142" s="14">
        <v>0</v>
      </c>
      <c r="AJ1142" s="14">
        <v>2.4001469609027101E-2</v>
      </c>
      <c r="AK1142" s="14">
        <v>0</v>
      </c>
      <c r="AL1142" s="14">
        <v>2.8512865169328099E-2</v>
      </c>
      <c r="AM1142" s="14">
        <v>9.0811501076595007E-3</v>
      </c>
    </row>
    <row r="1143" spans="2:39" x14ac:dyDescent="0.35">
      <c r="B1143" t="s">
        <v>64</v>
      </c>
      <c r="C1143" s="14">
        <v>2.3868603214424002E-2</v>
      </c>
      <c r="D1143" s="14">
        <v>3.1260811154598799E-2</v>
      </c>
      <c r="E1143" s="14">
        <v>1.53442318397506E-2</v>
      </c>
      <c r="F1143" s="14"/>
      <c r="G1143" s="14">
        <v>6.4270751941077099E-3</v>
      </c>
      <c r="H1143" s="14">
        <v>2.3922384157904899E-2</v>
      </c>
      <c r="I1143" s="14">
        <v>1.31835823985329E-2</v>
      </c>
      <c r="J1143" s="14">
        <v>1.80875479112487E-2</v>
      </c>
      <c r="K1143" s="14">
        <v>3.6712857206404298E-2</v>
      </c>
      <c r="L1143" s="14">
        <v>7.7527020268326599E-2</v>
      </c>
      <c r="M1143" s="14"/>
      <c r="N1143" s="14">
        <v>2.4267427012603902E-2</v>
      </c>
      <c r="O1143" s="14">
        <v>2.1475759953763399E-2</v>
      </c>
      <c r="P1143" s="14">
        <v>1.5520639168354999E-2</v>
      </c>
      <c r="Q1143" s="14">
        <v>3.8874939772495599E-2</v>
      </c>
      <c r="R1143" s="14">
        <v>1.9044072098481499E-2</v>
      </c>
      <c r="S1143" s="14"/>
      <c r="T1143" s="14">
        <v>1.7178242453595401E-2</v>
      </c>
      <c r="U1143" s="14">
        <v>0</v>
      </c>
      <c r="V1143" s="14">
        <v>2.4465341561850099E-2</v>
      </c>
      <c r="W1143" s="14">
        <v>2.72209799786607E-2</v>
      </c>
      <c r="X1143" s="14"/>
      <c r="Y1143" s="14">
        <v>3.7799135102778499E-2</v>
      </c>
      <c r="Z1143" s="14">
        <v>7.4442305718546396E-3</v>
      </c>
      <c r="AA1143" s="14">
        <v>1.3685861492605001E-2</v>
      </c>
      <c r="AB1143" s="14">
        <v>0</v>
      </c>
      <c r="AC1143" s="14"/>
      <c r="AD1143" s="14">
        <v>1.3506061119360899E-2</v>
      </c>
      <c r="AE1143" s="14">
        <v>4.2532280450636901E-2</v>
      </c>
      <c r="AF1143" s="14">
        <v>3.0214342312880099E-2</v>
      </c>
      <c r="AG1143" s="14">
        <v>3.3799498285672601E-2</v>
      </c>
      <c r="AH1143" s="14"/>
      <c r="AI1143" s="14">
        <v>3.0543132693048002E-2</v>
      </c>
      <c r="AJ1143" s="14">
        <v>1.01750007218149E-2</v>
      </c>
      <c r="AK1143" s="14">
        <v>1.7131517455920901E-2</v>
      </c>
      <c r="AL1143" s="14">
        <v>2.5386195704141901E-2</v>
      </c>
      <c r="AM1143" s="14">
        <v>1.8414769070046501E-2</v>
      </c>
    </row>
    <row r="1144" spans="2:39" x14ac:dyDescent="0.35">
      <c r="C1144" s="14"/>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c r="AL1144" s="14"/>
      <c r="AM1144" s="14"/>
    </row>
    <row r="1145" spans="2:39" x14ac:dyDescent="0.35">
      <c r="B1145" s="6" t="s">
        <v>443</v>
      </c>
      <c r="C1145" s="14"/>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row>
    <row r="1146" spans="2:39" x14ac:dyDescent="0.35">
      <c r="B1146" s="24" t="s">
        <v>222</v>
      </c>
      <c r="C1146" s="14"/>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row>
    <row r="1147" spans="2:39" x14ac:dyDescent="0.35">
      <c r="B1147" t="s">
        <v>435</v>
      </c>
      <c r="C1147" s="14">
        <v>0.60598107885290797</v>
      </c>
      <c r="D1147" s="14">
        <v>0.60218396962232901</v>
      </c>
      <c r="E1147" s="14">
        <v>0.610359739395685</v>
      </c>
      <c r="F1147" s="14"/>
      <c r="G1147" s="14">
        <v>0.54857090974463296</v>
      </c>
      <c r="H1147" s="14">
        <v>0.63962302350036304</v>
      </c>
      <c r="I1147" s="14">
        <v>0.67926314280779498</v>
      </c>
      <c r="J1147" s="14">
        <v>0.62751294649964795</v>
      </c>
      <c r="K1147" s="14">
        <v>0.58778732609181095</v>
      </c>
      <c r="L1147" s="14">
        <v>0.422133807127685</v>
      </c>
      <c r="M1147" s="14"/>
      <c r="N1147" s="14">
        <v>0.63937155125257406</v>
      </c>
      <c r="O1147" s="14">
        <v>0.52837194915783103</v>
      </c>
      <c r="P1147" s="14">
        <v>0.66949860395964</v>
      </c>
      <c r="Q1147" s="14">
        <v>0.59469457326549702</v>
      </c>
      <c r="R1147" s="14">
        <v>0.68222669518869705</v>
      </c>
      <c r="S1147" s="14"/>
      <c r="T1147" s="14">
        <v>0.55395342704086703</v>
      </c>
      <c r="U1147" s="14">
        <v>0.56185573120364396</v>
      </c>
      <c r="V1147" s="14">
        <v>0.55093575248446702</v>
      </c>
      <c r="W1147" s="14">
        <v>0.67062548524339705</v>
      </c>
      <c r="X1147" s="14"/>
      <c r="Y1147" s="14">
        <v>0.58049908352688395</v>
      </c>
      <c r="Z1147" s="14">
        <v>0.596955996452043</v>
      </c>
      <c r="AA1147" s="14">
        <v>0.62753071713405795</v>
      </c>
      <c r="AB1147" s="14">
        <v>0.75469036998741601</v>
      </c>
      <c r="AC1147" s="14"/>
      <c r="AD1147" s="14">
        <v>0.60489226472643598</v>
      </c>
      <c r="AE1147" s="14">
        <v>0.60750594064389796</v>
      </c>
      <c r="AF1147" s="14">
        <v>0.59995521111843697</v>
      </c>
      <c r="AG1147" s="14">
        <v>0.65373404872645402</v>
      </c>
      <c r="AH1147" s="14"/>
      <c r="AI1147" s="14">
        <v>0.62532462140909395</v>
      </c>
      <c r="AJ1147" s="14">
        <v>0.67903958221695404</v>
      </c>
      <c r="AK1147" s="14">
        <v>0.61731326926056895</v>
      </c>
      <c r="AL1147" s="14">
        <v>0.52491676102851903</v>
      </c>
      <c r="AM1147" s="14">
        <v>0.67429484366230197</v>
      </c>
    </row>
    <row r="1148" spans="2:39" x14ac:dyDescent="0.35">
      <c r="B1148" t="s">
        <v>436</v>
      </c>
      <c r="C1148" s="14">
        <v>0.15692787006546099</v>
      </c>
      <c r="D1148" s="14">
        <v>0.20293914927436199</v>
      </c>
      <c r="E1148" s="14">
        <v>0.103869672220556</v>
      </c>
      <c r="F1148" s="14"/>
      <c r="G1148" s="14">
        <v>0.190451842351091</v>
      </c>
      <c r="H1148" s="14">
        <v>0.16594057522012301</v>
      </c>
      <c r="I1148" s="14">
        <v>0.123304105557726</v>
      </c>
      <c r="J1148" s="14">
        <v>0.18932441931687699</v>
      </c>
      <c r="K1148" s="14">
        <v>9.7988468035076604E-2</v>
      </c>
      <c r="L1148" s="14">
        <v>0.16346268158107899</v>
      </c>
      <c r="M1148" s="14"/>
      <c r="N1148" s="14">
        <v>0.11351626928252501</v>
      </c>
      <c r="O1148" s="14">
        <v>0.21254464951549101</v>
      </c>
      <c r="P1148" s="14">
        <v>0.123755651983899</v>
      </c>
      <c r="Q1148" s="14">
        <v>0.16456895945338901</v>
      </c>
      <c r="R1148" s="14">
        <v>0.128005662682112</v>
      </c>
      <c r="S1148" s="14"/>
      <c r="T1148" s="14">
        <v>0.16223041252069001</v>
      </c>
      <c r="U1148" s="14">
        <v>0.110114380936954</v>
      </c>
      <c r="V1148" s="14">
        <v>0.16928333569246801</v>
      </c>
      <c r="W1148" s="14">
        <v>0.15041604224580499</v>
      </c>
      <c r="X1148" s="14"/>
      <c r="Y1148" s="14">
        <v>0.149321077741008</v>
      </c>
      <c r="Z1148" s="14">
        <v>0.19550705998526299</v>
      </c>
      <c r="AA1148" s="14">
        <v>0.15800503168529201</v>
      </c>
      <c r="AB1148" s="14">
        <v>0.100561346183038</v>
      </c>
      <c r="AC1148" s="14"/>
      <c r="AD1148" s="14">
        <v>0.163684503117905</v>
      </c>
      <c r="AE1148" s="14">
        <v>0.16011215070977899</v>
      </c>
      <c r="AF1148" s="14">
        <v>5.6035704302651097E-2</v>
      </c>
      <c r="AG1148" s="14">
        <v>0.137451073054698</v>
      </c>
      <c r="AH1148" s="14"/>
      <c r="AI1148" s="14">
        <v>0.13805295941128401</v>
      </c>
      <c r="AJ1148" s="14">
        <v>0.13616943592073699</v>
      </c>
      <c r="AK1148" s="14">
        <v>0.169803805145953</v>
      </c>
      <c r="AL1148" s="14">
        <v>0.20110012626345999</v>
      </c>
      <c r="AM1148" s="14">
        <v>0.14786682269252899</v>
      </c>
    </row>
    <row r="1149" spans="2:39" x14ac:dyDescent="0.35">
      <c r="B1149" t="s">
        <v>437</v>
      </c>
      <c r="C1149" s="14">
        <v>0.17768192239872499</v>
      </c>
      <c r="D1149" s="14">
        <v>0.141902848425528</v>
      </c>
      <c r="E1149" s="14">
        <v>0.21894078801205299</v>
      </c>
      <c r="F1149" s="14"/>
      <c r="G1149" s="14">
        <v>0.205983416595833</v>
      </c>
      <c r="H1149" s="14">
        <v>0.144997503138762</v>
      </c>
      <c r="I1149" s="14">
        <v>0.15297748538761399</v>
      </c>
      <c r="J1149" s="14">
        <v>0.149714384591701</v>
      </c>
      <c r="K1149" s="14">
        <v>0.27988778574718498</v>
      </c>
      <c r="L1149" s="14">
        <v>0.20807349022649799</v>
      </c>
      <c r="M1149" s="14"/>
      <c r="N1149" s="14">
        <v>0.153534181067155</v>
      </c>
      <c r="O1149" s="14">
        <v>0.16619968691800099</v>
      </c>
      <c r="P1149" s="14">
        <v>0.161029929400829</v>
      </c>
      <c r="Q1149" s="14">
        <v>0.195679743320994</v>
      </c>
      <c r="R1149" s="14">
        <v>0.17612799365277501</v>
      </c>
      <c r="S1149" s="14"/>
      <c r="T1149" s="14">
        <v>0.23267259879740501</v>
      </c>
      <c r="U1149" s="14">
        <v>0.20534197002818999</v>
      </c>
      <c r="V1149" s="14">
        <v>0.224081166001346</v>
      </c>
      <c r="W1149" s="14">
        <v>0.12265700840727201</v>
      </c>
      <c r="X1149" s="14"/>
      <c r="Y1149" s="14">
        <v>0.18698486768344999</v>
      </c>
      <c r="Z1149" s="14">
        <v>0.16866551088981599</v>
      </c>
      <c r="AA1149" s="14">
        <v>0.16951349300187801</v>
      </c>
      <c r="AB1149" s="14">
        <v>0.11232413201946299</v>
      </c>
      <c r="AC1149" s="14"/>
      <c r="AD1149" s="14">
        <v>0.17661044183729199</v>
      </c>
      <c r="AE1149" s="14">
        <v>0.16657542551188401</v>
      </c>
      <c r="AF1149" s="14">
        <v>0.26173363667462901</v>
      </c>
      <c r="AG1149" s="14">
        <v>0.16328308059773899</v>
      </c>
      <c r="AH1149" s="14"/>
      <c r="AI1149" s="14">
        <v>0.19375538118010399</v>
      </c>
      <c r="AJ1149" s="14">
        <v>0.14179286910389799</v>
      </c>
      <c r="AK1149" s="14">
        <v>0.13293493255458899</v>
      </c>
      <c r="AL1149" s="14">
        <v>0.18047400076182801</v>
      </c>
      <c r="AM1149" s="14">
        <v>0.16075684717812799</v>
      </c>
    </row>
    <row r="1150" spans="2:39" x14ac:dyDescent="0.35">
      <c r="B1150" t="s">
        <v>438</v>
      </c>
      <c r="C1150" s="14">
        <v>2.2994625593262801E-2</v>
      </c>
      <c r="D1150" s="14">
        <v>1.7023939399830799E-2</v>
      </c>
      <c r="E1150" s="14">
        <v>2.9879760168257899E-2</v>
      </c>
      <c r="F1150" s="14"/>
      <c r="G1150" s="14">
        <v>2.4173238063209201E-2</v>
      </c>
      <c r="H1150" s="14">
        <v>2.29951300529278E-2</v>
      </c>
      <c r="I1150" s="14">
        <v>3.0461029097341798E-2</v>
      </c>
      <c r="J1150" s="14">
        <v>8.0316679308872103E-3</v>
      </c>
      <c r="K1150" s="14">
        <v>1.09351104528494E-2</v>
      </c>
      <c r="L1150" s="14">
        <v>4.2629252385371297E-2</v>
      </c>
      <c r="M1150" s="14"/>
      <c r="N1150" s="14">
        <v>5.4759586334835103E-2</v>
      </c>
      <c r="O1150" s="14">
        <v>3.7651304673620802E-2</v>
      </c>
      <c r="P1150" s="14">
        <v>2.0272388249646899E-2</v>
      </c>
      <c r="Q1150" s="14">
        <v>1.6090116111743699E-2</v>
      </c>
      <c r="R1150" s="14">
        <v>0</v>
      </c>
      <c r="S1150" s="14"/>
      <c r="T1150" s="14">
        <v>2.5566765007849698E-2</v>
      </c>
      <c r="U1150" s="14">
        <v>2.6870798480106001E-2</v>
      </c>
      <c r="V1150" s="14">
        <v>2.8540221400310099E-2</v>
      </c>
      <c r="W1150" s="14">
        <v>1.69072638537358E-2</v>
      </c>
      <c r="X1150" s="14"/>
      <c r="Y1150" s="14">
        <v>2.52993831546105E-2</v>
      </c>
      <c r="Z1150" s="14">
        <v>2.2859793825317901E-2</v>
      </c>
      <c r="AA1150" s="14">
        <v>3.1977661086779401E-2</v>
      </c>
      <c r="AB1150" s="14">
        <v>0</v>
      </c>
      <c r="AC1150" s="14"/>
      <c r="AD1150" s="14">
        <v>2.11850600283384E-2</v>
      </c>
      <c r="AE1150" s="14">
        <v>2.88770027585913E-2</v>
      </c>
      <c r="AF1150" s="14">
        <v>3.9339515656299902E-2</v>
      </c>
      <c r="AG1150" s="14">
        <v>0</v>
      </c>
      <c r="AH1150" s="14"/>
      <c r="AI1150" s="14">
        <v>0</v>
      </c>
      <c r="AJ1150" s="14">
        <v>2.3065359838688401E-2</v>
      </c>
      <c r="AK1150" s="14">
        <v>5.74713815777683E-2</v>
      </c>
      <c r="AL1150" s="14">
        <v>4.1554666946380402E-2</v>
      </c>
      <c r="AM1150" s="14">
        <v>6.0968758367638404E-3</v>
      </c>
    </row>
    <row r="1151" spans="2:39" x14ac:dyDescent="0.35">
      <c r="B1151" t="s">
        <v>64</v>
      </c>
      <c r="C1151" s="14">
        <v>3.64145030896438E-2</v>
      </c>
      <c r="D1151" s="14">
        <v>3.5950093277949999E-2</v>
      </c>
      <c r="E1151" s="14">
        <v>3.69500402034477E-2</v>
      </c>
      <c r="F1151" s="14"/>
      <c r="G1151" s="14">
        <v>3.08205932452346E-2</v>
      </c>
      <c r="H1151" s="14">
        <v>2.6443768087824698E-2</v>
      </c>
      <c r="I1151" s="14">
        <v>1.3994237149522901E-2</v>
      </c>
      <c r="J1151" s="14">
        <v>2.5416581660886801E-2</v>
      </c>
      <c r="K1151" s="14">
        <v>2.3401309673078199E-2</v>
      </c>
      <c r="L1151" s="14">
        <v>0.163700768679367</v>
      </c>
      <c r="M1151" s="14"/>
      <c r="N1151" s="14">
        <v>3.8818412062910597E-2</v>
      </c>
      <c r="O1151" s="14">
        <v>5.52324097350562E-2</v>
      </c>
      <c r="P1151" s="14">
        <v>2.5443426405985198E-2</v>
      </c>
      <c r="Q1151" s="14">
        <v>2.8966607848376399E-2</v>
      </c>
      <c r="R1151" s="14">
        <v>1.36396484764169E-2</v>
      </c>
      <c r="S1151" s="14"/>
      <c r="T1151" s="14">
        <v>2.5576796633188601E-2</v>
      </c>
      <c r="U1151" s="14">
        <v>9.5817119351105595E-2</v>
      </c>
      <c r="V1151" s="14">
        <v>2.71595244214087E-2</v>
      </c>
      <c r="W1151" s="14">
        <v>3.9394200249789901E-2</v>
      </c>
      <c r="X1151" s="14"/>
      <c r="Y1151" s="14">
        <v>5.78955878940468E-2</v>
      </c>
      <c r="Z1151" s="14">
        <v>1.6011638847560399E-2</v>
      </c>
      <c r="AA1151" s="14">
        <v>1.29730970919925E-2</v>
      </c>
      <c r="AB1151" s="14">
        <v>3.2424151810082999E-2</v>
      </c>
      <c r="AC1151" s="14"/>
      <c r="AD1151" s="14">
        <v>3.3627730290028697E-2</v>
      </c>
      <c r="AE1151" s="14">
        <v>3.6929480375847902E-2</v>
      </c>
      <c r="AF1151" s="14">
        <v>4.2935932247983699E-2</v>
      </c>
      <c r="AG1151" s="14">
        <v>4.5531797621108899E-2</v>
      </c>
      <c r="AH1151" s="14"/>
      <c r="AI1151" s="14">
        <v>4.2867037999518597E-2</v>
      </c>
      <c r="AJ1151" s="14">
        <v>1.9932752919723001E-2</v>
      </c>
      <c r="AK1151" s="14">
        <v>2.2476611461121801E-2</v>
      </c>
      <c r="AL1151" s="14">
        <v>5.1954444999811403E-2</v>
      </c>
      <c r="AM1151" s="14">
        <v>1.09846106302759E-2</v>
      </c>
    </row>
    <row r="1152" spans="2:39" x14ac:dyDescent="0.35">
      <c r="C1152" s="14"/>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row>
    <row r="1153" spans="2:39" x14ac:dyDescent="0.35">
      <c r="B1153" s="6" t="s">
        <v>444</v>
      </c>
      <c r="C1153" s="14"/>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row>
    <row r="1154" spans="2:39" x14ac:dyDescent="0.35">
      <c r="B1154" s="24" t="s">
        <v>222</v>
      </c>
      <c r="C1154" s="14"/>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c r="AL1154" s="14"/>
      <c r="AM1154" s="14"/>
    </row>
    <row r="1155" spans="2:39" x14ac:dyDescent="0.35">
      <c r="B1155" t="s">
        <v>435</v>
      </c>
      <c r="C1155" s="14">
        <v>0.435614666574417</v>
      </c>
      <c r="D1155" s="14">
        <v>0.42395326162775598</v>
      </c>
      <c r="E1155" s="14">
        <v>0.44906208949870202</v>
      </c>
      <c r="F1155" s="14"/>
      <c r="G1155" s="14">
        <v>0.50501392595765904</v>
      </c>
      <c r="H1155" s="14">
        <v>0.49048945143045303</v>
      </c>
      <c r="I1155" s="14">
        <v>0.43949265499720402</v>
      </c>
      <c r="J1155" s="14">
        <v>0.34813947527393502</v>
      </c>
      <c r="K1155" s="14">
        <v>0.43279091487586002</v>
      </c>
      <c r="L1155" s="14">
        <v>0.30225175705335899</v>
      </c>
      <c r="M1155" s="14"/>
      <c r="N1155" s="14">
        <v>0.38028477822392298</v>
      </c>
      <c r="O1155" s="14">
        <v>0.45545342016641299</v>
      </c>
      <c r="P1155" s="14">
        <v>0.43481586757596102</v>
      </c>
      <c r="Q1155" s="14">
        <v>0.42454147823579702</v>
      </c>
      <c r="R1155" s="14">
        <v>0.50370697294076705</v>
      </c>
      <c r="S1155" s="14"/>
      <c r="T1155" s="14">
        <v>0.49535714636753603</v>
      </c>
      <c r="U1155" s="14">
        <v>0.30265080668974598</v>
      </c>
      <c r="V1155" s="14">
        <v>0.43708358611986597</v>
      </c>
      <c r="W1155" s="14">
        <v>0.44178056939781701</v>
      </c>
      <c r="X1155" s="14"/>
      <c r="Y1155" s="14">
        <v>0.38688413343148298</v>
      </c>
      <c r="Z1155" s="14">
        <v>0.51661148199580398</v>
      </c>
      <c r="AA1155" s="14">
        <v>0.41782347827374999</v>
      </c>
      <c r="AB1155" s="14">
        <v>0.53610402815423097</v>
      </c>
      <c r="AC1155" s="14"/>
      <c r="AD1155" s="14">
        <v>0.43273891188823299</v>
      </c>
      <c r="AE1155" s="14">
        <v>0.46921031123993701</v>
      </c>
      <c r="AF1155" s="14">
        <v>0.29089859015264202</v>
      </c>
      <c r="AG1155" s="14">
        <v>0.38391593124763701</v>
      </c>
      <c r="AH1155" s="14"/>
      <c r="AI1155" s="14">
        <v>0.44778212386231098</v>
      </c>
      <c r="AJ1155" s="14">
        <v>0.47631862908377098</v>
      </c>
      <c r="AK1155" s="14">
        <v>0.46367432574046902</v>
      </c>
      <c r="AL1155" s="14">
        <v>0.426167577669607</v>
      </c>
      <c r="AM1155" s="14">
        <v>0.53417682911517606</v>
      </c>
    </row>
    <row r="1156" spans="2:39" x14ac:dyDescent="0.35">
      <c r="B1156" t="s">
        <v>436</v>
      </c>
      <c r="C1156" s="14">
        <v>0.222513057725128</v>
      </c>
      <c r="D1156" s="14">
        <v>0.240749822337365</v>
      </c>
      <c r="E1156" s="14">
        <v>0.201483217184206</v>
      </c>
      <c r="F1156" s="14"/>
      <c r="G1156" s="14">
        <v>0.17389617641136099</v>
      </c>
      <c r="H1156" s="14">
        <v>0.22097406858142801</v>
      </c>
      <c r="I1156" s="14">
        <v>0.264025875695237</v>
      </c>
      <c r="J1156" s="14">
        <v>0.26403316448341302</v>
      </c>
      <c r="K1156" s="14">
        <v>0.163364170647396</v>
      </c>
      <c r="L1156" s="14">
        <v>0.21006140359193601</v>
      </c>
      <c r="M1156" s="14"/>
      <c r="N1156" s="14">
        <v>0.224921364402282</v>
      </c>
      <c r="O1156" s="14">
        <v>0.219658633224947</v>
      </c>
      <c r="P1156" s="14">
        <v>0.24730898630603601</v>
      </c>
      <c r="Q1156" s="14">
        <v>0.204085520004742</v>
      </c>
      <c r="R1156" s="14">
        <v>0.232500496741186</v>
      </c>
      <c r="S1156" s="14"/>
      <c r="T1156" s="14">
        <v>0.186575924404492</v>
      </c>
      <c r="U1156" s="14">
        <v>0.24462009074361599</v>
      </c>
      <c r="V1156" s="14">
        <v>0.19868547823938801</v>
      </c>
      <c r="W1156" s="14">
        <v>0.247672087345226</v>
      </c>
      <c r="X1156" s="14"/>
      <c r="Y1156" s="14">
        <v>0.20130854688811001</v>
      </c>
      <c r="Z1156" s="14">
        <v>0.21452572684654</v>
      </c>
      <c r="AA1156" s="14">
        <v>0.26504051675374801</v>
      </c>
      <c r="AB1156" s="14">
        <v>0.272633840596888</v>
      </c>
      <c r="AC1156" s="14"/>
      <c r="AD1156" s="14">
        <v>0.238004417553595</v>
      </c>
      <c r="AE1156" s="14">
        <v>0.186177884452155</v>
      </c>
      <c r="AF1156" s="14">
        <v>0.19336234058132301</v>
      </c>
      <c r="AG1156" s="14">
        <v>0.27294461211646298</v>
      </c>
      <c r="AH1156" s="14"/>
      <c r="AI1156" s="14">
        <v>0.18874855128474499</v>
      </c>
      <c r="AJ1156" s="14">
        <v>0.21705515252142499</v>
      </c>
      <c r="AK1156" s="14">
        <v>0.26244465309506598</v>
      </c>
      <c r="AL1156" s="14">
        <v>0.26486124891100998</v>
      </c>
      <c r="AM1156" s="14">
        <v>0.26636004916114298</v>
      </c>
    </row>
    <row r="1157" spans="2:39" x14ac:dyDescent="0.35">
      <c r="B1157" t="s">
        <v>437</v>
      </c>
      <c r="C1157" s="14">
        <v>0.213548669233003</v>
      </c>
      <c r="D1157" s="14">
        <v>0.20461518218102701</v>
      </c>
      <c r="E1157" s="14">
        <v>0.22385037637086699</v>
      </c>
      <c r="F1157" s="14"/>
      <c r="G1157" s="14">
        <v>0.23911253711068201</v>
      </c>
      <c r="H1157" s="14">
        <v>0.20953766050786701</v>
      </c>
      <c r="I1157" s="14">
        <v>0.15813888972048501</v>
      </c>
      <c r="J1157" s="14">
        <v>0.22444500748180399</v>
      </c>
      <c r="K1157" s="14">
        <v>0.27820431303343301</v>
      </c>
      <c r="L1157" s="14">
        <v>0.219815413541911</v>
      </c>
      <c r="M1157" s="14"/>
      <c r="N1157" s="14">
        <v>0.25956303838260403</v>
      </c>
      <c r="O1157" s="14">
        <v>0.18799985750863499</v>
      </c>
      <c r="P1157" s="14">
        <v>0.17434998240189201</v>
      </c>
      <c r="Q1157" s="14">
        <v>0.26941755986733301</v>
      </c>
      <c r="R1157" s="14">
        <v>0.17360154330184199</v>
      </c>
      <c r="S1157" s="14"/>
      <c r="T1157" s="14">
        <v>0.20078524189317301</v>
      </c>
      <c r="U1157" s="14">
        <v>0.27746136641535402</v>
      </c>
      <c r="V1157" s="14">
        <v>0.23533019622433299</v>
      </c>
      <c r="W1157" s="14">
        <v>0.18691968370652001</v>
      </c>
      <c r="X1157" s="14"/>
      <c r="Y1157" s="14">
        <v>0.24849990253632401</v>
      </c>
      <c r="Z1157" s="14">
        <v>0.189319964079356</v>
      </c>
      <c r="AA1157" s="14">
        <v>0.20388106947151399</v>
      </c>
      <c r="AB1157" s="14">
        <v>0.1096254000645</v>
      </c>
      <c r="AC1157" s="14"/>
      <c r="AD1157" s="14">
        <v>0.21002573664904201</v>
      </c>
      <c r="AE1157" s="14">
        <v>0.21926320966169</v>
      </c>
      <c r="AF1157" s="14">
        <v>0.25707625000418399</v>
      </c>
      <c r="AG1157" s="14">
        <v>0.20908737488377399</v>
      </c>
      <c r="AH1157" s="14"/>
      <c r="AI1157" s="14">
        <v>0.30266362561339699</v>
      </c>
      <c r="AJ1157" s="14">
        <v>0.15513501397842999</v>
      </c>
      <c r="AK1157" s="14">
        <v>0.19177498395727899</v>
      </c>
      <c r="AL1157" s="14">
        <v>0.192426079610659</v>
      </c>
      <c r="AM1157" s="14">
        <v>0.13618940078890501</v>
      </c>
    </row>
    <row r="1158" spans="2:39" x14ac:dyDescent="0.35">
      <c r="B1158" t="s">
        <v>438</v>
      </c>
      <c r="C1158" s="14">
        <v>5.1619805789210001E-2</v>
      </c>
      <c r="D1158" s="14">
        <v>5.37670259041374E-2</v>
      </c>
      <c r="E1158" s="14">
        <v>4.9143725323002499E-2</v>
      </c>
      <c r="F1158" s="14"/>
      <c r="G1158" s="14">
        <v>3.2971230057802801E-2</v>
      </c>
      <c r="H1158" s="14">
        <v>2.1996663296598599E-2</v>
      </c>
      <c r="I1158" s="14">
        <v>6.6785656497999807E-2</v>
      </c>
      <c r="J1158" s="14">
        <v>6.4758096952904298E-2</v>
      </c>
      <c r="K1158" s="14">
        <v>6.4903060694808806E-2</v>
      </c>
      <c r="L1158" s="14">
        <v>9.2746084579036603E-2</v>
      </c>
      <c r="M1158" s="14"/>
      <c r="N1158" s="14">
        <v>6.3693733778204198E-2</v>
      </c>
      <c r="O1158" s="14">
        <v>7.9766971981933596E-2</v>
      </c>
      <c r="P1158" s="14">
        <v>5.2830454156848797E-2</v>
      </c>
      <c r="Q1158" s="14">
        <v>3.3547220303069197E-2</v>
      </c>
      <c r="R1158" s="14">
        <v>2.7422467299144201E-2</v>
      </c>
      <c r="S1158" s="14"/>
      <c r="T1158" s="14">
        <v>4.7531633729253502E-2</v>
      </c>
      <c r="U1158" s="14">
        <v>5.4442114525026897E-2</v>
      </c>
      <c r="V1158" s="14">
        <v>5.9625162082963097E-2</v>
      </c>
      <c r="W1158" s="14">
        <v>4.4284226399100603E-2</v>
      </c>
      <c r="X1158" s="14"/>
      <c r="Y1158" s="14">
        <v>6.40529236920893E-2</v>
      </c>
      <c r="Z1158" s="14">
        <v>4.8083862327524103E-2</v>
      </c>
      <c r="AA1158" s="14">
        <v>4.0311923231353602E-2</v>
      </c>
      <c r="AB1158" s="14">
        <v>1.2931834415380801E-2</v>
      </c>
      <c r="AC1158" s="14"/>
      <c r="AD1158" s="14">
        <v>4.39769683222496E-2</v>
      </c>
      <c r="AE1158" s="14">
        <v>5.6813302748419302E-2</v>
      </c>
      <c r="AF1158" s="14">
        <v>0.14035550447717801</v>
      </c>
      <c r="AG1158" s="14">
        <v>2.06904184542012E-2</v>
      </c>
      <c r="AH1158" s="14"/>
      <c r="AI1158" s="14">
        <v>2.6827743719148801E-2</v>
      </c>
      <c r="AJ1158" s="14">
        <v>5.8739186199742298E-2</v>
      </c>
      <c r="AK1158" s="14">
        <v>1.7439526233426299E-2</v>
      </c>
      <c r="AL1158" s="14">
        <v>6.4074483995055595E-2</v>
      </c>
      <c r="AM1158" s="14">
        <v>2.4201198596580101E-2</v>
      </c>
    </row>
    <row r="1159" spans="2:39" x14ac:dyDescent="0.35">
      <c r="B1159" t="s">
        <v>64</v>
      </c>
      <c r="C1159" s="14">
        <v>7.6703800678242395E-2</v>
      </c>
      <c r="D1159" s="14">
        <v>7.6914707949714001E-2</v>
      </c>
      <c r="E1159" s="14">
        <v>7.6460591623222093E-2</v>
      </c>
      <c r="F1159" s="14"/>
      <c r="G1159" s="14">
        <v>4.9006130462495197E-2</v>
      </c>
      <c r="H1159" s="14">
        <v>5.7002156183653202E-2</v>
      </c>
      <c r="I1159" s="14">
        <v>7.1556923089074798E-2</v>
      </c>
      <c r="J1159" s="14">
        <v>9.8624255807943803E-2</v>
      </c>
      <c r="K1159" s="14">
        <v>6.0737540748501802E-2</v>
      </c>
      <c r="L1159" s="14">
        <v>0.175125341233757</v>
      </c>
      <c r="M1159" s="14"/>
      <c r="N1159" s="14">
        <v>7.1537085212986504E-2</v>
      </c>
      <c r="O1159" s="14">
        <v>5.71211171180716E-2</v>
      </c>
      <c r="P1159" s="14">
        <v>9.0694709559261802E-2</v>
      </c>
      <c r="Q1159" s="14">
        <v>6.8408221589058293E-2</v>
      </c>
      <c r="R1159" s="14">
        <v>6.2768519717060406E-2</v>
      </c>
      <c r="S1159" s="14"/>
      <c r="T1159" s="14">
        <v>6.9750053605545204E-2</v>
      </c>
      <c r="U1159" s="14">
        <v>0.120825621626257</v>
      </c>
      <c r="V1159" s="14">
        <v>6.9275577333449495E-2</v>
      </c>
      <c r="W1159" s="14">
        <v>7.9343433151336296E-2</v>
      </c>
      <c r="X1159" s="14"/>
      <c r="Y1159" s="14">
        <v>9.9254493451993997E-2</v>
      </c>
      <c r="Z1159" s="14">
        <v>3.1458964750776301E-2</v>
      </c>
      <c r="AA1159" s="14">
        <v>7.2943012269634996E-2</v>
      </c>
      <c r="AB1159" s="14">
        <v>6.8704896769000101E-2</v>
      </c>
      <c r="AC1159" s="14"/>
      <c r="AD1159" s="14">
        <v>7.5253965586880606E-2</v>
      </c>
      <c r="AE1159" s="14">
        <v>6.8535291897797501E-2</v>
      </c>
      <c r="AF1159" s="14">
        <v>0.118307314784672</v>
      </c>
      <c r="AG1159" s="14">
        <v>0.11336166329792501</v>
      </c>
      <c r="AH1159" s="14"/>
      <c r="AI1159" s="14">
        <v>3.3977955520397299E-2</v>
      </c>
      <c r="AJ1159" s="14">
        <v>9.2752018216631399E-2</v>
      </c>
      <c r="AK1159" s="14">
        <v>6.4666510973760194E-2</v>
      </c>
      <c r="AL1159" s="14">
        <v>5.2470609813667898E-2</v>
      </c>
      <c r="AM1159" s="14">
        <v>3.9072522338195498E-2</v>
      </c>
    </row>
    <row r="1160" spans="2:39" x14ac:dyDescent="0.35">
      <c r="C1160" s="14"/>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row>
    <row r="1161" spans="2:39" x14ac:dyDescent="0.35">
      <c r="B1161" s="6" t="s">
        <v>445</v>
      </c>
      <c r="C1161" s="14"/>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row>
    <row r="1162" spans="2:39" x14ac:dyDescent="0.35">
      <c r="B1162" s="24" t="s">
        <v>222</v>
      </c>
      <c r="C1162" s="14"/>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row>
    <row r="1163" spans="2:39" x14ac:dyDescent="0.35">
      <c r="B1163" t="s">
        <v>435</v>
      </c>
      <c r="C1163" s="14">
        <v>0.73450072513136</v>
      </c>
      <c r="D1163" s="14">
        <v>0.72170176341335701</v>
      </c>
      <c r="E1163" s="14">
        <v>0.74925992884660497</v>
      </c>
      <c r="F1163" s="14"/>
      <c r="G1163" s="14">
        <v>0.75730704874924704</v>
      </c>
      <c r="H1163" s="14">
        <v>0.71705430264694003</v>
      </c>
      <c r="I1163" s="14">
        <v>0.77655349860445599</v>
      </c>
      <c r="J1163" s="14">
        <v>0.711474224054507</v>
      </c>
      <c r="K1163" s="14">
        <v>0.75082518853208402</v>
      </c>
      <c r="L1163" s="14">
        <v>0.65919023196407101</v>
      </c>
      <c r="M1163" s="14"/>
      <c r="N1163" s="14">
        <v>0.68289543048705503</v>
      </c>
      <c r="O1163" s="14">
        <v>0.69082816645133105</v>
      </c>
      <c r="P1163" s="14">
        <v>0.74714871677880601</v>
      </c>
      <c r="Q1163" s="14">
        <v>0.76139393930424204</v>
      </c>
      <c r="R1163" s="14">
        <v>0.78884766210937796</v>
      </c>
      <c r="S1163" s="14"/>
      <c r="T1163" s="14">
        <v>0.77908663236676101</v>
      </c>
      <c r="U1163" s="14">
        <v>0.696228482839373</v>
      </c>
      <c r="V1163" s="14">
        <v>0.73252799382339695</v>
      </c>
      <c r="W1163" s="14">
        <v>0.73568315966403697</v>
      </c>
      <c r="X1163" s="14"/>
      <c r="Y1163" s="14">
        <v>0.74342051691986399</v>
      </c>
      <c r="Z1163" s="14">
        <v>0.73002872720018797</v>
      </c>
      <c r="AA1163" s="14">
        <v>0.70931634133712296</v>
      </c>
      <c r="AB1163" s="14">
        <v>0.75764557754032102</v>
      </c>
      <c r="AC1163" s="14"/>
      <c r="AD1163" s="14">
        <v>0.74306663175139898</v>
      </c>
      <c r="AE1163" s="14">
        <v>0.729403732142199</v>
      </c>
      <c r="AF1163" s="14">
        <v>0.64757226510050503</v>
      </c>
      <c r="AG1163" s="14">
        <v>0.75403694473246896</v>
      </c>
      <c r="AH1163" s="14"/>
      <c r="AI1163" s="14">
        <v>0.74259318680257702</v>
      </c>
      <c r="AJ1163" s="14">
        <v>0.76562488471726897</v>
      </c>
      <c r="AK1163" s="14">
        <v>0.75091190283244102</v>
      </c>
      <c r="AL1163" s="14">
        <v>0.68946816637832598</v>
      </c>
      <c r="AM1163" s="14">
        <v>0.80208128874311602</v>
      </c>
    </row>
    <row r="1164" spans="2:39" x14ac:dyDescent="0.35">
      <c r="B1164" t="s">
        <v>436</v>
      </c>
      <c r="C1164" s="14">
        <v>0.15983192806847299</v>
      </c>
      <c r="D1164" s="14">
        <v>0.17505655004762899</v>
      </c>
      <c r="E1164" s="14">
        <v>0.14227555887003299</v>
      </c>
      <c r="F1164" s="14"/>
      <c r="G1164" s="14">
        <v>0.14923265889832801</v>
      </c>
      <c r="H1164" s="14">
        <v>0.196367088208869</v>
      </c>
      <c r="I1164" s="14">
        <v>0.15193933309786301</v>
      </c>
      <c r="J1164" s="14">
        <v>0.17383608083393101</v>
      </c>
      <c r="K1164" s="14">
        <v>0.12111850292621699</v>
      </c>
      <c r="L1164" s="14">
        <v>0.117405266914283</v>
      </c>
      <c r="M1164" s="14"/>
      <c r="N1164" s="14">
        <v>0.16435969226855399</v>
      </c>
      <c r="O1164" s="14">
        <v>0.15143648893852399</v>
      </c>
      <c r="P1164" s="14">
        <v>0.177922915782323</v>
      </c>
      <c r="Q1164" s="14">
        <v>0.14630514132341901</v>
      </c>
      <c r="R1164" s="14">
        <v>0.150388476274984</v>
      </c>
      <c r="S1164" s="14"/>
      <c r="T1164" s="14">
        <v>0.117681545231061</v>
      </c>
      <c r="U1164" s="14">
        <v>0.182993219321779</v>
      </c>
      <c r="V1164" s="14">
        <v>0.157072279559682</v>
      </c>
      <c r="W1164" s="14">
        <v>0.16457125191340299</v>
      </c>
      <c r="X1164" s="14"/>
      <c r="Y1164" s="14">
        <v>0.14430951733377101</v>
      </c>
      <c r="Z1164" s="14">
        <v>0.15652143098195401</v>
      </c>
      <c r="AA1164" s="14">
        <v>0.20144666977351799</v>
      </c>
      <c r="AB1164" s="14">
        <v>0.16654754955130599</v>
      </c>
      <c r="AC1164" s="14"/>
      <c r="AD1164" s="14">
        <v>0.160868761809008</v>
      </c>
      <c r="AE1164" s="14">
        <v>0.14730459951358099</v>
      </c>
      <c r="AF1164" s="14">
        <v>0.16082780450300499</v>
      </c>
      <c r="AG1164" s="14">
        <v>0.1878132817657</v>
      </c>
      <c r="AH1164" s="14"/>
      <c r="AI1164" s="14">
        <v>0.12968551306472001</v>
      </c>
      <c r="AJ1164" s="14">
        <v>0.15606041907219001</v>
      </c>
      <c r="AK1164" s="14">
        <v>0.20616552180512901</v>
      </c>
      <c r="AL1164" s="14">
        <v>0.16152468267517001</v>
      </c>
      <c r="AM1164" s="14">
        <v>0.1231400899487</v>
      </c>
    </row>
    <row r="1165" spans="2:39" x14ac:dyDescent="0.35">
      <c r="B1165" t="s">
        <v>437</v>
      </c>
      <c r="C1165" s="14">
        <v>7.7553006311405007E-2</v>
      </c>
      <c r="D1165" s="14">
        <v>7.3823428657525503E-2</v>
      </c>
      <c r="E1165" s="14">
        <v>8.1853792389076002E-2</v>
      </c>
      <c r="F1165" s="14"/>
      <c r="G1165" s="14">
        <v>7.2084288704597294E-2</v>
      </c>
      <c r="H1165" s="14">
        <v>5.8138739413618697E-2</v>
      </c>
      <c r="I1165" s="14">
        <v>5.6368609672421299E-2</v>
      </c>
      <c r="J1165" s="14">
        <v>9.7487394132907704E-2</v>
      </c>
      <c r="K1165" s="14">
        <v>8.0889903128403204E-2</v>
      </c>
      <c r="L1165" s="14">
        <v>0.15469544018331799</v>
      </c>
      <c r="M1165" s="14"/>
      <c r="N1165" s="14">
        <v>0.106244305992333</v>
      </c>
      <c r="O1165" s="14">
        <v>0.107790904110023</v>
      </c>
      <c r="P1165" s="14">
        <v>5.3788420053596499E-2</v>
      </c>
      <c r="Q1165" s="14">
        <v>7.0440404932863104E-2</v>
      </c>
      <c r="R1165" s="14">
        <v>5.4498193581955498E-2</v>
      </c>
      <c r="S1165" s="14"/>
      <c r="T1165" s="14">
        <v>6.9504497213923003E-2</v>
      </c>
      <c r="U1165" s="14">
        <v>9.3692247288119201E-2</v>
      </c>
      <c r="V1165" s="14">
        <v>7.4919943195033797E-2</v>
      </c>
      <c r="W1165" s="14">
        <v>7.92590374931188E-2</v>
      </c>
      <c r="X1165" s="14"/>
      <c r="Y1165" s="14">
        <v>7.90271057960516E-2</v>
      </c>
      <c r="Z1165" s="14">
        <v>9.0547694030798001E-2</v>
      </c>
      <c r="AA1165" s="14">
        <v>5.3398987446000502E-2</v>
      </c>
      <c r="AB1165" s="14">
        <v>7.5806872908372999E-2</v>
      </c>
      <c r="AC1165" s="14"/>
      <c r="AD1165" s="14">
        <v>7.5596333551898598E-2</v>
      </c>
      <c r="AE1165" s="14">
        <v>8.6678510895219496E-2</v>
      </c>
      <c r="AF1165" s="14">
        <v>0.118479937088179</v>
      </c>
      <c r="AG1165" s="14">
        <v>2.4350275216157902E-2</v>
      </c>
      <c r="AH1165" s="14"/>
      <c r="AI1165" s="14">
        <v>8.1840542125240001E-2</v>
      </c>
      <c r="AJ1165" s="14">
        <v>4.2181902929169998E-2</v>
      </c>
      <c r="AK1165" s="14">
        <v>2.18276256061108E-2</v>
      </c>
      <c r="AL1165" s="14">
        <v>0.109642663794864</v>
      </c>
      <c r="AM1165" s="14">
        <v>6.5445002345796699E-2</v>
      </c>
    </row>
    <row r="1166" spans="2:39" x14ac:dyDescent="0.35">
      <c r="B1166" t="s">
        <v>438</v>
      </c>
      <c r="C1166" s="14">
        <v>1.53036929482906E-2</v>
      </c>
      <c r="D1166" s="14">
        <v>1.3149828975766E-2</v>
      </c>
      <c r="E1166" s="14">
        <v>1.7787434820938201E-2</v>
      </c>
      <c r="F1166" s="14"/>
      <c r="G1166" s="14">
        <v>9.5693139522255704E-3</v>
      </c>
      <c r="H1166" s="14">
        <v>1.9910292378582099E-2</v>
      </c>
      <c r="I1166" s="14">
        <v>1.19254067485561E-2</v>
      </c>
      <c r="J1166" s="14">
        <v>3.8181987047355499E-3</v>
      </c>
      <c r="K1166" s="14">
        <v>4.0521420596088098E-2</v>
      </c>
      <c r="L1166" s="14">
        <v>1.25251948368035E-2</v>
      </c>
      <c r="M1166" s="14"/>
      <c r="N1166" s="14">
        <v>1.5437460147118E-2</v>
      </c>
      <c r="O1166" s="14">
        <v>3.5384297460230897E-2</v>
      </c>
      <c r="P1166" s="14">
        <v>5.47547628854635E-3</v>
      </c>
      <c r="Q1166" s="14">
        <v>1.181179855547E-2</v>
      </c>
      <c r="R1166" s="14">
        <v>0</v>
      </c>
      <c r="S1166" s="14"/>
      <c r="T1166" s="14">
        <v>3.3727325188254997E-2</v>
      </c>
      <c r="U1166" s="14">
        <v>1.7653156420228501E-2</v>
      </c>
      <c r="V1166" s="14">
        <v>2.0547385784824099E-2</v>
      </c>
      <c r="W1166" s="14">
        <v>7.4732781838816398E-3</v>
      </c>
      <c r="X1166" s="14"/>
      <c r="Y1166" s="14">
        <v>1.3827166606743199E-2</v>
      </c>
      <c r="Z1166" s="14">
        <v>1.8259959892526802E-2</v>
      </c>
      <c r="AA1166" s="14">
        <v>2.47786685232897E-2</v>
      </c>
      <c r="AB1166" s="14">
        <v>0</v>
      </c>
      <c r="AC1166" s="14"/>
      <c r="AD1166" s="14">
        <v>1.0052561951870501E-2</v>
      </c>
      <c r="AE1166" s="14">
        <v>1.4593646863859E-2</v>
      </c>
      <c r="AF1166" s="14">
        <v>7.3119993308310802E-2</v>
      </c>
      <c r="AG1166" s="14">
        <v>3.3799498285672601E-2</v>
      </c>
      <c r="AH1166" s="14"/>
      <c r="AI1166" s="14">
        <v>3.0996025355403301E-2</v>
      </c>
      <c r="AJ1166" s="14">
        <v>2.0728852471927298E-2</v>
      </c>
      <c r="AK1166" s="14">
        <v>2.10949497563192E-2</v>
      </c>
      <c r="AL1166" s="14">
        <v>1.4042612332473701E-2</v>
      </c>
      <c r="AM1166" s="14">
        <v>0</v>
      </c>
    </row>
    <row r="1167" spans="2:39" x14ac:dyDescent="0.35">
      <c r="B1167" t="s">
        <v>64</v>
      </c>
      <c r="C1167" s="14">
        <v>1.28106475404714E-2</v>
      </c>
      <c r="D1167" s="14">
        <v>1.6268428905722401E-2</v>
      </c>
      <c r="E1167" s="14">
        <v>8.8232850733479494E-3</v>
      </c>
      <c r="F1167" s="14"/>
      <c r="G1167" s="14">
        <v>1.1806689695601801E-2</v>
      </c>
      <c r="H1167" s="14">
        <v>8.5295773519906207E-3</v>
      </c>
      <c r="I1167" s="14">
        <v>3.21315187670358E-3</v>
      </c>
      <c r="J1167" s="14">
        <v>1.3384102273918799E-2</v>
      </c>
      <c r="K1167" s="14">
        <v>6.6449848172080101E-3</v>
      </c>
      <c r="L1167" s="14">
        <v>5.6183866101524302E-2</v>
      </c>
      <c r="M1167" s="14"/>
      <c r="N1167" s="14">
        <v>3.10631111049402E-2</v>
      </c>
      <c r="O1167" s="14">
        <v>1.456014303989E-2</v>
      </c>
      <c r="P1167" s="14">
        <v>1.56644710967275E-2</v>
      </c>
      <c r="Q1167" s="14">
        <v>1.0048715884005599E-2</v>
      </c>
      <c r="R1167" s="14">
        <v>6.2656680336829196E-3</v>
      </c>
      <c r="S1167" s="14"/>
      <c r="T1167" s="14">
        <v>0</v>
      </c>
      <c r="U1167" s="14">
        <v>9.4328941305008903E-3</v>
      </c>
      <c r="V1167" s="14">
        <v>1.49323976370634E-2</v>
      </c>
      <c r="W1167" s="14">
        <v>1.30132727455597E-2</v>
      </c>
      <c r="X1167" s="14"/>
      <c r="Y1167" s="14">
        <v>1.9415693343570298E-2</v>
      </c>
      <c r="Z1167" s="14">
        <v>4.6421878945332304E-3</v>
      </c>
      <c r="AA1167" s="14">
        <v>1.1059332920068899E-2</v>
      </c>
      <c r="AB1167" s="14">
        <v>0</v>
      </c>
      <c r="AC1167" s="14"/>
      <c r="AD1167" s="14">
        <v>1.0415710935824E-2</v>
      </c>
      <c r="AE1167" s="14">
        <v>2.2019510585141601E-2</v>
      </c>
      <c r="AF1167" s="14">
        <v>0</v>
      </c>
      <c r="AG1167" s="14">
        <v>0</v>
      </c>
      <c r="AH1167" s="14"/>
      <c r="AI1167" s="14">
        <v>1.48847326520592E-2</v>
      </c>
      <c r="AJ1167" s="14">
        <v>1.54039408094438E-2</v>
      </c>
      <c r="AK1167" s="14">
        <v>0</v>
      </c>
      <c r="AL1167" s="14">
        <v>2.5321874819166101E-2</v>
      </c>
      <c r="AM1167" s="14">
        <v>9.33361896238704E-3</v>
      </c>
    </row>
    <row r="1168" spans="2:39" x14ac:dyDescent="0.35">
      <c r="C1168" s="14"/>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row>
    <row r="1169" spans="2:39" x14ac:dyDescent="0.35">
      <c r="B1169" s="6" t="s">
        <v>446</v>
      </c>
      <c r="C1169" s="14"/>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c r="AD1169" s="14"/>
      <c r="AE1169" s="14"/>
      <c r="AF1169" s="14"/>
      <c r="AG1169" s="14"/>
      <c r="AH1169" s="14"/>
      <c r="AI1169" s="14"/>
      <c r="AJ1169" s="14"/>
      <c r="AK1169" s="14"/>
      <c r="AL1169" s="14"/>
      <c r="AM1169" s="14"/>
    </row>
    <row r="1170" spans="2:39" x14ac:dyDescent="0.35">
      <c r="B1170" s="24" t="s">
        <v>222</v>
      </c>
      <c r="C1170" s="14"/>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c r="AD1170" s="14"/>
      <c r="AE1170" s="14"/>
      <c r="AF1170" s="14"/>
      <c r="AG1170" s="14"/>
      <c r="AH1170" s="14"/>
      <c r="AI1170" s="14"/>
      <c r="AJ1170" s="14"/>
      <c r="AK1170" s="14"/>
      <c r="AL1170" s="14"/>
      <c r="AM1170" s="14"/>
    </row>
    <row r="1171" spans="2:39" x14ac:dyDescent="0.35">
      <c r="B1171" t="s">
        <v>435</v>
      </c>
      <c r="C1171" s="14">
        <v>0.63486071985327397</v>
      </c>
      <c r="D1171" s="14">
        <v>0.63886067435104399</v>
      </c>
      <c r="E1171" s="14">
        <v>0.63024814700673903</v>
      </c>
      <c r="F1171" s="14"/>
      <c r="G1171" s="14">
        <v>0.718604090816227</v>
      </c>
      <c r="H1171" s="14">
        <v>0.60560429855526698</v>
      </c>
      <c r="I1171" s="14">
        <v>0.67697404256646398</v>
      </c>
      <c r="J1171" s="14">
        <v>0.57215940050474601</v>
      </c>
      <c r="K1171" s="14">
        <v>0.64095320994616101</v>
      </c>
      <c r="L1171" s="14">
        <v>0.56091542201178801</v>
      </c>
      <c r="M1171" s="14"/>
      <c r="N1171" s="14">
        <v>0.59906124973404695</v>
      </c>
      <c r="O1171" s="14">
        <v>0.64802516393509102</v>
      </c>
      <c r="P1171" s="14">
        <v>0.65762086340900106</v>
      </c>
      <c r="Q1171" s="14">
        <v>0.59542158709445603</v>
      </c>
      <c r="R1171" s="14">
        <v>0.67921104544464905</v>
      </c>
      <c r="S1171" s="14"/>
      <c r="T1171" s="14">
        <v>0.64315829812547398</v>
      </c>
      <c r="U1171" s="14">
        <v>0.56765943733000501</v>
      </c>
      <c r="V1171" s="14">
        <v>0.63312653492045301</v>
      </c>
      <c r="W1171" s="14">
        <v>0.64330139197053504</v>
      </c>
      <c r="X1171" s="14"/>
      <c r="Y1171" s="14">
        <v>0.63532290320422702</v>
      </c>
      <c r="Z1171" s="14">
        <v>0.61453877507264798</v>
      </c>
      <c r="AA1171" s="14">
        <v>0.63578802971545301</v>
      </c>
      <c r="AB1171" s="14">
        <v>0.71382763192095</v>
      </c>
      <c r="AC1171" s="14"/>
      <c r="AD1171" s="14">
        <v>0.63797670338491796</v>
      </c>
      <c r="AE1171" s="14">
        <v>0.62156626506980195</v>
      </c>
      <c r="AF1171" s="14">
        <v>0.52261756621454702</v>
      </c>
      <c r="AG1171" s="14">
        <v>0.72477779971177503</v>
      </c>
      <c r="AH1171" s="14"/>
      <c r="AI1171" s="14">
        <v>0.60214768518665096</v>
      </c>
      <c r="AJ1171" s="14">
        <v>0.69583326124085698</v>
      </c>
      <c r="AK1171" s="14">
        <v>0.55890858105480601</v>
      </c>
      <c r="AL1171" s="14">
        <v>0.657558720641643</v>
      </c>
      <c r="AM1171" s="14">
        <v>0.685373445798245</v>
      </c>
    </row>
    <row r="1172" spans="2:39" x14ac:dyDescent="0.35">
      <c r="B1172" t="s">
        <v>436</v>
      </c>
      <c r="C1172" s="14">
        <v>0.16341193539177501</v>
      </c>
      <c r="D1172" s="14">
        <v>0.17482226691472899</v>
      </c>
      <c r="E1172" s="14">
        <v>0.15025403937519</v>
      </c>
      <c r="F1172" s="14"/>
      <c r="G1172" s="14">
        <v>0.13992292797008299</v>
      </c>
      <c r="H1172" s="14">
        <v>0.17763766556386501</v>
      </c>
      <c r="I1172" s="14">
        <v>0.11729689835606499</v>
      </c>
      <c r="J1172" s="14">
        <v>0.21719128752730901</v>
      </c>
      <c r="K1172" s="14">
        <v>0.178585333515214</v>
      </c>
      <c r="L1172" s="14">
        <v>0.16867811687686199</v>
      </c>
      <c r="M1172" s="14"/>
      <c r="N1172" s="14">
        <v>0.16074352239290901</v>
      </c>
      <c r="O1172" s="14">
        <v>0.14914864630963701</v>
      </c>
      <c r="P1172" s="14">
        <v>0.15583800024463301</v>
      </c>
      <c r="Q1172" s="14">
        <v>0.20525675530368501</v>
      </c>
      <c r="R1172" s="14">
        <v>0.14518969852281</v>
      </c>
      <c r="S1172" s="14"/>
      <c r="T1172" s="14">
        <v>0.20349625874918101</v>
      </c>
      <c r="U1172" s="14">
        <v>0.15605581892206999</v>
      </c>
      <c r="V1172" s="14">
        <v>0.13153469335938101</v>
      </c>
      <c r="W1172" s="14">
        <v>0.18921089812790501</v>
      </c>
      <c r="X1172" s="14"/>
      <c r="Y1172" s="14">
        <v>0.14745909292079801</v>
      </c>
      <c r="Z1172" s="14">
        <v>0.19214566533399499</v>
      </c>
      <c r="AA1172" s="14">
        <v>0.182248516128314</v>
      </c>
      <c r="AB1172" s="14">
        <v>0.17270407533923701</v>
      </c>
      <c r="AC1172" s="14"/>
      <c r="AD1172" s="14">
        <v>0.16874067543141399</v>
      </c>
      <c r="AE1172" s="14">
        <v>0.165564372537885</v>
      </c>
      <c r="AF1172" s="14">
        <v>0.149212626009502</v>
      </c>
      <c r="AG1172" s="14">
        <v>0.12009053155010301</v>
      </c>
      <c r="AH1172" s="14"/>
      <c r="AI1172" s="14">
        <v>0.15452401677465299</v>
      </c>
      <c r="AJ1172" s="14">
        <v>0.13840863458657501</v>
      </c>
      <c r="AK1172" s="14">
        <v>0.28288181774842602</v>
      </c>
      <c r="AL1172" s="14">
        <v>0.17126458128644501</v>
      </c>
      <c r="AM1172" s="14">
        <v>0.128657990440356</v>
      </c>
    </row>
    <row r="1173" spans="2:39" x14ac:dyDescent="0.35">
      <c r="B1173" t="s">
        <v>437</v>
      </c>
      <c r="C1173" s="14">
        <v>0.158592221378242</v>
      </c>
      <c r="D1173" s="14">
        <v>0.151619769112741</v>
      </c>
      <c r="E1173" s="14">
        <v>0.16663254883985201</v>
      </c>
      <c r="F1173" s="14"/>
      <c r="G1173" s="14">
        <v>9.1653106544658206E-2</v>
      </c>
      <c r="H1173" s="14">
        <v>0.16410003486838601</v>
      </c>
      <c r="I1173" s="14">
        <v>0.173569165998821</v>
      </c>
      <c r="J1173" s="14">
        <v>0.17299244744429301</v>
      </c>
      <c r="K1173" s="14">
        <v>0.14324402483954299</v>
      </c>
      <c r="L1173" s="14">
        <v>0.222704425166211</v>
      </c>
      <c r="M1173" s="14"/>
      <c r="N1173" s="14">
        <v>0.196004763061011</v>
      </c>
      <c r="O1173" s="14">
        <v>0.11905059533916</v>
      </c>
      <c r="P1173" s="14">
        <v>0.161479932582689</v>
      </c>
      <c r="Q1173" s="14">
        <v>0.17918554225737199</v>
      </c>
      <c r="R1173" s="14">
        <v>0.14964087656486399</v>
      </c>
      <c r="S1173" s="14"/>
      <c r="T1173" s="14">
        <v>0.106162163155923</v>
      </c>
      <c r="U1173" s="14">
        <v>0.25830386641929298</v>
      </c>
      <c r="V1173" s="14">
        <v>0.17200338242861499</v>
      </c>
      <c r="W1173" s="14">
        <v>0.14095492720657399</v>
      </c>
      <c r="X1173" s="14"/>
      <c r="Y1173" s="14">
        <v>0.16062627812177999</v>
      </c>
      <c r="Z1173" s="14">
        <v>0.17817026567386199</v>
      </c>
      <c r="AA1173" s="14">
        <v>0.13903806606583499</v>
      </c>
      <c r="AB1173" s="14">
        <v>0.10259136031831199</v>
      </c>
      <c r="AC1173" s="14"/>
      <c r="AD1173" s="14">
        <v>0.15329233011993099</v>
      </c>
      <c r="AE1173" s="14">
        <v>0.16676651301135101</v>
      </c>
      <c r="AF1173" s="14">
        <v>0.27827416608500199</v>
      </c>
      <c r="AG1173" s="14">
        <v>9.4066963182040095E-2</v>
      </c>
      <c r="AH1173" s="14"/>
      <c r="AI1173" s="14">
        <v>0.21580301225043699</v>
      </c>
      <c r="AJ1173" s="14">
        <v>0.142188125711281</v>
      </c>
      <c r="AK1173" s="14">
        <v>0.14077007496334201</v>
      </c>
      <c r="AL1173" s="14">
        <v>9.2112275900544993E-2</v>
      </c>
      <c r="AM1173" s="14">
        <v>0.166835760195294</v>
      </c>
    </row>
    <row r="1174" spans="2:39" x14ac:dyDescent="0.35">
      <c r="B1174" t="s">
        <v>438</v>
      </c>
      <c r="C1174" s="14">
        <v>2.6127348551152299E-2</v>
      </c>
      <c r="D1174" s="14">
        <v>1.41541319288236E-2</v>
      </c>
      <c r="E1174" s="14">
        <v>3.9934339082824101E-2</v>
      </c>
      <c r="F1174" s="14"/>
      <c r="G1174" s="14">
        <v>2.9021774830346399E-2</v>
      </c>
      <c r="H1174" s="14">
        <v>3.6967851780604903E-2</v>
      </c>
      <c r="I1174" s="14">
        <v>2.6807000682316999E-2</v>
      </c>
      <c r="J1174" s="14">
        <v>1.5746551818868401E-2</v>
      </c>
      <c r="K1174" s="14">
        <v>2.0260710298044E-2</v>
      </c>
      <c r="L1174" s="14">
        <v>1.39924533897317E-2</v>
      </c>
      <c r="M1174" s="14"/>
      <c r="N1174" s="14">
        <v>2.82677802884219E-2</v>
      </c>
      <c r="O1174" s="14">
        <v>5.6998202633075902E-2</v>
      </c>
      <c r="P1174" s="14">
        <v>4.6054089198060699E-3</v>
      </c>
      <c r="Q1174" s="14">
        <v>1.53398480986208E-2</v>
      </c>
      <c r="R1174" s="14">
        <v>1.9692711433993999E-2</v>
      </c>
      <c r="S1174" s="14"/>
      <c r="T1174" s="14">
        <v>2.8848413934715E-2</v>
      </c>
      <c r="U1174" s="14">
        <v>1.7980877328631802E-2</v>
      </c>
      <c r="V1174" s="14">
        <v>4.0771104439136403E-2</v>
      </c>
      <c r="W1174" s="14">
        <v>1.2864618925631399E-2</v>
      </c>
      <c r="X1174" s="14"/>
      <c r="Y1174" s="14">
        <v>2.93994244221191E-2</v>
      </c>
      <c r="Z1174" s="14">
        <v>8.8578886191693507E-3</v>
      </c>
      <c r="AA1174" s="14">
        <v>4.2925388090397802E-2</v>
      </c>
      <c r="AB1174" s="14">
        <v>1.0876932421501E-2</v>
      </c>
      <c r="AC1174" s="14"/>
      <c r="AD1174" s="14">
        <v>2.56080075257222E-2</v>
      </c>
      <c r="AE1174" s="14">
        <v>2.2889838544661301E-2</v>
      </c>
      <c r="AF1174" s="14">
        <v>4.9895641690949601E-2</v>
      </c>
      <c r="AG1174" s="14">
        <v>3.3799498285672601E-2</v>
      </c>
      <c r="AH1174" s="14"/>
      <c r="AI1174" s="14">
        <v>2.7525285788259701E-2</v>
      </c>
      <c r="AJ1174" s="14">
        <v>8.5419031963470601E-3</v>
      </c>
      <c r="AK1174" s="14">
        <v>1.7439526233426299E-2</v>
      </c>
      <c r="AL1174" s="14">
        <v>5.6753406029241199E-2</v>
      </c>
      <c r="AM1174" s="14">
        <v>0</v>
      </c>
    </row>
    <row r="1175" spans="2:39" x14ac:dyDescent="0.35">
      <c r="B1175" t="s">
        <v>64</v>
      </c>
      <c r="C1175" s="14">
        <v>1.70077748255563E-2</v>
      </c>
      <c r="D1175" s="14">
        <v>2.0543157692662201E-2</v>
      </c>
      <c r="E1175" s="14">
        <v>1.29309256953957E-2</v>
      </c>
      <c r="F1175" s="14"/>
      <c r="G1175" s="14">
        <v>2.0798099838685798E-2</v>
      </c>
      <c r="H1175" s="14">
        <v>1.5690149231877702E-2</v>
      </c>
      <c r="I1175" s="14">
        <v>5.3528923963328803E-3</v>
      </c>
      <c r="J1175" s="14">
        <v>2.1910312704783299E-2</v>
      </c>
      <c r="K1175" s="14">
        <v>1.69567214010381E-2</v>
      </c>
      <c r="L1175" s="14">
        <v>3.3709582555407097E-2</v>
      </c>
      <c r="M1175" s="14"/>
      <c r="N1175" s="14">
        <v>1.5922684523610901E-2</v>
      </c>
      <c r="O1175" s="14">
        <v>2.67773917830357E-2</v>
      </c>
      <c r="P1175" s="14">
        <v>2.04557948438715E-2</v>
      </c>
      <c r="Q1175" s="14">
        <v>4.7962672458662396E-3</v>
      </c>
      <c r="R1175" s="14">
        <v>6.2656680336829196E-3</v>
      </c>
      <c r="S1175" s="14"/>
      <c r="T1175" s="14">
        <v>1.8334866034707201E-2</v>
      </c>
      <c r="U1175" s="14">
        <v>0</v>
      </c>
      <c r="V1175" s="14">
        <v>2.2564284852413699E-2</v>
      </c>
      <c r="W1175" s="14">
        <v>1.36681637693549E-2</v>
      </c>
      <c r="X1175" s="14"/>
      <c r="Y1175" s="14">
        <v>2.71923013310751E-2</v>
      </c>
      <c r="Z1175" s="14">
        <v>6.2874053003250498E-3</v>
      </c>
      <c r="AA1175" s="14">
        <v>0</v>
      </c>
      <c r="AB1175" s="14">
        <v>0</v>
      </c>
      <c r="AC1175" s="14"/>
      <c r="AD1175" s="14">
        <v>1.43822835380144E-2</v>
      </c>
      <c r="AE1175" s="14">
        <v>2.3213010836300001E-2</v>
      </c>
      <c r="AF1175" s="14">
        <v>0</v>
      </c>
      <c r="AG1175" s="14">
        <v>2.7265207270409299E-2</v>
      </c>
      <c r="AH1175" s="14"/>
      <c r="AI1175" s="14">
        <v>0</v>
      </c>
      <c r="AJ1175" s="14">
        <v>1.5028075264940001E-2</v>
      </c>
      <c r="AK1175" s="14">
        <v>0</v>
      </c>
      <c r="AL1175" s="14">
        <v>2.2311016142125599E-2</v>
      </c>
      <c r="AM1175" s="14">
        <v>1.9132803566105101E-2</v>
      </c>
    </row>
    <row r="1176" spans="2:39" x14ac:dyDescent="0.35">
      <c r="C1176" s="14"/>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row>
    <row r="1177" spans="2:39" x14ac:dyDescent="0.35">
      <c r="B1177" s="6" t="s">
        <v>447</v>
      </c>
      <c r="C1177" s="14"/>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c r="AD1177" s="14"/>
      <c r="AE1177" s="14"/>
      <c r="AF1177" s="14"/>
      <c r="AG1177" s="14"/>
      <c r="AH1177" s="14"/>
      <c r="AI1177" s="14"/>
      <c r="AJ1177" s="14"/>
      <c r="AK1177" s="14"/>
      <c r="AL1177" s="14"/>
      <c r="AM1177" s="14"/>
    </row>
    <row r="1178" spans="2:39" x14ac:dyDescent="0.35">
      <c r="B1178" s="24" t="s">
        <v>222</v>
      </c>
      <c r="C1178" s="14"/>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c r="AL1178" s="14"/>
      <c r="AM1178" s="14"/>
    </row>
    <row r="1179" spans="2:39" x14ac:dyDescent="0.35">
      <c r="B1179" t="s">
        <v>435</v>
      </c>
      <c r="C1179" s="14">
        <v>0.42126734067674398</v>
      </c>
      <c r="D1179" s="14">
        <v>0.41691385247629198</v>
      </c>
      <c r="E1179" s="14">
        <v>0.42628759315019299</v>
      </c>
      <c r="F1179" s="14"/>
      <c r="G1179" s="14">
        <v>0.42342909137638701</v>
      </c>
      <c r="H1179" s="14">
        <v>0.467900688046127</v>
      </c>
      <c r="I1179" s="14">
        <v>0.45568438593587002</v>
      </c>
      <c r="J1179" s="14">
        <v>0.38604346113424998</v>
      </c>
      <c r="K1179" s="14">
        <v>0.38256908197178102</v>
      </c>
      <c r="L1179" s="14">
        <v>0.30977307346955602</v>
      </c>
      <c r="M1179" s="14"/>
      <c r="N1179" s="14">
        <v>0.46474949998318998</v>
      </c>
      <c r="O1179" s="14">
        <v>0.400959169519015</v>
      </c>
      <c r="P1179" s="14">
        <v>0.45318822441451201</v>
      </c>
      <c r="Q1179" s="14">
        <v>0.38866900415070299</v>
      </c>
      <c r="R1179" s="14">
        <v>0.44680708511404399</v>
      </c>
      <c r="S1179" s="14"/>
      <c r="T1179" s="14">
        <v>0.349985553290381</v>
      </c>
      <c r="U1179" s="14">
        <v>0.35009147226350801</v>
      </c>
      <c r="V1179" s="14">
        <v>0.40002601698019902</v>
      </c>
      <c r="W1179" s="14">
        <v>0.46068142652862198</v>
      </c>
      <c r="X1179" s="14"/>
      <c r="Y1179" s="14">
        <v>0.42359408683121103</v>
      </c>
      <c r="Z1179" s="14">
        <v>0.42460089112064803</v>
      </c>
      <c r="AA1179" s="14">
        <v>0.44753370224579703</v>
      </c>
      <c r="AB1179" s="14">
        <v>0.45016570919573401</v>
      </c>
      <c r="AC1179" s="14"/>
      <c r="AD1179" s="14">
        <v>0.42008191124192601</v>
      </c>
      <c r="AE1179" s="14">
        <v>0.43755420565640302</v>
      </c>
      <c r="AF1179" s="14">
        <v>0.32453022969948903</v>
      </c>
      <c r="AG1179" s="14">
        <v>0.44076338099542101</v>
      </c>
      <c r="AH1179" s="14"/>
      <c r="AI1179" s="14">
        <v>0.34286165861264001</v>
      </c>
      <c r="AJ1179" s="14">
        <v>0.49995834572553799</v>
      </c>
      <c r="AK1179" s="14">
        <v>0.56901147118868001</v>
      </c>
      <c r="AL1179" s="14">
        <v>0.37688035312903201</v>
      </c>
      <c r="AM1179" s="14">
        <v>0.43290371403289402</v>
      </c>
    </row>
    <row r="1180" spans="2:39" x14ac:dyDescent="0.35">
      <c r="B1180" t="s">
        <v>436</v>
      </c>
      <c r="C1180" s="14">
        <v>0.17446494467264501</v>
      </c>
      <c r="D1180" s="14">
        <v>0.190828264754899</v>
      </c>
      <c r="E1180" s="14">
        <v>0.155595478549309</v>
      </c>
      <c r="F1180" s="14"/>
      <c r="G1180" s="14">
        <v>0.19821593642934701</v>
      </c>
      <c r="H1180" s="14">
        <v>0.194769414959031</v>
      </c>
      <c r="I1180" s="14">
        <v>0.16687545143803201</v>
      </c>
      <c r="J1180" s="14">
        <v>0.164009022671915</v>
      </c>
      <c r="K1180" s="14">
        <v>8.1762417963798795E-2</v>
      </c>
      <c r="L1180" s="14">
        <v>0.21790313365157499</v>
      </c>
      <c r="M1180" s="14"/>
      <c r="N1180" s="14">
        <v>0.13610560721484699</v>
      </c>
      <c r="O1180" s="14">
        <v>0.18863020138745301</v>
      </c>
      <c r="P1180" s="14">
        <v>0.166160776847291</v>
      </c>
      <c r="Q1180" s="14">
        <v>0.187736897739925</v>
      </c>
      <c r="R1180" s="14">
        <v>0.20184899333449699</v>
      </c>
      <c r="S1180" s="14"/>
      <c r="T1180" s="14">
        <v>0.223743833433758</v>
      </c>
      <c r="U1180" s="14">
        <v>0.177350806164639</v>
      </c>
      <c r="V1180" s="14">
        <v>0.167629886572771</v>
      </c>
      <c r="W1180" s="14">
        <v>0.17391538813989399</v>
      </c>
      <c r="X1180" s="14"/>
      <c r="Y1180" s="14">
        <v>0.16633721658882999</v>
      </c>
      <c r="Z1180" s="14">
        <v>0.21763697578530899</v>
      </c>
      <c r="AA1180" s="14">
        <v>0.14845117980640299</v>
      </c>
      <c r="AB1180" s="14">
        <v>0.19250451935250901</v>
      </c>
      <c r="AC1180" s="14"/>
      <c r="AD1180" s="14">
        <v>0.18122923621898401</v>
      </c>
      <c r="AE1180" s="14">
        <v>0.17152899194433899</v>
      </c>
      <c r="AF1180" s="14">
        <v>0.18119114320628801</v>
      </c>
      <c r="AG1180" s="14">
        <v>0.109934446251733</v>
      </c>
      <c r="AH1180" s="14"/>
      <c r="AI1180" s="14">
        <v>0.17764790834678401</v>
      </c>
      <c r="AJ1180" s="14">
        <v>0.149843822217513</v>
      </c>
      <c r="AK1180" s="14">
        <v>0.15850004882701499</v>
      </c>
      <c r="AL1180" s="14">
        <v>0.213965098163129</v>
      </c>
      <c r="AM1180" s="14">
        <v>0.235307297186585</v>
      </c>
    </row>
    <row r="1181" spans="2:39" x14ac:dyDescent="0.35">
      <c r="B1181" t="s">
        <v>437</v>
      </c>
      <c r="C1181" s="14">
        <v>0.30976234362844901</v>
      </c>
      <c r="D1181" s="14">
        <v>0.306997768418388</v>
      </c>
      <c r="E1181" s="14">
        <v>0.31295033103011499</v>
      </c>
      <c r="F1181" s="14"/>
      <c r="G1181" s="14">
        <v>0.29476916404148901</v>
      </c>
      <c r="H1181" s="14">
        <v>0.25284140311689501</v>
      </c>
      <c r="I1181" s="14">
        <v>0.32001575938572502</v>
      </c>
      <c r="J1181" s="14">
        <v>0.36116784020818399</v>
      </c>
      <c r="K1181" s="14">
        <v>0.34377667178281701</v>
      </c>
      <c r="L1181" s="14">
        <v>0.34093696191923101</v>
      </c>
      <c r="M1181" s="14"/>
      <c r="N1181" s="14">
        <v>0.263433450608827</v>
      </c>
      <c r="O1181" s="14">
        <v>0.30791507258505502</v>
      </c>
      <c r="P1181" s="14">
        <v>0.32384670553508998</v>
      </c>
      <c r="Q1181" s="14">
        <v>0.34141989563653102</v>
      </c>
      <c r="R1181" s="14">
        <v>0.254096499224157</v>
      </c>
      <c r="S1181" s="14"/>
      <c r="T1181" s="14">
        <v>0.28243028649153601</v>
      </c>
      <c r="U1181" s="14">
        <v>0.344454610906131</v>
      </c>
      <c r="V1181" s="14">
        <v>0.33618986195360001</v>
      </c>
      <c r="W1181" s="14">
        <v>0.28447588406579</v>
      </c>
      <c r="X1181" s="14"/>
      <c r="Y1181" s="14">
        <v>0.29904857914396499</v>
      </c>
      <c r="Z1181" s="14">
        <v>0.30668586520674601</v>
      </c>
      <c r="AA1181" s="14">
        <v>0.30966783016728799</v>
      </c>
      <c r="AB1181" s="14">
        <v>0.26736744167232701</v>
      </c>
      <c r="AC1181" s="14"/>
      <c r="AD1181" s="14">
        <v>0.30866642232392599</v>
      </c>
      <c r="AE1181" s="14">
        <v>0.29982691879625101</v>
      </c>
      <c r="AF1181" s="14">
        <v>0.33792162738183301</v>
      </c>
      <c r="AG1181" s="14">
        <v>0.34742654866298001</v>
      </c>
      <c r="AH1181" s="14"/>
      <c r="AI1181" s="14">
        <v>0.42637488610213697</v>
      </c>
      <c r="AJ1181" s="14">
        <v>0.28061402475306502</v>
      </c>
      <c r="AK1181" s="14">
        <v>0.192232478167909</v>
      </c>
      <c r="AL1181" s="14">
        <v>0.34425327079075102</v>
      </c>
      <c r="AM1181" s="14">
        <v>0.23930881240104401</v>
      </c>
    </row>
    <row r="1182" spans="2:39" x14ac:dyDescent="0.35">
      <c r="B1182" t="s">
        <v>438</v>
      </c>
      <c r="C1182" s="14">
        <v>4.4538097297463303E-2</v>
      </c>
      <c r="D1182" s="14">
        <v>3.6284512016534001E-2</v>
      </c>
      <c r="E1182" s="14">
        <v>5.4055771404655201E-2</v>
      </c>
      <c r="F1182" s="14"/>
      <c r="G1182" s="14">
        <v>2.5274675366426899E-2</v>
      </c>
      <c r="H1182" s="14">
        <v>2.8124924217836501E-2</v>
      </c>
      <c r="I1182" s="14">
        <v>3.6996910499805399E-2</v>
      </c>
      <c r="J1182" s="14">
        <v>5.9935600052645199E-2</v>
      </c>
      <c r="K1182" s="14">
        <v>8.9128140782074303E-2</v>
      </c>
      <c r="L1182" s="14">
        <v>6.5846958518368401E-2</v>
      </c>
      <c r="M1182" s="14"/>
      <c r="N1182" s="14">
        <v>6.1913465191514201E-2</v>
      </c>
      <c r="O1182" s="14">
        <v>6.0153580419533802E-2</v>
      </c>
      <c r="P1182" s="14">
        <v>3.62324832874793E-2</v>
      </c>
      <c r="Q1182" s="14">
        <v>2.26770349042675E-2</v>
      </c>
      <c r="R1182" s="14">
        <v>3.1142872932727401E-2</v>
      </c>
      <c r="S1182" s="14"/>
      <c r="T1182" s="14">
        <v>5.5614484093637701E-2</v>
      </c>
      <c r="U1182" s="14">
        <v>8.0777767294378397E-2</v>
      </c>
      <c r="V1182" s="14">
        <v>4.43024580787377E-2</v>
      </c>
      <c r="W1182" s="14">
        <v>3.7707971925120098E-2</v>
      </c>
      <c r="X1182" s="14"/>
      <c r="Y1182" s="14">
        <v>4.9252375855431699E-2</v>
      </c>
      <c r="Z1182" s="14">
        <v>2.22435396734647E-2</v>
      </c>
      <c r="AA1182" s="14">
        <v>6.8243409018193799E-2</v>
      </c>
      <c r="AB1182" s="14">
        <v>4.5719748536488199E-2</v>
      </c>
      <c r="AC1182" s="14"/>
      <c r="AD1182" s="14">
        <v>4.1751729550982497E-2</v>
      </c>
      <c r="AE1182" s="14">
        <v>5.1773600676935198E-2</v>
      </c>
      <c r="AF1182" s="14">
        <v>6.2305481882761603E-2</v>
      </c>
      <c r="AG1182" s="14">
        <v>2.6106981499959599E-2</v>
      </c>
      <c r="AH1182" s="14"/>
      <c r="AI1182" s="14">
        <v>2.32721868143583E-2</v>
      </c>
      <c r="AJ1182" s="14">
        <v>4.9539721077467902E-2</v>
      </c>
      <c r="AK1182" s="14">
        <v>0</v>
      </c>
      <c r="AL1182" s="14">
        <v>3.8133407290056001E-2</v>
      </c>
      <c r="AM1182" s="14">
        <v>2.2114828905528901E-2</v>
      </c>
    </row>
    <row r="1183" spans="2:39" x14ac:dyDescent="0.35">
      <c r="B1183" t="s">
        <v>64</v>
      </c>
      <c r="C1183" s="14">
        <v>4.9967273724698898E-2</v>
      </c>
      <c r="D1183" s="14">
        <v>4.8975602333887903E-2</v>
      </c>
      <c r="E1183" s="14">
        <v>5.11108258657271E-2</v>
      </c>
      <c r="F1183" s="14"/>
      <c r="G1183" s="14">
        <v>5.8311132786349897E-2</v>
      </c>
      <c r="H1183" s="14">
        <v>5.6363569660109497E-2</v>
      </c>
      <c r="I1183" s="14">
        <v>2.04274927405683E-2</v>
      </c>
      <c r="J1183" s="14">
        <v>2.8844075933005298E-2</v>
      </c>
      <c r="K1183" s="14">
        <v>0.10276368749952799</v>
      </c>
      <c r="L1183" s="14">
        <v>6.5539872441269895E-2</v>
      </c>
      <c r="M1183" s="14"/>
      <c r="N1183" s="14">
        <v>7.3797977001621204E-2</v>
      </c>
      <c r="O1183" s="14">
        <v>4.2341976088942898E-2</v>
      </c>
      <c r="P1183" s="14">
        <v>2.0571809915628202E-2</v>
      </c>
      <c r="Q1183" s="14">
        <v>5.9497167568572699E-2</v>
      </c>
      <c r="R1183" s="14">
        <v>6.6104549394574899E-2</v>
      </c>
      <c r="S1183" s="14"/>
      <c r="T1183" s="14">
        <v>8.8225842690687603E-2</v>
      </c>
      <c r="U1183" s="14">
        <v>4.7325343371344503E-2</v>
      </c>
      <c r="V1183" s="14">
        <v>5.1851776414692102E-2</v>
      </c>
      <c r="W1183" s="14">
        <v>4.3219329340573501E-2</v>
      </c>
      <c r="X1183" s="14"/>
      <c r="Y1183" s="14">
        <v>6.1767741580562599E-2</v>
      </c>
      <c r="Z1183" s="14">
        <v>2.8832728213831801E-2</v>
      </c>
      <c r="AA1183" s="14">
        <v>2.6103878762318001E-2</v>
      </c>
      <c r="AB1183" s="14">
        <v>4.42425812429416E-2</v>
      </c>
      <c r="AC1183" s="14"/>
      <c r="AD1183" s="14">
        <v>4.8270700664182001E-2</v>
      </c>
      <c r="AE1183" s="14">
        <v>3.9316282926072803E-2</v>
      </c>
      <c r="AF1183" s="14">
        <v>9.4051517829629103E-2</v>
      </c>
      <c r="AG1183" s="14">
        <v>7.5768642589906801E-2</v>
      </c>
      <c r="AH1183" s="14"/>
      <c r="AI1183" s="14">
        <v>2.98433601240807E-2</v>
      </c>
      <c r="AJ1183" s="14">
        <v>2.0044086226416E-2</v>
      </c>
      <c r="AK1183" s="14">
        <v>8.02560018163955E-2</v>
      </c>
      <c r="AL1183" s="14">
        <v>2.6767870627032599E-2</v>
      </c>
      <c r="AM1183" s="14">
        <v>7.0365347473947404E-2</v>
      </c>
    </row>
    <row r="1184" spans="2:39" x14ac:dyDescent="0.35">
      <c r="C1184" s="14"/>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row>
    <row r="1185" spans="2:39" x14ac:dyDescent="0.35">
      <c r="B1185" s="6" t="s">
        <v>451</v>
      </c>
      <c r="C1185" s="14"/>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row>
    <row r="1186" spans="2:39" x14ac:dyDescent="0.35">
      <c r="B1186" s="24" t="s">
        <v>71</v>
      </c>
      <c r="C1186" s="14"/>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row>
    <row r="1187" spans="2:39" x14ac:dyDescent="0.35">
      <c r="B1187" t="s">
        <v>448</v>
      </c>
      <c r="C1187" s="14">
        <v>4.5782988491931201E-2</v>
      </c>
      <c r="D1187" s="14">
        <v>5.2564653554711599E-2</v>
      </c>
      <c r="E1187" s="14">
        <v>3.8447890325832297E-2</v>
      </c>
      <c r="F1187" s="14"/>
      <c r="G1187" s="14">
        <v>7.1741586530419205E-2</v>
      </c>
      <c r="H1187" s="14">
        <v>4.3911656513471398E-2</v>
      </c>
      <c r="I1187" s="14">
        <v>4.8437935610150099E-2</v>
      </c>
      <c r="J1187" s="14">
        <v>6.3038098621347793E-2</v>
      </c>
      <c r="K1187" s="14">
        <v>1.00278551470608E-2</v>
      </c>
      <c r="L1187" s="14">
        <v>9.9140219540210604E-3</v>
      </c>
      <c r="M1187" s="14"/>
      <c r="N1187" s="14">
        <v>2.27835634367511E-2</v>
      </c>
      <c r="O1187" s="14">
        <v>7.4141747222398899E-2</v>
      </c>
      <c r="P1187" s="14">
        <v>4.4177064177055698E-2</v>
      </c>
      <c r="Q1187" s="14">
        <v>3.48931461930784E-2</v>
      </c>
      <c r="R1187" s="14">
        <v>4.0372499775894001E-2</v>
      </c>
      <c r="S1187" s="14"/>
      <c r="T1187" s="14">
        <v>3.7213590249581499E-2</v>
      </c>
      <c r="U1187" s="14">
        <v>6.6000254667346298E-2</v>
      </c>
      <c r="V1187" s="14">
        <v>4.6400583775436099E-2</v>
      </c>
      <c r="W1187" s="14">
        <v>4.37466364306092E-2</v>
      </c>
      <c r="X1187" s="14"/>
      <c r="Y1187" s="14">
        <v>3.92386141877097E-2</v>
      </c>
      <c r="Z1187" s="14">
        <v>5.7931551822606897E-2</v>
      </c>
      <c r="AA1187" s="14">
        <v>7.0533386822228206E-2</v>
      </c>
      <c r="AB1187" s="14">
        <v>3.5639095475199702E-2</v>
      </c>
      <c r="AC1187" s="14"/>
      <c r="AD1187" s="14">
        <v>4.1877014758545203E-2</v>
      </c>
      <c r="AE1187" s="14">
        <v>5.9987974745096602E-2</v>
      </c>
      <c r="AF1187" s="14">
        <v>3.58663730917387E-2</v>
      </c>
      <c r="AG1187" s="14">
        <v>2.6043762477029799E-2</v>
      </c>
      <c r="AH1187" s="14"/>
      <c r="AI1187" s="14">
        <v>2.46332502127273E-2</v>
      </c>
      <c r="AJ1187" s="14">
        <v>5.68722561427778E-2</v>
      </c>
      <c r="AK1187" s="14">
        <v>9.4710525162815501E-2</v>
      </c>
      <c r="AL1187" s="14">
        <v>9.4328284229804202E-2</v>
      </c>
      <c r="AM1187" s="14">
        <v>2.4587808197217498E-2</v>
      </c>
    </row>
    <row r="1188" spans="2:39" x14ac:dyDescent="0.35">
      <c r="B1188" t="s">
        <v>214</v>
      </c>
      <c r="C1188" s="14">
        <v>0.35837417183374898</v>
      </c>
      <c r="D1188" s="14">
        <v>0.37384356208560598</v>
      </c>
      <c r="E1188" s="14">
        <v>0.34164236703114798</v>
      </c>
      <c r="F1188" s="14"/>
      <c r="G1188" s="14">
        <v>0.26088086356281198</v>
      </c>
      <c r="H1188" s="14">
        <v>0.40344525211215698</v>
      </c>
      <c r="I1188" s="14">
        <v>0.39891258907916</v>
      </c>
      <c r="J1188" s="14">
        <v>0.328428717468847</v>
      </c>
      <c r="K1188" s="14">
        <v>0.31845013698311903</v>
      </c>
      <c r="L1188" s="14">
        <v>0.43150959931015898</v>
      </c>
      <c r="M1188" s="14"/>
      <c r="N1188" s="14">
        <v>0.330476722573328</v>
      </c>
      <c r="O1188" s="14">
        <v>0.36379199034813098</v>
      </c>
      <c r="P1188" s="14">
        <v>0.39309016072865899</v>
      </c>
      <c r="Q1188" s="14">
        <v>0.38355296556604002</v>
      </c>
      <c r="R1188" s="14">
        <v>0.32111318051835402</v>
      </c>
      <c r="S1188" s="14"/>
      <c r="T1188" s="14">
        <v>0.28444960065409503</v>
      </c>
      <c r="U1188" s="14">
        <v>0.31585065007440499</v>
      </c>
      <c r="V1188" s="14">
        <v>0.35263828472841502</v>
      </c>
      <c r="W1188" s="14">
        <v>0.38687169377240399</v>
      </c>
      <c r="X1188" s="14"/>
      <c r="Y1188" s="14">
        <v>0.31533584927978597</v>
      </c>
      <c r="Z1188" s="14">
        <v>0.39389720667621397</v>
      </c>
      <c r="AA1188" s="14">
        <v>0.41962944991370299</v>
      </c>
      <c r="AB1188" s="14">
        <v>0.51753636660192404</v>
      </c>
      <c r="AC1188" s="14"/>
      <c r="AD1188" s="14">
        <v>0.382202875245225</v>
      </c>
      <c r="AE1188" s="14">
        <v>0.34074745676748502</v>
      </c>
      <c r="AF1188" s="14">
        <v>0.20690124783061001</v>
      </c>
      <c r="AG1188" s="14">
        <v>0.39505798274301102</v>
      </c>
      <c r="AH1188" s="14"/>
      <c r="AI1188" s="14">
        <v>0.41488905224908001</v>
      </c>
      <c r="AJ1188" s="14">
        <v>0.41671269126722299</v>
      </c>
      <c r="AK1188" s="14">
        <v>0.40360909226911601</v>
      </c>
      <c r="AL1188" s="14">
        <v>0.40299227274945598</v>
      </c>
      <c r="AM1188" s="14">
        <v>0.493162037441499</v>
      </c>
    </row>
    <row r="1189" spans="2:39" x14ac:dyDescent="0.35">
      <c r="B1189" t="s">
        <v>215</v>
      </c>
      <c r="C1189" s="14">
        <v>0.34973889738171898</v>
      </c>
      <c r="D1189" s="14">
        <v>0.33269861353045099</v>
      </c>
      <c r="E1189" s="14">
        <v>0.36816979210597101</v>
      </c>
      <c r="F1189" s="14"/>
      <c r="G1189" s="14">
        <v>0.38451736761713201</v>
      </c>
      <c r="H1189" s="14">
        <v>0.33771415878726702</v>
      </c>
      <c r="I1189" s="14">
        <v>0.32611288074703398</v>
      </c>
      <c r="J1189" s="14">
        <v>0.38810050423368703</v>
      </c>
      <c r="K1189" s="14">
        <v>0.39028139367263598</v>
      </c>
      <c r="L1189" s="14">
        <v>0.26013072075058202</v>
      </c>
      <c r="M1189" s="14"/>
      <c r="N1189" s="14">
        <v>0.38068884329498398</v>
      </c>
      <c r="O1189" s="14">
        <v>0.33831867401378002</v>
      </c>
      <c r="P1189" s="14">
        <v>0.38520322208829</v>
      </c>
      <c r="Q1189" s="14">
        <v>0.30865013439313699</v>
      </c>
      <c r="R1189" s="14">
        <v>0.36914656662425999</v>
      </c>
      <c r="S1189" s="14"/>
      <c r="T1189" s="14">
        <v>0.34359167536815399</v>
      </c>
      <c r="U1189" s="14">
        <v>0.35341612516531401</v>
      </c>
      <c r="V1189" s="14">
        <v>0.33399335218008602</v>
      </c>
      <c r="W1189" s="14">
        <v>0.36822722538311597</v>
      </c>
      <c r="X1189" s="14"/>
      <c r="Y1189" s="14">
        <v>0.39732893436331601</v>
      </c>
      <c r="Z1189" s="14">
        <v>0.30641282049452601</v>
      </c>
      <c r="AA1189" s="14">
        <v>0.29889343353833803</v>
      </c>
      <c r="AB1189" s="14">
        <v>0.330813935920937</v>
      </c>
      <c r="AC1189" s="14"/>
      <c r="AD1189" s="14">
        <v>0.33807058174550603</v>
      </c>
      <c r="AE1189" s="14">
        <v>0.351737737870572</v>
      </c>
      <c r="AF1189" s="14">
        <v>0.47464825621755502</v>
      </c>
      <c r="AG1189" s="14">
        <v>0.338531434994498</v>
      </c>
      <c r="AH1189" s="14"/>
      <c r="AI1189" s="14">
        <v>0.34199906161770199</v>
      </c>
      <c r="AJ1189" s="14">
        <v>0.34653752125422299</v>
      </c>
      <c r="AK1189" s="14">
        <v>0.34039140617269797</v>
      </c>
      <c r="AL1189" s="14">
        <v>0.293275065435949</v>
      </c>
      <c r="AM1189" s="14">
        <v>0.33313341973730698</v>
      </c>
    </row>
    <row r="1190" spans="2:39" x14ac:dyDescent="0.35">
      <c r="B1190" t="s">
        <v>449</v>
      </c>
      <c r="C1190" s="14">
        <v>0.152596056761934</v>
      </c>
      <c r="D1190" s="14">
        <v>0.152545143612037</v>
      </c>
      <c r="E1190" s="14">
        <v>0.152651124794487</v>
      </c>
      <c r="F1190" s="14"/>
      <c r="G1190" s="14">
        <v>0.20514422409129901</v>
      </c>
      <c r="H1190" s="14">
        <v>0.11256860757793</v>
      </c>
      <c r="I1190" s="14">
        <v>0.148993818358859</v>
      </c>
      <c r="J1190" s="14">
        <v>0.131615329745427</v>
      </c>
      <c r="K1190" s="14">
        <v>0.18088528980295501</v>
      </c>
      <c r="L1190" s="14">
        <v>0.16443415096636099</v>
      </c>
      <c r="M1190" s="14"/>
      <c r="N1190" s="14">
        <v>0.18332900569275601</v>
      </c>
      <c r="O1190" s="14">
        <v>0.161778114943957</v>
      </c>
      <c r="P1190" s="14">
        <v>0.112759398049918</v>
      </c>
      <c r="Q1190" s="14">
        <v>0.16010604288093599</v>
      </c>
      <c r="R1190" s="14">
        <v>0.158124582096341</v>
      </c>
      <c r="S1190" s="14"/>
      <c r="T1190" s="14">
        <v>0.20380239784079801</v>
      </c>
      <c r="U1190" s="14">
        <v>0.105440143701703</v>
      </c>
      <c r="V1190" s="14">
        <v>0.16857767772173601</v>
      </c>
      <c r="W1190" s="14">
        <v>0.13217701185984501</v>
      </c>
      <c r="X1190" s="14"/>
      <c r="Y1190" s="14">
        <v>0.147080798890805</v>
      </c>
      <c r="Z1190" s="14">
        <v>0.16198732018140599</v>
      </c>
      <c r="AA1190" s="14">
        <v>0.14125921236838601</v>
      </c>
      <c r="AB1190" s="14">
        <v>7.2445152399828294E-2</v>
      </c>
      <c r="AC1190" s="14"/>
      <c r="AD1190" s="14">
        <v>0.16009183526389301</v>
      </c>
      <c r="AE1190" s="14">
        <v>0.15593603475771201</v>
      </c>
      <c r="AF1190" s="14">
        <v>0.14762359829688301</v>
      </c>
      <c r="AG1190" s="14">
        <v>0.10056594376873899</v>
      </c>
      <c r="AH1190" s="14"/>
      <c r="AI1190" s="14">
        <v>0.193225626715228</v>
      </c>
      <c r="AJ1190" s="14">
        <v>0.114329681105705</v>
      </c>
      <c r="AK1190" s="14">
        <v>7.6157987665256902E-2</v>
      </c>
      <c r="AL1190" s="14">
        <v>0.16392315690806999</v>
      </c>
      <c r="AM1190" s="14">
        <v>0.10127178295855201</v>
      </c>
    </row>
    <row r="1191" spans="2:39" x14ac:dyDescent="0.35">
      <c r="B1191" t="s">
        <v>450</v>
      </c>
      <c r="C1191" s="14">
        <v>3.1892339207922699E-2</v>
      </c>
      <c r="D1191" s="14">
        <v>2.9662051937792502E-2</v>
      </c>
      <c r="E1191" s="14">
        <v>3.4304634110953101E-2</v>
      </c>
      <c r="F1191" s="14"/>
      <c r="G1191" s="14">
        <v>3.3107511591022598E-2</v>
      </c>
      <c r="H1191" s="14">
        <v>4.4385310301380203E-2</v>
      </c>
      <c r="I1191" s="14">
        <v>3.4478025358606397E-2</v>
      </c>
      <c r="J1191" s="14">
        <v>1.7291524463121401E-2</v>
      </c>
      <c r="K1191" s="14">
        <v>2.9094011339086099E-2</v>
      </c>
      <c r="L1191" s="14">
        <v>2.0761818790933299E-2</v>
      </c>
      <c r="M1191" s="14"/>
      <c r="N1191" s="14">
        <v>3.8110148220178601E-2</v>
      </c>
      <c r="O1191" s="14">
        <v>2.1478308360689501E-2</v>
      </c>
      <c r="P1191" s="14">
        <v>2.2172459329426599E-2</v>
      </c>
      <c r="Q1191" s="14">
        <v>4.0419610762355201E-2</v>
      </c>
      <c r="R1191" s="14">
        <v>2.05902541732698E-2</v>
      </c>
      <c r="S1191" s="14"/>
      <c r="T1191" s="14">
        <v>3.9301708800912903E-2</v>
      </c>
      <c r="U1191" s="14">
        <v>3.7989628434538403E-2</v>
      </c>
      <c r="V1191" s="14">
        <v>2.5632135197100201E-2</v>
      </c>
      <c r="W1191" s="14">
        <v>3.6178728803292703E-2</v>
      </c>
      <c r="X1191" s="14"/>
      <c r="Y1191" s="14">
        <v>3.4070564230352797E-2</v>
      </c>
      <c r="Z1191" s="14">
        <v>2.7319619742228799E-2</v>
      </c>
      <c r="AA1191" s="14">
        <v>2.3299503678077E-2</v>
      </c>
      <c r="AB1191" s="14">
        <v>2.51801072164488E-2</v>
      </c>
      <c r="AC1191" s="14"/>
      <c r="AD1191" s="14">
        <v>2.6156216989832899E-2</v>
      </c>
      <c r="AE1191" s="14">
        <v>4.2251944187484902E-2</v>
      </c>
      <c r="AF1191" s="14">
        <v>5.4638830417100902E-2</v>
      </c>
      <c r="AG1191" s="14">
        <v>8.9279315795482306E-3</v>
      </c>
      <c r="AH1191" s="14"/>
      <c r="AI1191" s="14">
        <v>0</v>
      </c>
      <c r="AJ1191" s="14">
        <v>2.2318940315181401E-2</v>
      </c>
      <c r="AK1191" s="14">
        <v>3.8847027742656401E-2</v>
      </c>
      <c r="AL1191" s="14">
        <v>3.3329365551777297E-2</v>
      </c>
      <c r="AM1191" s="14">
        <v>0</v>
      </c>
    </row>
    <row r="1192" spans="2:39" x14ac:dyDescent="0.35">
      <c r="B1192" t="s">
        <v>64</v>
      </c>
      <c r="C1192" s="14">
        <v>6.16155463227432E-2</v>
      </c>
      <c r="D1192" s="14">
        <v>5.8685975279400997E-2</v>
      </c>
      <c r="E1192" s="14">
        <v>6.4784191631608701E-2</v>
      </c>
      <c r="F1192" s="14"/>
      <c r="G1192" s="14">
        <v>4.4608446607315298E-2</v>
      </c>
      <c r="H1192" s="14">
        <v>5.7975014707794301E-2</v>
      </c>
      <c r="I1192" s="14">
        <v>4.3064750846190297E-2</v>
      </c>
      <c r="J1192" s="14">
        <v>7.1525825467569401E-2</v>
      </c>
      <c r="K1192" s="14">
        <v>7.1261313055144104E-2</v>
      </c>
      <c r="L1192" s="14">
        <v>0.113249688227943</v>
      </c>
      <c r="M1192" s="14"/>
      <c r="N1192" s="14">
        <v>4.4611716782002597E-2</v>
      </c>
      <c r="O1192" s="14">
        <v>4.04911651110436E-2</v>
      </c>
      <c r="P1192" s="14">
        <v>4.2597695626650903E-2</v>
      </c>
      <c r="Q1192" s="14">
        <v>7.2378100204454093E-2</v>
      </c>
      <c r="R1192" s="14">
        <v>9.0652916811881007E-2</v>
      </c>
      <c r="S1192" s="14"/>
      <c r="T1192" s="14">
        <v>9.1641027086458202E-2</v>
      </c>
      <c r="U1192" s="14">
        <v>0.121303197956692</v>
      </c>
      <c r="V1192" s="14">
        <v>7.2757966397226106E-2</v>
      </c>
      <c r="W1192" s="14">
        <v>3.27987037507333E-2</v>
      </c>
      <c r="X1192" s="14"/>
      <c r="Y1192" s="14">
        <v>6.6945239048030097E-2</v>
      </c>
      <c r="Z1192" s="14">
        <v>5.2451481083018697E-2</v>
      </c>
      <c r="AA1192" s="14">
        <v>4.6385013679267798E-2</v>
      </c>
      <c r="AB1192" s="14">
        <v>1.8385342385662098E-2</v>
      </c>
      <c r="AC1192" s="14"/>
      <c r="AD1192" s="14">
        <v>5.1601475996997201E-2</v>
      </c>
      <c r="AE1192" s="14">
        <v>4.9338851671649503E-2</v>
      </c>
      <c r="AF1192" s="14">
        <v>8.0321694146112593E-2</v>
      </c>
      <c r="AG1192" s="14">
        <v>0.13087294443717401</v>
      </c>
      <c r="AH1192" s="14"/>
      <c r="AI1192" s="14">
        <v>2.52530092052617E-2</v>
      </c>
      <c r="AJ1192" s="14">
        <v>4.3228909914889597E-2</v>
      </c>
      <c r="AK1192" s="14">
        <v>4.6283960987456803E-2</v>
      </c>
      <c r="AL1192" s="14">
        <v>1.21518551249425E-2</v>
      </c>
      <c r="AM1192" s="14">
        <v>4.7844951665423401E-2</v>
      </c>
    </row>
    <row r="1193" spans="2:39" x14ac:dyDescent="0.35">
      <c r="C1193" s="14"/>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row>
    <row r="1194" spans="2:39" x14ac:dyDescent="0.35">
      <c r="B1194" s="6" t="s">
        <v>457</v>
      </c>
      <c r="C1194" s="14"/>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row>
    <row r="1195" spans="2:39" x14ac:dyDescent="0.35">
      <c r="B1195" s="24" t="s">
        <v>222</v>
      </c>
      <c r="C1195" s="14"/>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c r="AD1195" s="14"/>
      <c r="AE1195" s="14"/>
      <c r="AF1195" s="14"/>
      <c r="AG1195" s="14"/>
      <c r="AH1195" s="14"/>
      <c r="AI1195" s="14"/>
      <c r="AJ1195" s="14"/>
      <c r="AK1195" s="14"/>
      <c r="AL1195" s="14"/>
      <c r="AM1195" s="14"/>
    </row>
    <row r="1196" spans="2:39" x14ac:dyDescent="0.35">
      <c r="B1196" t="s">
        <v>452</v>
      </c>
      <c r="C1196" s="14">
        <v>0.30485567440949102</v>
      </c>
      <c r="D1196" s="14">
        <v>0.32019875757987998</v>
      </c>
      <c r="E1196" s="14">
        <v>0.28716270093858898</v>
      </c>
      <c r="F1196" s="14"/>
      <c r="G1196" s="14">
        <v>0.179006004208148</v>
      </c>
      <c r="H1196" s="14">
        <v>0.30867517358361402</v>
      </c>
      <c r="I1196" s="14">
        <v>0.35105896963831101</v>
      </c>
      <c r="J1196" s="14">
        <v>0.356155312075842</v>
      </c>
      <c r="K1196" s="14">
        <v>0.36940918835872799</v>
      </c>
      <c r="L1196" s="14">
        <v>0.24922017372247299</v>
      </c>
      <c r="M1196" s="14"/>
      <c r="N1196" s="14">
        <v>0.33406783448705202</v>
      </c>
      <c r="O1196" s="14">
        <v>0.280764767581691</v>
      </c>
      <c r="P1196" s="14">
        <v>0.36054817757970598</v>
      </c>
      <c r="Q1196" s="14">
        <v>0.31178603189977999</v>
      </c>
      <c r="R1196" s="14">
        <v>0.26733049369226197</v>
      </c>
      <c r="S1196" s="14"/>
      <c r="T1196" s="14">
        <v>0.28592135022283099</v>
      </c>
      <c r="U1196" s="14">
        <v>0.22991056819886399</v>
      </c>
      <c r="V1196" s="14">
        <v>0.30668702291119998</v>
      </c>
      <c r="W1196" s="14">
        <v>0.31537672780706499</v>
      </c>
      <c r="X1196" s="14"/>
      <c r="Y1196" s="14">
        <v>0.27915328675295498</v>
      </c>
      <c r="Z1196" s="14">
        <v>0.31067845745365402</v>
      </c>
      <c r="AA1196" s="14">
        <v>0.344199291504732</v>
      </c>
      <c r="AB1196" s="14">
        <v>0.40281123782541201</v>
      </c>
      <c r="AC1196" s="14"/>
      <c r="AD1196" s="14">
        <v>0.31721985195900698</v>
      </c>
      <c r="AE1196" s="14">
        <v>0.29824765060935599</v>
      </c>
      <c r="AF1196" s="14">
        <v>0.21835329017080099</v>
      </c>
      <c r="AG1196" s="14">
        <v>0.30365034324131301</v>
      </c>
      <c r="AH1196" s="14"/>
      <c r="AI1196" s="14">
        <v>0.34532706768837301</v>
      </c>
      <c r="AJ1196" s="14">
        <v>0.37670773248401901</v>
      </c>
      <c r="AK1196" s="14">
        <v>0.36480520222109802</v>
      </c>
      <c r="AL1196" s="14">
        <v>0.295712156203985</v>
      </c>
      <c r="AM1196" s="14">
        <v>0.38476357052171201</v>
      </c>
    </row>
    <row r="1197" spans="2:39" x14ac:dyDescent="0.35">
      <c r="B1197" t="s">
        <v>453</v>
      </c>
      <c r="C1197" s="14">
        <v>0.38032406481873698</v>
      </c>
      <c r="D1197" s="14">
        <v>0.38709820657934302</v>
      </c>
      <c r="E1197" s="14">
        <v>0.37251242037103899</v>
      </c>
      <c r="F1197" s="14"/>
      <c r="G1197" s="14">
        <v>0.45984370277418402</v>
      </c>
      <c r="H1197" s="14">
        <v>0.36059819570106499</v>
      </c>
      <c r="I1197" s="14">
        <v>0.34409278853756398</v>
      </c>
      <c r="J1197" s="14">
        <v>0.39821417845073798</v>
      </c>
      <c r="K1197" s="14">
        <v>0.33355685682652497</v>
      </c>
      <c r="L1197" s="14">
        <v>0.39941939346171002</v>
      </c>
      <c r="M1197" s="14"/>
      <c r="N1197" s="14">
        <v>0.28044238583737102</v>
      </c>
      <c r="O1197" s="14">
        <v>0.35821430369051799</v>
      </c>
      <c r="P1197" s="14">
        <v>0.37329831999027302</v>
      </c>
      <c r="Q1197" s="14">
        <v>0.416356909932042</v>
      </c>
      <c r="R1197" s="14">
        <v>0.45605625227190999</v>
      </c>
      <c r="S1197" s="14"/>
      <c r="T1197" s="14">
        <v>0.365210428234027</v>
      </c>
      <c r="U1197" s="14">
        <v>0.41741097516867398</v>
      </c>
      <c r="V1197" s="14">
        <v>0.35544813357349397</v>
      </c>
      <c r="W1197" s="14">
        <v>0.40188382474636197</v>
      </c>
      <c r="X1197" s="14"/>
      <c r="Y1197" s="14">
        <v>0.39035412526978702</v>
      </c>
      <c r="Z1197" s="14">
        <v>0.37640779150959902</v>
      </c>
      <c r="AA1197" s="14">
        <v>0.415200751124844</v>
      </c>
      <c r="AB1197" s="14">
        <v>0.39322386445879798</v>
      </c>
      <c r="AC1197" s="14"/>
      <c r="AD1197" s="14">
        <v>0.38592288718075202</v>
      </c>
      <c r="AE1197" s="14">
        <v>0.361338581260229</v>
      </c>
      <c r="AF1197" s="14">
        <v>0.38944135001048502</v>
      </c>
      <c r="AG1197" s="14">
        <v>0.41516664716692397</v>
      </c>
      <c r="AH1197" s="14"/>
      <c r="AI1197" s="14">
        <v>0.39383211596220302</v>
      </c>
      <c r="AJ1197" s="14">
        <v>0.36339386406820001</v>
      </c>
      <c r="AK1197" s="14">
        <v>0.46543171209126299</v>
      </c>
      <c r="AL1197" s="14">
        <v>0.37520511343165103</v>
      </c>
      <c r="AM1197" s="14">
        <v>0.41241768689436198</v>
      </c>
    </row>
    <row r="1198" spans="2:39" x14ac:dyDescent="0.35">
      <c r="B1198" t="s">
        <v>454</v>
      </c>
      <c r="C1198" s="14">
        <v>0.24741993423323499</v>
      </c>
      <c r="D1198" s="14">
        <v>0.23285211056088501</v>
      </c>
      <c r="E1198" s="14">
        <v>0.26421891230702199</v>
      </c>
      <c r="F1198" s="14"/>
      <c r="G1198" s="14">
        <v>0.28785001360566498</v>
      </c>
      <c r="H1198" s="14">
        <v>0.236647609753979</v>
      </c>
      <c r="I1198" s="14">
        <v>0.261059971448731</v>
      </c>
      <c r="J1198" s="14">
        <v>0.17919959224882401</v>
      </c>
      <c r="K1198" s="14">
        <v>0.27677324451670199</v>
      </c>
      <c r="L1198" s="14">
        <v>0.255000538940094</v>
      </c>
      <c r="M1198" s="14"/>
      <c r="N1198" s="14">
        <v>0.33260377897468402</v>
      </c>
      <c r="O1198" s="14">
        <v>0.263519148294589</v>
      </c>
      <c r="P1198" s="14">
        <v>0.19716917876352399</v>
      </c>
      <c r="Q1198" s="14">
        <v>0.23082832156535099</v>
      </c>
      <c r="R1198" s="14">
        <v>0.21758150380757599</v>
      </c>
      <c r="S1198" s="14"/>
      <c r="T1198" s="14">
        <v>0.30001578583352001</v>
      </c>
      <c r="U1198" s="14">
        <v>0.265241811598524</v>
      </c>
      <c r="V1198" s="14">
        <v>0.27280399963922602</v>
      </c>
      <c r="W1198" s="14">
        <v>0.212941733813032</v>
      </c>
      <c r="X1198" s="14"/>
      <c r="Y1198" s="14">
        <v>0.26286760419141297</v>
      </c>
      <c r="Z1198" s="14">
        <v>0.22831958578975201</v>
      </c>
      <c r="AA1198" s="14">
        <v>0.196622436373728</v>
      </c>
      <c r="AB1198" s="14">
        <v>0.16786607559619901</v>
      </c>
      <c r="AC1198" s="14"/>
      <c r="AD1198" s="14">
        <v>0.234085886427291</v>
      </c>
      <c r="AE1198" s="14">
        <v>0.27793903998355701</v>
      </c>
      <c r="AF1198" s="14">
        <v>0.269225274346511</v>
      </c>
      <c r="AG1198" s="14">
        <v>0.18989242796313699</v>
      </c>
      <c r="AH1198" s="14"/>
      <c r="AI1198" s="14">
        <v>0.181720299679834</v>
      </c>
      <c r="AJ1198" s="14">
        <v>0.18632261551227899</v>
      </c>
      <c r="AK1198" s="14">
        <v>0.136799169871784</v>
      </c>
      <c r="AL1198" s="14">
        <v>0.24967914209985601</v>
      </c>
      <c r="AM1198" s="14">
        <v>0.16387153576570501</v>
      </c>
    </row>
    <row r="1199" spans="2:39" x14ac:dyDescent="0.35">
      <c r="B1199" t="s">
        <v>455</v>
      </c>
      <c r="C1199" s="14">
        <v>4.02306439718303E-2</v>
      </c>
      <c r="D1199" s="14">
        <v>3.09021501815906E-2</v>
      </c>
      <c r="E1199" s="14">
        <v>5.0987855630091498E-2</v>
      </c>
      <c r="F1199" s="14"/>
      <c r="G1199" s="14">
        <v>3.58904757289943E-2</v>
      </c>
      <c r="H1199" s="14">
        <v>6.8033129274762003E-2</v>
      </c>
      <c r="I1199" s="14">
        <v>3.2375773776128797E-2</v>
      </c>
      <c r="J1199" s="14">
        <v>2.0098220118499901E-2</v>
      </c>
      <c r="K1199" s="14">
        <v>2.0260710298044E-2</v>
      </c>
      <c r="L1199" s="14">
        <v>4.8680610671362499E-2</v>
      </c>
      <c r="M1199" s="14"/>
      <c r="N1199" s="14">
        <v>2.3050365437634199E-2</v>
      </c>
      <c r="O1199" s="14">
        <v>5.6201459193048198E-2</v>
      </c>
      <c r="P1199" s="14">
        <v>3.1635100772691903E-2</v>
      </c>
      <c r="Q1199" s="14">
        <v>2.6633696964498198E-2</v>
      </c>
      <c r="R1199" s="14">
        <v>4.8589815307979199E-2</v>
      </c>
      <c r="S1199" s="14"/>
      <c r="T1199" s="14">
        <v>2.18871589053827E-2</v>
      </c>
      <c r="U1199" s="14">
        <v>8.7436645033938304E-2</v>
      </c>
      <c r="V1199" s="14">
        <v>3.7444791263679202E-2</v>
      </c>
      <c r="W1199" s="14">
        <v>3.9624482514185301E-2</v>
      </c>
      <c r="X1199" s="14"/>
      <c r="Y1199" s="14">
        <v>4.1447259013483798E-2</v>
      </c>
      <c r="Z1199" s="14">
        <v>4.33108738589578E-2</v>
      </c>
      <c r="AA1199" s="14">
        <v>3.93026084796914E-2</v>
      </c>
      <c r="AB1199" s="14">
        <v>2.5221889698090399E-2</v>
      </c>
      <c r="AC1199" s="14"/>
      <c r="AD1199" s="14">
        <v>3.8413893912536502E-2</v>
      </c>
      <c r="AE1199" s="14">
        <v>4.1947942838585897E-2</v>
      </c>
      <c r="AF1199" s="14">
        <v>7.1237343877318698E-2</v>
      </c>
      <c r="AG1199" s="14">
        <v>3.06287274567178E-2</v>
      </c>
      <c r="AH1199" s="14"/>
      <c r="AI1199" s="14">
        <v>5.1595230881330799E-2</v>
      </c>
      <c r="AJ1199" s="14">
        <v>2.9243887753443599E-2</v>
      </c>
      <c r="AK1199" s="14">
        <v>1.7439526233426299E-2</v>
      </c>
      <c r="AL1199" s="14">
        <v>5.4447283197891903E-2</v>
      </c>
      <c r="AM1199" s="14">
        <v>3.1621670863623899E-2</v>
      </c>
    </row>
    <row r="1200" spans="2:39" x14ac:dyDescent="0.35">
      <c r="B1200" t="s">
        <v>456</v>
      </c>
      <c r="C1200" s="14">
        <v>7.8403785406073994E-3</v>
      </c>
      <c r="D1200" s="14">
        <v>3.7154845178957001E-3</v>
      </c>
      <c r="E1200" s="14">
        <v>1.25970261911244E-2</v>
      </c>
      <c r="F1200" s="14"/>
      <c r="G1200" s="14">
        <v>1.43739760053796E-2</v>
      </c>
      <c r="H1200" s="14">
        <v>4.2647886759953103E-3</v>
      </c>
      <c r="I1200" s="14">
        <v>8.5007742927164301E-3</v>
      </c>
      <c r="J1200" s="14">
        <v>1.53031312630749E-2</v>
      </c>
      <c r="K1200" s="14">
        <v>0</v>
      </c>
      <c r="L1200" s="14">
        <v>0</v>
      </c>
      <c r="M1200" s="14"/>
      <c r="N1200" s="14">
        <v>9.2086133793729298E-3</v>
      </c>
      <c r="O1200" s="14">
        <v>6.1232492933837399E-3</v>
      </c>
      <c r="P1200" s="14">
        <v>2.2580127789320101E-2</v>
      </c>
      <c r="Q1200" s="14">
        <v>0</v>
      </c>
      <c r="R1200" s="14">
        <v>4.9176398399463899E-3</v>
      </c>
      <c r="S1200" s="14"/>
      <c r="T1200" s="14">
        <v>1.13985455513198E-2</v>
      </c>
      <c r="U1200" s="14">
        <v>0</v>
      </c>
      <c r="V1200" s="14">
        <v>8.3900140101391199E-3</v>
      </c>
      <c r="W1200" s="14">
        <v>7.8024476132890104E-3</v>
      </c>
      <c r="X1200" s="14"/>
      <c r="Y1200" s="14">
        <v>8.4310344981355402E-3</v>
      </c>
      <c r="Z1200" s="14">
        <v>1.3214286846924699E-2</v>
      </c>
      <c r="AA1200" s="14">
        <v>4.6749125170039499E-3</v>
      </c>
      <c r="AB1200" s="14">
        <v>0</v>
      </c>
      <c r="AC1200" s="14"/>
      <c r="AD1200" s="14">
        <v>5.84356725740506E-3</v>
      </c>
      <c r="AE1200" s="14">
        <v>1.0442107019358601E-2</v>
      </c>
      <c r="AF1200" s="14">
        <v>2.8713579318906599E-2</v>
      </c>
      <c r="AG1200" s="14">
        <v>0</v>
      </c>
      <c r="AH1200" s="14"/>
      <c r="AI1200" s="14">
        <v>0</v>
      </c>
      <c r="AJ1200" s="14">
        <v>2.98084435397174E-2</v>
      </c>
      <c r="AK1200" s="14">
        <v>0</v>
      </c>
      <c r="AL1200" s="14">
        <v>0</v>
      </c>
      <c r="AM1200" s="14">
        <v>7.3255359545970396E-3</v>
      </c>
    </row>
    <row r="1201" spans="2:39" x14ac:dyDescent="0.35">
      <c r="B1201" t="s">
        <v>64</v>
      </c>
      <c r="C1201" s="14">
        <v>1.9329304026099899E-2</v>
      </c>
      <c r="D1201" s="14">
        <v>2.5233290580405701E-2</v>
      </c>
      <c r="E1201" s="14">
        <v>1.25210845621339E-2</v>
      </c>
      <c r="F1201" s="14"/>
      <c r="G1201" s="14">
        <v>2.3035827677628899E-2</v>
      </c>
      <c r="H1201" s="14">
        <v>2.1781103010584699E-2</v>
      </c>
      <c r="I1201" s="14">
        <v>2.9117223065501098E-3</v>
      </c>
      <c r="J1201" s="14">
        <v>3.1029565843020902E-2</v>
      </c>
      <c r="K1201" s="14">
        <v>0</v>
      </c>
      <c r="L1201" s="14">
        <v>4.7679283204360497E-2</v>
      </c>
      <c r="M1201" s="14"/>
      <c r="N1201" s="14">
        <v>2.0627021883885901E-2</v>
      </c>
      <c r="O1201" s="14">
        <v>3.5177071946770798E-2</v>
      </c>
      <c r="P1201" s="14">
        <v>1.47690951044848E-2</v>
      </c>
      <c r="Q1201" s="14">
        <v>1.43950396383286E-2</v>
      </c>
      <c r="R1201" s="14">
        <v>5.5242950803268904E-3</v>
      </c>
      <c r="S1201" s="14"/>
      <c r="T1201" s="14">
        <v>1.5566731252919901E-2</v>
      </c>
      <c r="U1201" s="14">
        <v>0</v>
      </c>
      <c r="V1201" s="14">
        <v>1.92260386022623E-2</v>
      </c>
      <c r="W1201" s="14">
        <v>2.2370783506066701E-2</v>
      </c>
      <c r="X1201" s="14"/>
      <c r="Y1201" s="14">
        <v>1.7746690274224701E-2</v>
      </c>
      <c r="Z1201" s="14">
        <v>2.8069004541112701E-2</v>
      </c>
      <c r="AA1201" s="14">
        <v>0</v>
      </c>
      <c r="AB1201" s="14">
        <v>1.0876932421501E-2</v>
      </c>
      <c r="AC1201" s="14"/>
      <c r="AD1201" s="14">
        <v>1.8513913263008198E-2</v>
      </c>
      <c r="AE1201" s="14">
        <v>1.0084678288913001E-2</v>
      </c>
      <c r="AF1201" s="14">
        <v>2.3029162275977701E-2</v>
      </c>
      <c r="AG1201" s="14">
        <v>6.0661854171907802E-2</v>
      </c>
      <c r="AH1201" s="14"/>
      <c r="AI1201" s="14">
        <v>2.7525285788259701E-2</v>
      </c>
      <c r="AJ1201" s="14">
        <v>1.4523456642341399E-2</v>
      </c>
      <c r="AK1201" s="14">
        <v>1.55243895824284E-2</v>
      </c>
      <c r="AL1201" s="14">
        <v>2.4956305066616401E-2</v>
      </c>
      <c r="AM1201" s="14">
        <v>0</v>
      </c>
    </row>
    <row r="1202" spans="2:39" x14ac:dyDescent="0.35">
      <c r="C1202" s="14"/>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row>
    <row r="1203" spans="2:39" x14ac:dyDescent="0.35">
      <c r="B1203" s="6" t="s">
        <v>464</v>
      </c>
      <c r="C1203" s="14"/>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row>
    <row r="1204" spans="2:39" x14ac:dyDescent="0.35">
      <c r="B1204" s="24" t="s">
        <v>222</v>
      </c>
      <c r="C1204" s="14"/>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c r="AD1204" s="14"/>
      <c r="AE1204" s="14"/>
      <c r="AF1204" s="14"/>
      <c r="AG1204" s="14"/>
      <c r="AH1204" s="14"/>
      <c r="AI1204" s="14"/>
      <c r="AJ1204" s="14"/>
      <c r="AK1204" s="14"/>
      <c r="AL1204" s="14"/>
      <c r="AM1204" s="14"/>
    </row>
    <row r="1205" spans="2:39" x14ac:dyDescent="0.35">
      <c r="B1205" t="s">
        <v>458</v>
      </c>
      <c r="C1205" s="14">
        <v>0.11988596970755699</v>
      </c>
      <c r="D1205" s="14">
        <v>0.129098660176418</v>
      </c>
      <c r="E1205" s="14">
        <v>0.10926229738231399</v>
      </c>
      <c r="F1205" s="14"/>
      <c r="G1205" s="14">
        <v>9.8131399878157499E-2</v>
      </c>
      <c r="H1205" s="14">
        <v>0.16864499120728399</v>
      </c>
      <c r="I1205" s="14">
        <v>0.103416151633523</v>
      </c>
      <c r="J1205" s="14">
        <v>0.12546925869954401</v>
      </c>
      <c r="K1205" s="14">
        <v>0.112565588346733</v>
      </c>
      <c r="L1205" s="14">
        <v>6.3832791866227007E-2</v>
      </c>
      <c r="M1205" s="14"/>
      <c r="N1205" s="14">
        <v>0.160308545214433</v>
      </c>
      <c r="O1205" s="14">
        <v>0.11260870400358799</v>
      </c>
      <c r="P1205" s="14">
        <v>0.12841895232564299</v>
      </c>
      <c r="Q1205" s="14">
        <v>0.13442870855710401</v>
      </c>
      <c r="R1205" s="14">
        <v>0.104836989680893</v>
      </c>
      <c r="S1205" s="14"/>
      <c r="T1205" s="14">
        <v>4.90067075427311E-2</v>
      </c>
      <c r="U1205" s="14">
        <v>0.178370706297934</v>
      </c>
      <c r="V1205" s="14">
        <v>0.124825798880546</v>
      </c>
      <c r="W1205" s="14">
        <v>0.117949278470103</v>
      </c>
      <c r="X1205" s="14"/>
      <c r="Y1205" s="14">
        <v>0.113004513285262</v>
      </c>
      <c r="Z1205" s="14">
        <v>0.13760025339955301</v>
      </c>
      <c r="AA1205" s="14">
        <v>0.12922475264375999</v>
      </c>
      <c r="AB1205" s="14">
        <v>0.130682780712473</v>
      </c>
      <c r="AC1205" s="14"/>
      <c r="AD1205" s="14">
        <v>0.117225096246827</v>
      </c>
      <c r="AE1205" s="14">
        <v>0.11065727047896699</v>
      </c>
      <c r="AF1205" s="14">
        <v>0.18422739464028201</v>
      </c>
      <c r="AG1205" s="14">
        <v>0.16247682747565501</v>
      </c>
      <c r="AH1205" s="14"/>
      <c r="AI1205" s="14">
        <v>0.15841955250602699</v>
      </c>
      <c r="AJ1205" s="14">
        <v>0.154867198006792</v>
      </c>
      <c r="AK1205" s="14">
        <v>0.219235981962208</v>
      </c>
      <c r="AL1205" s="14">
        <v>9.9357664788804007E-2</v>
      </c>
      <c r="AM1205" s="14">
        <v>0.11139221766226901</v>
      </c>
    </row>
    <row r="1206" spans="2:39" x14ac:dyDescent="0.35">
      <c r="B1206" t="s">
        <v>459</v>
      </c>
      <c r="C1206" s="14">
        <v>0.35541238816784798</v>
      </c>
      <c r="D1206" s="14">
        <v>0.35861220321502102</v>
      </c>
      <c r="E1206" s="14">
        <v>0.35172250119319498</v>
      </c>
      <c r="F1206" s="14"/>
      <c r="G1206" s="14">
        <v>0.27661919255932099</v>
      </c>
      <c r="H1206" s="14">
        <v>0.34276007833497202</v>
      </c>
      <c r="I1206" s="14">
        <v>0.371479768545805</v>
      </c>
      <c r="J1206" s="14">
        <v>0.33754798833691402</v>
      </c>
      <c r="K1206" s="14">
        <v>0.43664436669433099</v>
      </c>
      <c r="L1206" s="14">
        <v>0.43456812867118599</v>
      </c>
      <c r="M1206" s="14"/>
      <c r="N1206" s="14">
        <v>0.27073073838867201</v>
      </c>
      <c r="O1206" s="14">
        <v>0.41534776728005601</v>
      </c>
      <c r="P1206" s="14">
        <v>0.42229932205051102</v>
      </c>
      <c r="Q1206" s="14">
        <v>0.345489695034846</v>
      </c>
      <c r="R1206" s="14">
        <v>0.28938623620686998</v>
      </c>
      <c r="S1206" s="14"/>
      <c r="T1206" s="14">
        <v>0.36935006460064601</v>
      </c>
      <c r="U1206" s="14">
        <v>0.24951771159606601</v>
      </c>
      <c r="V1206" s="14">
        <v>0.33824067505067501</v>
      </c>
      <c r="W1206" s="14">
        <v>0.38330660686448897</v>
      </c>
      <c r="X1206" s="14"/>
      <c r="Y1206" s="14">
        <v>0.316892561101493</v>
      </c>
      <c r="Z1206" s="14">
        <v>0.37238696609781002</v>
      </c>
      <c r="AA1206" s="14">
        <v>0.45026153961967502</v>
      </c>
      <c r="AB1206" s="14">
        <v>0.43422213362227302</v>
      </c>
      <c r="AC1206" s="14"/>
      <c r="AD1206" s="14">
        <v>0.36861073917058501</v>
      </c>
      <c r="AE1206" s="14">
        <v>0.38051877556943597</v>
      </c>
      <c r="AF1206" s="14">
        <v>0.26519166455222998</v>
      </c>
      <c r="AG1206" s="14">
        <v>0.17674085776297599</v>
      </c>
      <c r="AH1206" s="14"/>
      <c r="AI1206" s="14">
        <v>0.35247223455087201</v>
      </c>
      <c r="AJ1206" s="14">
        <v>0.402426880216609</v>
      </c>
      <c r="AK1206" s="14">
        <v>0.36808755466648602</v>
      </c>
      <c r="AL1206" s="14">
        <v>0.45976124298308402</v>
      </c>
      <c r="AM1206" s="14">
        <v>0.39665503191995999</v>
      </c>
    </row>
    <row r="1207" spans="2:39" x14ac:dyDescent="0.35">
      <c r="B1207" t="s">
        <v>460</v>
      </c>
      <c r="C1207" s="14">
        <v>0.360610306325232</v>
      </c>
      <c r="D1207" s="14">
        <v>0.36496475110263898</v>
      </c>
      <c r="E1207" s="14">
        <v>0.35558895076901398</v>
      </c>
      <c r="F1207" s="14"/>
      <c r="G1207" s="14">
        <v>0.40302838477694197</v>
      </c>
      <c r="H1207" s="14">
        <v>0.31046695065511198</v>
      </c>
      <c r="I1207" s="14">
        <v>0.40710401883830299</v>
      </c>
      <c r="J1207" s="14">
        <v>0.39468791727032398</v>
      </c>
      <c r="K1207" s="14">
        <v>0.32248823903447099</v>
      </c>
      <c r="L1207" s="14">
        <v>0.29139173451454797</v>
      </c>
      <c r="M1207" s="14"/>
      <c r="N1207" s="14">
        <v>0.37394944755075998</v>
      </c>
      <c r="O1207" s="14">
        <v>0.31646766855216002</v>
      </c>
      <c r="P1207" s="14">
        <v>0.27318143119731397</v>
      </c>
      <c r="Q1207" s="14">
        <v>0.37153677119122502</v>
      </c>
      <c r="R1207" s="14">
        <v>0.43102460771790602</v>
      </c>
      <c r="S1207" s="14"/>
      <c r="T1207" s="14">
        <v>0.409403867830543</v>
      </c>
      <c r="U1207" s="14">
        <v>0.356941519212016</v>
      </c>
      <c r="V1207" s="14">
        <v>0.35786742043924902</v>
      </c>
      <c r="W1207" s="14">
        <v>0.357248665491119</v>
      </c>
      <c r="X1207" s="14"/>
      <c r="Y1207" s="14">
        <v>0.40602313205203</v>
      </c>
      <c r="Z1207" s="14">
        <v>0.33709016005062897</v>
      </c>
      <c r="AA1207" s="14">
        <v>0.26501630698261203</v>
      </c>
      <c r="AB1207" s="14">
        <v>0.30154951823406101</v>
      </c>
      <c r="AC1207" s="14"/>
      <c r="AD1207" s="14">
        <v>0.36389351406971399</v>
      </c>
      <c r="AE1207" s="14">
        <v>0.335729502772943</v>
      </c>
      <c r="AF1207" s="14">
        <v>0.39620337363393399</v>
      </c>
      <c r="AG1207" s="14">
        <v>0.38467610835662303</v>
      </c>
      <c r="AH1207" s="14"/>
      <c r="AI1207" s="14">
        <v>0.32542990103188602</v>
      </c>
      <c r="AJ1207" s="14">
        <v>0.24386069904083801</v>
      </c>
      <c r="AK1207" s="14">
        <v>0.32488803783348602</v>
      </c>
      <c r="AL1207" s="14">
        <v>0.29557084295538399</v>
      </c>
      <c r="AM1207" s="14">
        <v>0.40022756264107601</v>
      </c>
    </row>
    <row r="1208" spans="2:39" x14ac:dyDescent="0.35">
      <c r="B1208" t="s">
        <v>461</v>
      </c>
      <c r="C1208" s="14">
        <v>9.1897934334515596E-2</v>
      </c>
      <c r="D1208" s="14">
        <v>8.6472929752995795E-2</v>
      </c>
      <c r="E1208" s="14">
        <v>9.8153812704880605E-2</v>
      </c>
      <c r="F1208" s="14"/>
      <c r="G1208" s="14">
        <v>0.14662614646654601</v>
      </c>
      <c r="H1208" s="14">
        <v>0.11671205334009099</v>
      </c>
      <c r="I1208" s="14">
        <v>7.2479320684934706E-2</v>
      </c>
      <c r="J1208" s="14">
        <v>5.3746473594521997E-2</v>
      </c>
      <c r="K1208" s="14">
        <v>4.8945676891447999E-2</v>
      </c>
      <c r="L1208" s="14">
        <v>8.5894675185660102E-2</v>
      </c>
      <c r="M1208" s="14"/>
      <c r="N1208" s="14">
        <v>7.6634102144226002E-2</v>
      </c>
      <c r="O1208" s="14">
        <v>6.7246639017799398E-2</v>
      </c>
      <c r="P1208" s="14">
        <v>0.108159034591675</v>
      </c>
      <c r="Q1208" s="14">
        <v>0.119909704924379</v>
      </c>
      <c r="R1208" s="14">
        <v>9.1668790837483902E-2</v>
      </c>
      <c r="S1208" s="14"/>
      <c r="T1208" s="14">
        <v>9.1371015442575504E-2</v>
      </c>
      <c r="U1208" s="14">
        <v>8.9656380916098302E-2</v>
      </c>
      <c r="V1208" s="14">
        <v>9.7491039523752293E-2</v>
      </c>
      <c r="W1208" s="14">
        <v>8.5969308124370494E-2</v>
      </c>
      <c r="X1208" s="14"/>
      <c r="Y1208" s="14">
        <v>9.7097423939268804E-2</v>
      </c>
      <c r="Z1208" s="14">
        <v>7.2328247724414693E-2</v>
      </c>
      <c r="AA1208" s="14">
        <v>8.3541553480602104E-2</v>
      </c>
      <c r="AB1208" s="14">
        <v>0.11174411401378399</v>
      </c>
      <c r="AC1208" s="14"/>
      <c r="AD1208" s="14">
        <v>8.6047075126697306E-2</v>
      </c>
      <c r="AE1208" s="14">
        <v>9.0071641709639799E-2</v>
      </c>
      <c r="AF1208" s="14">
        <v>7.6777399744015998E-2</v>
      </c>
      <c r="AG1208" s="14">
        <v>0.17144334974835099</v>
      </c>
      <c r="AH1208" s="14"/>
      <c r="AI1208" s="14">
        <v>0.119470998874164</v>
      </c>
      <c r="AJ1208" s="14">
        <v>0.116500621252806</v>
      </c>
      <c r="AK1208" s="14">
        <v>8.7788425537820305E-2</v>
      </c>
      <c r="AL1208" s="14">
        <v>4.8125202329052999E-2</v>
      </c>
      <c r="AM1208" s="14">
        <v>4.2519003120528899E-2</v>
      </c>
    </row>
    <row r="1209" spans="2:39" x14ac:dyDescent="0.35">
      <c r="B1209" t="s">
        <v>462</v>
      </c>
      <c r="C1209" s="14">
        <v>4.3571722479215598E-2</v>
      </c>
      <c r="D1209" s="14">
        <v>3.60165870942247E-2</v>
      </c>
      <c r="E1209" s="14">
        <v>5.2283974668116497E-2</v>
      </c>
      <c r="F1209" s="14"/>
      <c r="G1209" s="14">
        <v>6.1454917471615703E-2</v>
      </c>
      <c r="H1209" s="14">
        <v>3.3703278670074402E-2</v>
      </c>
      <c r="I1209" s="14">
        <v>2.8273231942036001E-2</v>
      </c>
      <c r="J1209" s="14">
        <v>4.3735678316374101E-2</v>
      </c>
      <c r="K1209" s="14">
        <v>6.7140029777341806E-2</v>
      </c>
      <c r="L1209" s="14">
        <v>4.8012263184246902E-2</v>
      </c>
      <c r="M1209" s="14"/>
      <c r="N1209" s="14">
        <v>9.4046923319387493E-2</v>
      </c>
      <c r="O1209" s="14">
        <v>6.0432220719570301E-2</v>
      </c>
      <c r="P1209" s="14">
        <v>2.9240202879313001E-2</v>
      </c>
      <c r="Q1209" s="14">
        <v>1.14337539080092E-2</v>
      </c>
      <c r="R1209" s="14">
        <v>5.2221390224823097E-2</v>
      </c>
      <c r="S1209" s="14"/>
      <c r="T1209" s="14">
        <v>3.5359294270208799E-2</v>
      </c>
      <c r="U1209" s="14">
        <v>8.7621232737041602E-2</v>
      </c>
      <c r="V1209" s="14">
        <v>5.1757044290006597E-2</v>
      </c>
      <c r="W1209" s="14">
        <v>3.1517358153418301E-2</v>
      </c>
      <c r="X1209" s="14"/>
      <c r="Y1209" s="14">
        <v>3.9267358499093102E-2</v>
      </c>
      <c r="Z1209" s="14">
        <v>3.8713753281744E-2</v>
      </c>
      <c r="AA1209" s="14">
        <v>5.3605205989679702E-2</v>
      </c>
      <c r="AB1209" s="14">
        <v>2.18014534174098E-2</v>
      </c>
      <c r="AC1209" s="14"/>
      <c r="AD1209" s="14">
        <v>3.4081179278311002E-2</v>
      </c>
      <c r="AE1209" s="14">
        <v>5.69901210041006E-2</v>
      </c>
      <c r="AF1209" s="14">
        <v>5.5064175920406799E-2</v>
      </c>
      <c r="AG1209" s="14">
        <v>7.0863358370722995E-2</v>
      </c>
      <c r="AH1209" s="14"/>
      <c r="AI1209" s="14">
        <v>1.2754793723700799E-2</v>
      </c>
      <c r="AJ1209" s="14">
        <v>4.8816029662112702E-2</v>
      </c>
      <c r="AK1209" s="14">
        <v>0</v>
      </c>
      <c r="AL1209" s="14">
        <v>8.4889679286641706E-2</v>
      </c>
      <c r="AM1209" s="14">
        <v>3.0261436625989499E-2</v>
      </c>
    </row>
    <row r="1210" spans="2:39" x14ac:dyDescent="0.35">
      <c r="B1210" t="s">
        <v>463</v>
      </c>
      <c r="C1210" s="14">
        <v>2.8621678985631401E-2</v>
      </c>
      <c r="D1210" s="14">
        <v>2.4834868658701999E-2</v>
      </c>
      <c r="E1210" s="14">
        <v>3.2988463282479903E-2</v>
      </c>
      <c r="F1210" s="14"/>
      <c r="G1210" s="14">
        <v>1.41399588474178E-2</v>
      </c>
      <c r="H1210" s="14">
        <v>2.7712647792466901E-2</v>
      </c>
      <c r="I1210" s="14">
        <v>1.72475083553985E-2</v>
      </c>
      <c r="J1210" s="14">
        <v>4.4812683782322303E-2</v>
      </c>
      <c r="K1210" s="14">
        <v>1.22160992556754E-2</v>
      </c>
      <c r="L1210" s="14">
        <v>7.6300406578132404E-2</v>
      </c>
      <c r="M1210" s="14"/>
      <c r="N1210" s="14">
        <v>2.4330243382521901E-2</v>
      </c>
      <c r="O1210" s="14">
        <v>2.7897000426825799E-2</v>
      </c>
      <c r="P1210" s="14">
        <v>3.8701056955544003E-2</v>
      </c>
      <c r="Q1210" s="14">
        <v>1.72013663844366E-2</v>
      </c>
      <c r="R1210" s="14">
        <v>3.0861985332024399E-2</v>
      </c>
      <c r="S1210" s="14"/>
      <c r="T1210" s="14">
        <v>4.5509050313295898E-2</v>
      </c>
      <c r="U1210" s="14">
        <v>3.7892449240843597E-2</v>
      </c>
      <c r="V1210" s="14">
        <v>2.9818021815770899E-2</v>
      </c>
      <c r="W1210" s="14">
        <v>2.4008782896500401E-2</v>
      </c>
      <c r="X1210" s="14"/>
      <c r="Y1210" s="14">
        <v>2.7715011122853701E-2</v>
      </c>
      <c r="Z1210" s="14">
        <v>4.1880619445849497E-2</v>
      </c>
      <c r="AA1210" s="14">
        <v>1.8350641283671899E-2</v>
      </c>
      <c r="AB1210" s="14">
        <v>0</v>
      </c>
      <c r="AC1210" s="14"/>
      <c r="AD1210" s="14">
        <v>3.0142396107865899E-2</v>
      </c>
      <c r="AE1210" s="14">
        <v>2.6032688464914001E-2</v>
      </c>
      <c r="AF1210" s="14">
        <v>2.25359915091316E-2</v>
      </c>
      <c r="AG1210" s="14">
        <v>3.3799498285672601E-2</v>
      </c>
      <c r="AH1210" s="14"/>
      <c r="AI1210" s="14">
        <v>3.1452519313350399E-2</v>
      </c>
      <c r="AJ1210" s="14">
        <v>3.3528571820842401E-2</v>
      </c>
      <c r="AK1210" s="14">
        <v>0</v>
      </c>
      <c r="AL1210" s="14">
        <v>1.2295367657033301E-2</v>
      </c>
      <c r="AM1210" s="14">
        <v>1.8944748030177198E-2</v>
      </c>
    </row>
    <row r="1211" spans="2:39" x14ac:dyDescent="0.35">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row>
    <row r="1212" spans="2:39" x14ac:dyDescent="0.35">
      <c r="B1212" s="6" t="s">
        <v>471</v>
      </c>
      <c r="C1212" s="14"/>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row>
    <row r="1213" spans="2:39" x14ac:dyDescent="0.35">
      <c r="B1213" s="24" t="s">
        <v>472</v>
      </c>
      <c r="C1213" s="14"/>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row>
    <row r="1214" spans="2:39" x14ac:dyDescent="0.35">
      <c r="B1214" t="s">
        <v>465</v>
      </c>
      <c r="C1214" s="14">
        <v>0.68661364965327498</v>
      </c>
      <c r="D1214" s="14">
        <v>0.69545110537168098</v>
      </c>
      <c r="E1214" s="14">
        <v>0.67647933276591399</v>
      </c>
      <c r="F1214" s="14"/>
      <c r="G1214" s="14">
        <v>0.67616692802271205</v>
      </c>
      <c r="H1214" s="14">
        <v>0.705514535802653</v>
      </c>
      <c r="I1214" s="14">
        <v>0.70962504012163796</v>
      </c>
      <c r="J1214" s="14">
        <v>0.63485681964886298</v>
      </c>
      <c r="K1214" s="14">
        <v>0.69538659844609296</v>
      </c>
      <c r="L1214" s="14">
        <v>0.65922843190783398</v>
      </c>
      <c r="M1214" s="14"/>
      <c r="N1214" s="14">
        <v>0.68480515580982904</v>
      </c>
      <c r="O1214" s="14">
        <v>0.70535557404041704</v>
      </c>
      <c r="P1214" s="14">
        <v>0.68644188931017003</v>
      </c>
      <c r="Q1214" s="14">
        <v>0.72945537378646397</v>
      </c>
      <c r="R1214" s="14">
        <v>0.60599598827965495</v>
      </c>
      <c r="S1214" s="14"/>
      <c r="T1214" s="14">
        <v>0.65484996890839997</v>
      </c>
      <c r="U1214" s="14">
        <v>0.89819221720992204</v>
      </c>
      <c r="V1214" s="14">
        <v>0.70398337894895602</v>
      </c>
      <c r="W1214" s="14">
        <v>0.64501920930551204</v>
      </c>
      <c r="X1214" s="14"/>
      <c r="Y1214" s="14">
        <v>0.69551635881259799</v>
      </c>
      <c r="Z1214" s="14">
        <v>0.62301034172031</v>
      </c>
      <c r="AA1214" s="14">
        <v>0.79922477133695202</v>
      </c>
      <c r="AB1214" s="14">
        <v>0.74228235450566504</v>
      </c>
      <c r="AC1214" s="14"/>
      <c r="AD1214" s="14">
        <v>0.72987476295333698</v>
      </c>
      <c r="AE1214" s="14">
        <v>0.60354634151486197</v>
      </c>
      <c r="AF1214" s="14">
        <v>0.870463629075097</v>
      </c>
      <c r="AG1214" s="14">
        <v>0.54546338919164805</v>
      </c>
      <c r="AH1214" s="14"/>
      <c r="AI1214" s="14">
        <v>0.77891946972739001</v>
      </c>
      <c r="AJ1214" s="14">
        <v>0.64541031273518601</v>
      </c>
      <c r="AK1214" s="14">
        <v>0.81912601670798502</v>
      </c>
      <c r="AL1214" s="14">
        <v>0.75682418547145902</v>
      </c>
      <c r="AM1214" s="14">
        <v>0.64682088294165097</v>
      </c>
    </row>
    <row r="1215" spans="2:39" x14ac:dyDescent="0.35">
      <c r="B1215" t="s">
        <v>466</v>
      </c>
      <c r="C1215" s="14">
        <v>0.55531481452062503</v>
      </c>
      <c r="D1215" s="14">
        <v>0.64395424727746498</v>
      </c>
      <c r="E1215" s="14">
        <v>0.45366790064666501</v>
      </c>
      <c r="F1215" s="14"/>
      <c r="G1215" s="14">
        <v>0.52148588032209398</v>
      </c>
      <c r="H1215" s="14">
        <v>0.53697288461557402</v>
      </c>
      <c r="I1215" s="14">
        <v>0.53179322229460502</v>
      </c>
      <c r="J1215" s="14">
        <v>0.56481543486335395</v>
      </c>
      <c r="K1215" s="14">
        <v>0.65690108972419503</v>
      </c>
      <c r="L1215" s="14">
        <v>0.69330211734793201</v>
      </c>
      <c r="M1215" s="14"/>
      <c r="N1215" s="14">
        <v>0.53242770749429102</v>
      </c>
      <c r="O1215" s="14">
        <v>0.57164277199425995</v>
      </c>
      <c r="P1215" s="14">
        <v>0.53259472809767905</v>
      </c>
      <c r="Q1215" s="14">
        <v>0.57736761536440795</v>
      </c>
      <c r="R1215" s="14">
        <v>0.50673285681204105</v>
      </c>
      <c r="S1215" s="14"/>
      <c r="T1215" s="14">
        <v>0.56713611325038804</v>
      </c>
      <c r="U1215" s="14">
        <v>0.25831610706675601</v>
      </c>
      <c r="V1215" s="14">
        <v>0.56690202194397898</v>
      </c>
      <c r="W1215" s="14">
        <v>0.58327433924833605</v>
      </c>
      <c r="X1215" s="14"/>
      <c r="Y1215" s="14">
        <v>0.60235195688575405</v>
      </c>
      <c r="Z1215" s="14">
        <v>0.470570662249641</v>
      </c>
      <c r="AA1215" s="14">
        <v>0.51578160110508398</v>
      </c>
      <c r="AB1215" s="14">
        <v>0.65345709126018403</v>
      </c>
      <c r="AC1215" s="14"/>
      <c r="AD1215" s="14">
        <v>0.60367294452442999</v>
      </c>
      <c r="AE1215" s="14">
        <v>0.47957879976503298</v>
      </c>
      <c r="AF1215" s="14">
        <v>0.452359355638773</v>
      </c>
      <c r="AG1215" s="14">
        <v>0.50759996902554805</v>
      </c>
      <c r="AH1215" s="14"/>
      <c r="AI1215" s="14">
        <v>0.46702253576424801</v>
      </c>
      <c r="AJ1215" s="14">
        <v>0.53917670690945596</v>
      </c>
      <c r="AK1215" s="14">
        <v>0.71909849153733396</v>
      </c>
      <c r="AL1215" s="14">
        <v>0.62044100557277804</v>
      </c>
      <c r="AM1215" s="14">
        <v>0.57859437984241002</v>
      </c>
    </row>
    <row r="1216" spans="2:39" x14ac:dyDescent="0.35">
      <c r="B1216" t="s">
        <v>467</v>
      </c>
      <c r="C1216" s="14">
        <v>0.52749705415531201</v>
      </c>
      <c r="D1216" s="14">
        <v>0.53495311133761903</v>
      </c>
      <c r="E1216" s="14">
        <v>0.51894685049676204</v>
      </c>
      <c r="F1216" s="14"/>
      <c r="G1216" s="14">
        <v>0.55291717118084904</v>
      </c>
      <c r="H1216" s="14">
        <v>0.53731217150585198</v>
      </c>
      <c r="I1216" s="14">
        <v>0.49309544982738801</v>
      </c>
      <c r="J1216" s="14">
        <v>0.53239225778999699</v>
      </c>
      <c r="K1216" s="14">
        <v>0.59473157331896997</v>
      </c>
      <c r="L1216" s="14">
        <v>0.44075024340042901</v>
      </c>
      <c r="M1216" s="14"/>
      <c r="N1216" s="14">
        <v>0.52103543122315399</v>
      </c>
      <c r="O1216" s="14">
        <v>0.50640042673296304</v>
      </c>
      <c r="P1216" s="14">
        <v>0.59265380845470295</v>
      </c>
      <c r="Q1216" s="14">
        <v>0.46978726112192698</v>
      </c>
      <c r="R1216" s="14">
        <v>0.56086155076060296</v>
      </c>
      <c r="S1216" s="14"/>
      <c r="T1216" s="14">
        <v>0.61586435902139802</v>
      </c>
      <c r="U1216" s="14">
        <v>0.494681233996628</v>
      </c>
      <c r="V1216" s="14">
        <v>0.52440061371946001</v>
      </c>
      <c r="W1216" s="14">
        <v>0.51957262416928696</v>
      </c>
      <c r="X1216" s="14"/>
      <c r="Y1216" s="14">
        <v>0.52747133749137698</v>
      </c>
      <c r="Z1216" s="14">
        <v>0.51064390643483104</v>
      </c>
      <c r="AA1216" s="14">
        <v>0.491420526896022</v>
      </c>
      <c r="AB1216" s="14">
        <v>0.61833428274887303</v>
      </c>
      <c r="AC1216" s="14"/>
      <c r="AD1216" s="14">
        <v>0.51799912055680897</v>
      </c>
      <c r="AE1216" s="14">
        <v>0.56307777474738396</v>
      </c>
      <c r="AF1216" s="14">
        <v>0.67502609829911198</v>
      </c>
      <c r="AG1216" s="14">
        <v>0.35502163865473402</v>
      </c>
      <c r="AH1216" s="14"/>
      <c r="AI1216" s="14">
        <v>0.45329805986215599</v>
      </c>
      <c r="AJ1216" s="14">
        <v>0.60326843600291802</v>
      </c>
      <c r="AK1216" s="14">
        <v>0.36572862784732102</v>
      </c>
      <c r="AL1216" s="14">
        <v>0.58878094278575699</v>
      </c>
      <c r="AM1216" s="14">
        <v>0.58689510536670397</v>
      </c>
    </row>
    <row r="1217" spans="2:39" x14ac:dyDescent="0.35">
      <c r="B1217" t="s">
        <v>468</v>
      </c>
      <c r="C1217" s="14">
        <v>0.49058850944842602</v>
      </c>
      <c r="D1217" s="14">
        <v>0.52094063158433002</v>
      </c>
      <c r="E1217" s="14">
        <v>0.45578233516814098</v>
      </c>
      <c r="F1217" s="14"/>
      <c r="G1217" s="14">
        <v>0.464665737702882</v>
      </c>
      <c r="H1217" s="14">
        <v>0.41313551741159898</v>
      </c>
      <c r="I1217" s="14">
        <v>0.52232586345625298</v>
      </c>
      <c r="J1217" s="14">
        <v>0.64396764235064397</v>
      </c>
      <c r="K1217" s="14">
        <v>0.70040793883307895</v>
      </c>
      <c r="L1217" s="14">
        <v>0.34584856919483797</v>
      </c>
      <c r="M1217" s="14"/>
      <c r="N1217" s="14">
        <v>0.43027368632414797</v>
      </c>
      <c r="O1217" s="14">
        <v>0.48239509170995398</v>
      </c>
      <c r="P1217" s="14">
        <v>0.52788250193844699</v>
      </c>
      <c r="Q1217" s="14">
        <v>0.47658441942090302</v>
      </c>
      <c r="R1217" s="14">
        <v>0.605549225293883</v>
      </c>
      <c r="S1217" s="14"/>
      <c r="T1217" s="14">
        <v>0.54978043284976297</v>
      </c>
      <c r="U1217" s="14">
        <v>0.53085467367474504</v>
      </c>
      <c r="V1217" s="14">
        <v>0.47836833968431802</v>
      </c>
      <c r="W1217" s="14">
        <v>0.48675535694350103</v>
      </c>
      <c r="X1217" s="14"/>
      <c r="Y1217" s="14">
        <v>0.55186345764786604</v>
      </c>
      <c r="Z1217" s="14">
        <v>0.59054391734733602</v>
      </c>
      <c r="AA1217" s="14">
        <v>0.25070761981418799</v>
      </c>
      <c r="AB1217" s="14">
        <v>0.38940341736698397</v>
      </c>
      <c r="AC1217" s="14"/>
      <c r="AD1217" s="14">
        <v>0.53288162098469405</v>
      </c>
      <c r="AE1217" s="14">
        <v>0.39569534701971099</v>
      </c>
      <c r="AF1217" s="14">
        <v>0.73335874361721498</v>
      </c>
      <c r="AG1217" s="14">
        <v>0.38014594467730201</v>
      </c>
      <c r="AH1217" s="14"/>
      <c r="AI1217" s="14">
        <v>0.62198468956712105</v>
      </c>
      <c r="AJ1217" s="14">
        <v>0.52226244229802898</v>
      </c>
      <c r="AK1217" s="14">
        <v>0.345331872834723</v>
      </c>
      <c r="AL1217" s="14">
        <v>0.57586739523933095</v>
      </c>
      <c r="AM1217" s="14">
        <v>0.55273192104247104</v>
      </c>
    </row>
    <row r="1218" spans="2:39" x14ac:dyDescent="0.35">
      <c r="B1218" t="s">
        <v>469</v>
      </c>
      <c r="C1218" s="14">
        <v>0.41276493804765302</v>
      </c>
      <c r="D1218" s="14">
        <v>0.44586996024021802</v>
      </c>
      <c r="E1218" s="14">
        <v>0.374801886672604</v>
      </c>
      <c r="F1218" s="14"/>
      <c r="G1218" s="14">
        <v>0.36828164758987603</v>
      </c>
      <c r="H1218" s="14">
        <v>0.45935663317486303</v>
      </c>
      <c r="I1218" s="14">
        <v>0.41192377732324997</v>
      </c>
      <c r="J1218" s="14">
        <v>0.40703222937211198</v>
      </c>
      <c r="K1218" s="14">
        <v>0.45707283245075397</v>
      </c>
      <c r="L1218" s="14">
        <v>0.32981149658967701</v>
      </c>
      <c r="M1218" s="14"/>
      <c r="N1218" s="14">
        <v>0.354271819615951</v>
      </c>
      <c r="O1218" s="14">
        <v>0.370763449759062</v>
      </c>
      <c r="P1218" s="14">
        <v>0.45549185205752601</v>
      </c>
      <c r="Q1218" s="14">
        <v>0.48727387576430597</v>
      </c>
      <c r="R1218" s="14">
        <v>0.46418090835079201</v>
      </c>
      <c r="S1218" s="14"/>
      <c r="T1218" s="14">
        <v>0.34495819997016097</v>
      </c>
      <c r="U1218" s="14">
        <v>0.316852041703162</v>
      </c>
      <c r="V1218" s="14">
        <v>0.41669377055060203</v>
      </c>
      <c r="W1218" s="14">
        <v>0.43429382286113399</v>
      </c>
      <c r="X1218" s="14"/>
      <c r="Y1218" s="14">
        <v>0.38302451962450601</v>
      </c>
      <c r="Z1218" s="14">
        <v>0.41246790212253698</v>
      </c>
      <c r="AA1218" s="14">
        <v>0.43807159095045101</v>
      </c>
      <c r="AB1218" s="14">
        <v>0.52363552733665997</v>
      </c>
      <c r="AC1218" s="14"/>
      <c r="AD1218" s="14">
        <v>0.43309090723389698</v>
      </c>
      <c r="AE1218" s="14">
        <v>0.40713026336122099</v>
      </c>
      <c r="AF1218" s="14">
        <v>0.44769760488750598</v>
      </c>
      <c r="AG1218" s="14">
        <v>0.21478236128634401</v>
      </c>
      <c r="AH1218" s="14"/>
      <c r="AI1218" s="14">
        <v>0.46778632582651503</v>
      </c>
      <c r="AJ1218" s="14">
        <v>0.434595126924127</v>
      </c>
      <c r="AK1218" s="14">
        <v>0.42828537478394102</v>
      </c>
      <c r="AL1218" s="14">
        <v>0.367608269608657</v>
      </c>
      <c r="AM1218" s="14">
        <v>0.470417948699966</v>
      </c>
    </row>
    <row r="1219" spans="2:39" x14ac:dyDescent="0.35">
      <c r="B1219" t="s">
        <v>470</v>
      </c>
      <c r="C1219" s="14">
        <v>0.24217451361696599</v>
      </c>
      <c r="D1219" s="14">
        <v>0.252189112525814</v>
      </c>
      <c r="E1219" s="14">
        <v>0.23069031249891001</v>
      </c>
      <c r="F1219" s="14"/>
      <c r="G1219" s="14">
        <v>0.26169374263919198</v>
      </c>
      <c r="H1219" s="14">
        <v>0.28451465739493498</v>
      </c>
      <c r="I1219" s="14">
        <v>0.186686553225445</v>
      </c>
      <c r="J1219" s="14">
        <v>0.18317414171301699</v>
      </c>
      <c r="K1219" s="14">
        <v>0.39156635235827297</v>
      </c>
      <c r="L1219" s="14">
        <v>0.140106387369307</v>
      </c>
      <c r="M1219" s="14"/>
      <c r="N1219" s="14">
        <v>0.22917011246732599</v>
      </c>
      <c r="O1219" s="14">
        <v>0.26362149768190402</v>
      </c>
      <c r="P1219" s="14">
        <v>0.22493931624604099</v>
      </c>
      <c r="Q1219" s="14">
        <v>0.25331967249390702</v>
      </c>
      <c r="R1219" s="14">
        <v>0.21528348980148501</v>
      </c>
      <c r="S1219" s="14"/>
      <c r="T1219" s="14">
        <v>0.23199864565565201</v>
      </c>
      <c r="U1219" s="14">
        <v>0.32801606987349602</v>
      </c>
      <c r="V1219" s="14">
        <v>0.212426706321836</v>
      </c>
      <c r="W1219" s="14">
        <v>0.261882144613721</v>
      </c>
      <c r="X1219" s="14"/>
      <c r="Y1219" s="14">
        <v>0.18370515214587901</v>
      </c>
      <c r="Z1219" s="14">
        <v>0.28739653226226097</v>
      </c>
      <c r="AA1219" s="14">
        <v>0.25323476655830801</v>
      </c>
      <c r="AB1219" s="14">
        <v>0.39184721061438499</v>
      </c>
      <c r="AC1219" s="14"/>
      <c r="AD1219" s="14">
        <v>0.23586470310264401</v>
      </c>
      <c r="AE1219" s="14">
        <v>0.210898995888399</v>
      </c>
      <c r="AF1219" s="14">
        <v>0.47667392880806198</v>
      </c>
      <c r="AG1219" s="14">
        <v>0.311440259325516</v>
      </c>
      <c r="AH1219" s="14"/>
      <c r="AI1219" s="14">
        <v>0.305656682467014</v>
      </c>
      <c r="AJ1219" s="14">
        <v>0.29005602115519302</v>
      </c>
      <c r="AK1219" s="14">
        <v>0.204985866224904</v>
      </c>
      <c r="AL1219" s="14">
        <v>0.18015100532845199</v>
      </c>
      <c r="AM1219" s="14">
        <v>0.1729590669036</v>
      </c>
    </row>
    <row r="1220" spans="2:39" x14ac:dyDescent="0.35">
      <c r="B1220" t="s">
        <v>64</v>
      </c>
      <c r="C1220" s="14">
        <v>1.0245391538051899E-2</v>
      </c>
      <c r="D1220" s="14">
        <v>0</v>
      </c>
      <c r="E1220" s="14">
        <v>2.1994253177659101E-2</v>
      </c>
      <c r="F1220" s="14"/>
      <c r="G1220" s="14">
        <v>0</v>
      </c>
      <c r="H1220" s="14">
        <v>3.3853617057331697E-2</v>
      </c>
      <c r="I1220" s="14">
        <v>0</v>
      </c>
      <c r="J1220" s="14">
        <v>0</v>
      </c>
      <c r="K1220" s="14">
        <v>0</v>
      </c>
      <c r="L1220" s="14">
        <v>0</v>
      </c>
      <c r="M1220" s="14"/>
      <c r="N1220" s="14">
        <v>1.6309839110471E-2</v>
      </c>
      <c r="O1220" s="14">
        <v>2.7011319990303401E-2</v>
      </c>
      <c r="P1220" s="14">
        <v>0</v>
      </c>
      <c r="Q1220" s="14">
        <v>0</v>
      </c>
      <c r="R1220" s="14">
        <v>0</v>
      </c>
      <c r="S1220" s="14"/>
      <c r="T1220" s="14">
        <v>0</v>
      </c>
      <c r="U1220" s="14">
        <v>0</v>
      </c>
      <c r="V1220" s="14">
        <v>2.0315741593304699E-2</v>
      </c>
      <c r="W1220" s="14">
        <v>3.3558319740339998E-3</v>
      </c>
      <c r="X1220" s="14"/>
      <c r="Y1220" s="14">
        <v>1.9425654957747899E-2</v>
      </c>
      <c r="Z1220" s="14">
        <v>0</v>
      </c>
      <c r="AA1220" s="14">
        <v>0</v>
      </c>
      <c r="AB1220" s="14">
        <v>0</v>
      </c>
      <c r="AC1220" s="14"/>
      <c r="AD1220" s="14">
        <v>7.2742059192827096E-3</v>
      </c>
      <c r="AE1220" s="14">
        <v>4.8664386696774297E-3</v>
      </c>
      <c r="AF1220" s="14">
        <v>0</v>
      </c>
      <c r="AG1220" s="14">
        <v>7.2890698201622306E-2</v>
      </c>
      <c r="AH1220" s="14"/>
      <c r="AI1220" s="14">
        <v>4.4124990063631402E-2</v>
      </c>
      <c r="AJ1220" s="14">
        <v>0</v>
      </c>
      <c r="AK1220" s="14">
        <v>0</v>
      </c>
      <c r="AL1220" s="14">
        <v>0</v>
      </c>
      <c r="AM1220" s="14">
        <v>0</v>
      </c>
    </row>
    <row r="1221" spans="2:39" x14ac:dyDescent="0.35">
      <c r="B1221" t="s">
        <v>93</v>
      </c>
      <c r="C1221" s="14">
        <v>3.9176920685959696E-3</v>
      </c>
      <c r="D1221" s="14">
        <v>0</v>
      </c>
      <c r="E1221" s="14">
        <v>8.4102897296583594E-3</v>
      </c>
      <c r="F1221" s="14"/>
      <c r="G1221" s="14">
        <v>1.7635166502378001E-2</v>
      </c>
      <c r="H1221" s="14">
        <v>0</v>
      </c>
      <c r="I1221" s="14">
        <v>0</v>
      </c>
      <c r="J1221" s="14">
        <v>0</v>
      </c>
      <c r="K1221" s="14">
        <v>0</v>
      </c>
      <c r="L1221" s="14">
        <v>0</v>
      </c>
      <c r="M1221" s="14"/>
      <c r="N1221" s="14">
        <v>0</v>
      </c>
      <c r="O1221" s="14">
        <v>1.20225242662088E-2</v>
      </c>
      <c r="P1221" s="14">
        <v>0</v>
      </c>
      <c r="Q1221" s="14">
        <v>0</v>
      </c>
      <c r="R1221" s="14">
        <v>0</v>
      </c>
      <c r="S1221" s="14"/>
      <c r="T1221" s="14">
        <v>0</v>
      </c>
      <c r="U1221" s="14">
        <v>0</v>
      </c>
      <c r="V1221" s="14">
        <v>9.0423754329375296E-3</v>
      </c>
      <c r="W1221" s="14">
        <v>0</v>
      </c>
      <c r="X1221" s="14"/>
      <c r="Y1221" s="14">
        <v>0</v>
      </c>
      <c r="Z1221" s="14">
        <v>1.46195056373538E-2</v>
      </c>
      <c r="AA1221" s="14">
        <v>0</v>
      </c>
      <c r="AB1221" s="14">
        <v>0</v>
      </c>
      <c r="AC1221" s="14"/>
      <c r="AD1221" s="14">
        <v>0</v>
      </c>
      <c r="AE1221" s="14">
        <v>1.3208447623311101E-2</v>
      </c>
      <c r="AF1221" s="14">
        <v>0</v>
      </c>
      <c r="AG1221" s="14">
        <v>0</v>
      </c>
      <c r="AH1221" s="14"/>
      <c r="AI1221" s="14">
        <v>0</v>
      </c>
      <c r="AJ1221" s="14">
        <v>0</v>
      </c>
      <c r="AK1221" s="14">
        <v>0</v>
      </c>
      <c r="AL1221" s="14">
        <v>0</v>
      </c>
      <c r="AM1221" s="14">
        <v>4.5228546487940099E-2</v>
      </c>
    </row>
    <row r="1222" spans="2:39" x14ac:dyDescent="0.35">
      <c r="C1222" s="14"/>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row>
    <row r="1223" spans="2:39" x14ac:dyDescent="0.35">
      <c r="B1223" s="6" t="s">
        <v>473</v>
      </c>
      <c r="C1223" s="14"/>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row>
    <row r="1224" spans="2:39" x14ac:dyDescent="0.35">
      <c r="B1224" s="24" t="s">
        <v>472</v>
      </c>
      <c r="C1224" s="14"/>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row>
    <row r="1225" spans="2:39" x14ac:dyDescent="0.35">
      <c r="B1225" t="s">
        <v>144</v>
      </c>
      <c r="C1225" s="14">
        <v>0.29034229202956702</v>
      </c>
      <c r="D1225" s="14">
        <v>0.29712421437442299</v>
      </c>
      <c r="E1225" s="14">
        <v>0.28256514979109398</v>
      </c>
      <c r="F1225" s="14"/>
      <c r="G1225" s="14">
        <v>0.38164486548107601</v>
      </c>
      <c r="H1225" s="14">
        <v>0.33462662287147898</v>
      </c>
      <c r="I1225" s="14">
        <v>0.237892845342946</v>
      </c>
      <c r="J1225" s="14">
        <v>0.184470914542743</v>
      </c>
      <c r="K1225" s="14">
        <v>0.176764771946231</v>
      </c>
      <c r="L1225" s="14">
        <v>0.26600497990387301</v>
      </c>
      <c r="M1225" s="14"/>
      <c r="N1225" s="14">
        <v>0.277737491691537</v>
      </c>
      <c r="O1225" s="14">
        <v>0.27558100334582902</v>
      </c>
      <c r="P1225" s="14">
        <v>0.32947584547014902</v>
      </c>
      <c r="Q1225" s="14">
        <v>0.26183883467785901</v>
      </c>
      <c r="R1225" s="14">
        <v>0.32360955395059399</v>
      </c>
      <c r="S1225" s="14"/>
      <c r="T1225" s="14">
        <v>0.28337958765225302</v>
      </c>
      <c r="U1225" s="14">
        <v>0.489006743653704</v>
      </c>
      <c r="V1225" s="14">
        <v>0.324199070638377</v>
      </c>
      <c r="W1225" s="14">
        <v>0.229561424164617</v>
      </c>
      <c r="X1225" s="14"/>
      <c r="Y1225" s="14">
        <v>0.25158757523014902</v>
      </c>
      <c r="Z1225" s="14">
        <v>0.315368600548459</v>
      </c>
      <c r="AA1225" s="14">
        <v>0.24268505488394601</v>
      </c>
      <c r="AB1225" s="14">
        <v>0.52523910027854304</v>
      </c>
      <c r="AC1225" s="14"/>
      <c r="AD1225" s="14">
        <v>0.249789418526732</v>
      </c>
      <c r="AE1225" s="14">
        <v>0.35674835073461098</v>
      </c>
      <c r="AF1225" s="14">
        <v>0.414209181695884</v>
      </c>
      <c r="AG1225" s="14">
        <v>0.292515916720896</v>
      </c>
      <c r="AH1225" s="14"/>
      <c r="AI1225" s="14">
        <v>0.26948740381116099</v>
      </c>
      <c r="AJ1225" s="14">
        <v>0.30386197188447001</v>
      </c>
      <c r="AK1225" s="14">
        <v>0.446055150487914</v>
      </c>
      <c r="AL1225" s="14">
        <v>0.31523185438288698</v>
      </c>
      <c r="AM1225" s="14">
        <v>0.33921884647352801</v>
      </c>
    </row>
    <row r="1226" spans="2:39" x14ac:dyDescent="0.35">
      <c r="B1226" t="s">
        <v>145</v>
      </c>
      <c r="C1226" s="14">
        <v>0.68155777605648904</v>
      </c>
      <c r="D1226" s="14">
        <v>0.66832453903512001</v>
      </c>
      <c r="E1226" s="14">
        <v>0.69673293751623</v>
      </c>
      <c r="F1226" s="14"/>
      <c r="G1226" s="14">
        <v>0.59713306103695396</v>
      </c>
      <c r="H1226" s="14">
        <v>0.62566027502253496</v>
      </c>
      <c r="I1226" s="14">
        <v>0.76210715465705403</v>
      </c>
      <c r="J1226" s="14">
        <v>0.75198648024191805</v>
      </c>
      <c r="K1226" s="14">
        <v>0.82323522805376903</v>
      </c>
      <c r="L1226" s="14">
        <v>0.69171614174122698</v>
      </c>
      <c r="M1226" s="14"/>
      <c r="N1226" s="14">
        <v>0.70910577029609601</v>
      </c>
      <c r="O1226" s="14">
        <v>0.70001865958484599</v>
      </c>
      <c r="P1226" s="14">
        <v>0.62673878455810195</v>
      </c>
      <c r="Q1226" s="14">
        <v>0.70992215194627395</v>
      </c>
      <c r="R1226" s="14">
        <v>0.65159573403082705</v>
      </c>
      <c r="S1226" s="14"/>
      <c r="T1226" s="14">
        <v>0.67002618046686202</v>
      </c>
      <c r="U1226" s="14">
        <v>0.49172452865299399</v>
      </c>
      <c r="V1226" s="14">
        <v>0.65237257303357898</v>
      </c>
      <c r="W1226" s="14">
        <v>0.73966843649805203</v>
      </c>
      <c r="X1226" s="14"/>
      <c r="Y1226" s="14">
        <v>0.69234261300578404</v>
      </c>
      <c r="Z1226" s="14">
        <v>0.68463139945154095</v>
      </c>
      <c r="AA1226" s="14">
        <v>0.74065165783006803</v>
      </c>
      <c r="AB1226" s="14">
        <v>0.47476089972145702</v>
      </c>
      <c r="AC1226" s="14"/>
      <c r="AD1226" s="14">
        <v>0.71202392975817197</v>
      </c>
      <c r="AE1226" s="14">
        <v>0.62640600389255596</v>
      </c>
      <c r="AF1226" s="14">
        <v>0.58579081830411595</v>
      </c>
      <c r="AG1226" s="14">
        <v>0.70748408327910395</v>
      </c>
      <c r="AH1226" s="14"/>
      <c r="AI1226" s="14">
        <v>0.73051259618883901</v>
      </c>
      <c r="AJ1226" s="14">
        <v>0.66181564531301196</v>
      </c>
      <c r="AK1226" s="14">
        <v>0.52150474400426095</v>
      </c>
      <c r="AL1226" s="14">
        <v>0.66281289553031297</v>
      </c>
      <c r="AM1226" s="14">
        <v>0.66078115352647204</v>
      </c>
    </row>
    <row r="1227" spans="2:39" x14ac:dyDescent="0.35">
      <c r="B1227" t="s">
        <v>64</v>
      </c>
      <c r="C1227" s="14">
        <v>2.8099931913943901E-2</v>
      </c>
      <c r="D1227" s="14">
        <v>3.4551246590456997E-2</v>
      </c>
      <c r="E1227" s="14">
        <v>2.0701912692676301E-2</v>
      </c>
      <c r="F1227" s="14"/>
      <c r="G1227" s="14">
        <v>2.122207348197E-2</v>
      </c>
      <c r="H1227" s="14">
        <v>3.9713102105985297E-2</v>
      </c>
      <c r="I1227" s="14">
        <v>0</v>
      </c>
      <c r="J1227" s="14">
        <v>6.3542605215339304E-2</v>
      </c>
      <c r="K1227" s="14">
        <v>0</v>
      </c>
      <c r="L1227" s="14">
        <v>4.22788783548999E-2</v>
      </c>
      <c r="M1227" s="14"/>
      <c r="N1227" s="14">
        <v>1.31567380123663E-2</v>
      </c>
      <c r="O1227" s="14">
        <v>2.4400337069325199E-2</v>
      </c>
      <c r="P1227" s="14">
        <v>4.37853699717487E-2</v>
      </c>
      <c r="Q1227" s="14">
        <v>2.8239013375867102E-2</v>
      </c>
      <c r="R1227" s="14">
        <v>2.4794712018579301E-2</v>
      </c>
      <c r="S1227" s="14"/>
      <c r="T1227" s="14">
        <v>4.6594231880885302E-2</v>
      </c>
      <c r="U1227" s="14">
        <v>1.92687276933028E-2</v>
      </c>
      <c r="V1227" s="14">
        <v>2.3428356328043701E-2</v>
      </c>
      <c r="W1227" s="14">
        <v>3.0770139337331401E-2</v>
      </c>
      <c r="X1227" s="14"/>
      <c r="Y1227" s="14">
        <v>5.6069811764066398E-2</v>
      </c>
      <c r="Z1227" s="14">
        <v>0</v>
      </c>
      <c r="AA1227" s="14">
        <v>1.66632872859859E-2</v>
      </c>
      <c r="AB1227" s="14">
        <v>0</v>
      </c>
      <c r="AC1227" s="14"/>
      <c r="AD1227" s="14">
        <v>3.8186651715095603E-2</v>
      </c>
      <c r="AE1227" s="14">
        <v>1.6845645372832899E-2</v>
      </c>
      <c r="AF1227" s="14">
        <v>0</v>
      </c>
      <c r="AG1227" s="14">
        <v>0</v>
      </c>
      <c r="AH1227" s="14"/>
      <c r="AI1227" s="14">
        <v>0</v>
      </c>
      <c r="AJ1227" s="14">
        <v>3.4322382802517898E-2</v>
      </c>
      <c r="AK1227" s="14">
        <v>3.24401055078253E-2</v>
      </c>
      <c r="AL1227" s="14">
        <v>2.19552500867999E-2</v>
      </c>
      <c r="AM1227" s="14">
        <v>0</v>
      </c>
    </row>
    <row r="1228" spans="2:39" x14ac:dyDescent="0.35">
      <c r="C1228" s="14"/>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row>
    <row r="1229" spans="2:39" x14ac:dyDescent="0.35">
      <c r="B1229" s="6" t="s">
        <v>479</v>
      </c>
      <c r="C1229" s="14"/>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row>
    <row r="1230" spans="2:39" x14ac:dyDescent="0.35">
      <c r="B1230" s="24" t="s">
        <v>71</v>
      </c>
      <c r="C1230" s="14"/>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row>
    <row r="1231" spans="2:39" x14ac:dyDescent="0.35">
      <c r="B1231" t="s">
        <v>474</v>
      </c>
      <c r="C1231" s="14">
        <v>0.248112569522626</v>
      </c>
      <c r="D1231" s="14">
        <v>0.29912017227108401</v>
      </c>
      <c r="E1231" s="14">
        <v>0.192942376079908</v>
      </c>
      <c r="F1231" s="14"/>
      <c r="G1231" s="14">
        <v>0.29546202682594302</v>
      </c>
      <c r="H1231" s="14">
        <v>0.304030552502635</v>
      </c>
      <c r="I1231" s="14">
        <v>0.24463159935815401</v>
      </c>
      <c r="J1231" s="14">
        <v>0.21117280785039899</v>
      </c>
      <c r="K1231" s="14">
        <v>0.18366157352161999</v>
      </c>
      <c r="L1231" s="14">
        <v>0.166442024067877</v>
      </c>
      <c r="M1231" s="14"/>
      <c r="N1231" s="14">
        <v>0.243986907923159</v>
      </c>
      <c r="O1231" s="14">
        <v>0.374584867935773</v>
      </c>
      <c r="P1231" s="14">
        <v>0.21464493194089801</v>
      </c>
      <c r="Q1231" s="14">
        <v>0.19840479282951501</v>
      </c>
      <c r="R1231" s="14">
        <v>0.217871581495517</v>
      </c>
      <c r="S1231" s="14"/>
      <c r="T1231" s="14">
        <v>0.20300277277282999</v>
      </c>
      <c r="U1231" s="14">
        <v>0.21243177624823301</v>
      </c>
      <c r="V1231" s="14">
        <v>0.236791640722748</v>
      </c>
      <c r="W1231" s="14">
        <v>0.275373608561581</v>
      </c>
      <c r="X1231" s="14"/>
      <c r="Y1231" s="14">
        <v>0.23301450157125</v>
      </c>
      <c r="Z1231" s="14">
        <v>0.26934855990801998</v>
      </c>
      <c r="AA1231" s="14">
        <v>0.26602224651670298</v>
      </c>
      <c r="AB1231" s="14">
        <v>0.30425878667796202</v>
      </c>
      <c r="AC1231" s="14"/>
      <c r="AD1231" s="14">
        <v>0.25024866012707703</v>
      </c>
      <c r="AE1231" s="14">
        <v>0.24600333917494299</v>
      </c>
      <c r="AF1231" s="14">
        <v>0.232414658993847</v>
      </c>
      <c r="AG1231" s="14">
        <v>0.24966609233136999</v>
      </c>
      <c r="AH1231" s="14"/>
      <c r="AI1231" s="14">
        <v>0.208113105730106</v>
      </c>
      <c r="AJ1231" s="14">
        <v>0.23877450644838599</v>
      </c>
      <c r="AK1231" s="14">
        <v>0.238467005678663</v>
      </c>
      <c r="AL1231" s="14">
        <v>0.42461514707501702</v>
      </c>
      <c r="AM1231" s="14">
        <v>0.23378206972181001</v>
      </c>
    </row>
    <row r="1232" spans="2:39" x14ac:dyDescent="0.35">
      <c r="B1232" t="s">
        <v>475</v>
      </c>
      <c r="C1232" s="14">
        <v>0.283185535743395</v>
      </c>
      <c r="D1232" s="14">
        <v>0.27841954296190102</v>
      </c>
      <c r="E1232" s="14">
        <v>0.28834046813647901</v>
      </c>
      <c r="F1232" s="14"/>
      <c r="G1232" s="14">
        <v>0.28201449283478103</v>
      </c>
      <c r="H1232" s="14">
        <v>0.311499652801081</v>
      </c>
      <c r="I1232" s="14">
        <v>0.32053036668477802</v>
      </c>
      <c r="J1232" s="14">
        <v>0.25506060297226502</v>
      </c>
      <c r="K1232" s="14">
        <v>0.199328448410377</v>
      </c>
      <c r="L1232" s="14">
        <v>0.27605820546639498</v>
      </c>
      <c r="M1232" s="14"/>
      <c r="N1232" s="14">
        <v>0.30707863365029903</v>
      </c>
      <c r="O1232" s="14">
        <v>0.20976215053682801</v>
      </c>
      <c r="P1232" s="14">
        <v>0.33452505450856601</v>
      </c>
      <c r="Q1232" s="14">
        <v>0.33067296594080398</v>
      </c>
      <c r="R1232" s="14">
        <v>0.28906223911114498</v>
      </c>
      <c r="S1232" s="14"/>
      <c r="T1232" s="14">
        <v>0.33808842911440201</v>
      </c>
      <c r="U1232" s="14">
        <v>0.345091312905346</v>
      </c>
      <c r="V1232" s="14">
        <v>0.28223328095739603</v>
      </c>
      <c r="W1232" s="14">
        <v>0.264802499541956</v>
      </c>
      <c r="X1232" s="14"/>
      <c r="Y1232" s="14">
        <v>0.27791339782494401</v>
      </c>
      <c r="Z1232" s="14">
        <v>0.28392896408617602</v>
      </c>
      <c r="AA1232" s="14">
        <v>0.33590512508176901</v>
      </c>
      <c r="AB1232" s="14">
        <v>0.299677670995252</v>
      </c>
      <c r="AC1232" s="14"/>
      <c r="AD1232" s="14">
        <v>0.30840411901833398</v>
      </c>
      <c r="AE1232" s="14">
        <v>0.26434576580465302</v>
      </c>
      <c r="AF1232" s="14">
        <v>0.25569430287325901</v>
      </c>
      <c r="AG1232" s="14">
        <v>0.20177197729235599</v>
      </c>
      <c r="AH1232" s="14"/>
      <c r="AI1232" s="14">
        <v>0.28534588936879601</v>
      </c>
      <c r="AJ1232" s="14">
        <v>0.31513777018856298</v>
      </c>
      <c r="AK1232" s="14">
        <v>0.434184479359152</v>
      </c>
      <c r="AL1232" s="14">
        <v>0.20106321011028999</v>
      </c>
      <c r="AM1232" s="14">
        <v>0.28978992647488899</v>
      </c>
    </row>
    <row r="1233" spans="2:39" x14ac:dyDescent="0.35">
      <c r="B1233" t="s">
        <v>476</v>
      </c>
      <c r="C1233" s="14">
        <v>0.162028356857879</v>
      </c>
      <c r="D1233" s="14">
        <v>0.16271566804295201</v>
      </c>
      <c r="E1233" s="14">
        <v>0.161284956090295</v>
      </c>
      <c r="F1233" s="14"/>
      <c r="G1233" s="14">
        <v>0.15198652689175099</v>
      </c>
      <c r="H1233" s="14">
        <v>0.15361450458953901</v>
      </c>
      <c r="I1233" s="14">
        <v>0.19628903598495701</v>
      </c>
      <c r="J1233" s="14">
        <v>0.16913541743331501</v>
      </c>
      <c r="K1233" s="14">
        <v>0.111448528882255</v>
      </c>
      <c r="L1233" s="14">
        <v>0.17244591322486</v>
      </c>
      <c r="M1233" s="14"/>
      <c r="N1233" s="14">
        <v>0.17075800594513199</v>
      </c>
      <c r="O1233" s="14">
        <v>0.15413746556135999</v>
      </c>
      <c r="P1233" s="14">
        <v>0.178123145516349</v>
      </c>
      <c r="Q1233" s="14">
        <v>0.1501832573361</v>
      </c>
      <c r="R1233" s="14">
        <v>0.164463215035515</v>
      </c>
      <c r="S1233" s="14"/>
      <c r="T1233" s="14">
        <v>0.133545675447719</v>
      </c>
      <c r="U1233" s="14">
        <v>0.159521670897281</v>
      </c>
      <c r="V1233" s="14">
        <v>0.17827009623977</v>
      </c>
      <c r="W1233" s="14">
        <v>0.15064293858542199</v>
      </c>
      <c r="X1233" s="14"/>
      <c r="Y1233" s="14">
        <v>0.17009830679324001</v>
      </c>
      <c r="Z1233" s="14">
        <v>0.15646699674892001</v>
      </c>
      <c r="AA1233" s="14">
        <v>0.136350977119676</v>
      </c>
      <c r="AB1233" s="14">
        <v>0.20879300677201401</v>
      </c>
      <c r="AC1233" s="14"/>
      <c r="AD1233" s="14">
        <v>0.14837459782544399</v>
      </c>
      <c r="AE1233" s="14">
        <v>0.185394813802432</v>
      </c>
      <c r="AF1233" s="14">
        <v>0.139373363669165</v>
      </c>
      <c r="AG1233" s="14">
        <v>0.20149630582234501</v>
      </c>
      <c r="AH1233" s="14"/>
      <c r="AI1233" s="14">
        <v>0.18740004268015101</v>
      </c>
      <c r="AJ1233" s="14">
        <v>0.16394310405187501</v>
      </c>
      <c r="AK1233" s="14">
        <v>0.13234918354926001</v>
      </c>
      <c r="AL1233" s="14">
        <v>0.17559103864349401</v>
      </c>
      <c r="AM1233" s="14">
        <v>0.17961712641460001</v>
      </c>
    </row>
    <row r="1234" spans="2:39" x14ac:dyDescent="0.35">
      <c r="B1234" t="s">
        <v>477</v>
      </c>
      <c r="C1234" s="14">
        <v>0.11367942622777499</v>
      </c>
      <c r="D1234" s="14">
        <v>9.9625949282354007E-2</v>
      </c>
      <c r="E1234" s="14">
        <v>0.12887976891875</v>
      </c>
      <c r="F1234" s="14"/>
      <c r="G1234" s="14">
        <v>0.120553020699514</v>
      </c>
      <c r="H1234" s="14">
        <v>0.10285374797227</v>
      </c>
      <c r="I1234" s="14">
        <v>8.0047430060626507E-2</v>
      </c>
      <c r="J1234" s="14">
        <v>0.13847997408627</v>
      </c>
      <c r="K1234" s="14">
        <v>0.18707281289480299</v>
      </c>
      <c r="L1234" s="14">
        <v>7.7728418361184298E-2</v>
      </c>
      <c r="M1234" s="14"/>
      <c r="N1234" s="14">
        <v>0.10264976472258799</v>
      </c>
      <c r="O1234" s="14">
        <v>9.0140482144567699E-2</v>
      </c>
      <c r="P1234" s="14">
        <v>0.117627898393091</v>
      </c>
      <c r="Q1234" s="14">
        <v>0.123922386864862</v>
      </c>
      <c r="R1234" s="14">
        <v>0.131619535153253</v>
      </c>
      <c r="S1234" s="14"/>
      <c r="T1234" s="14">
        <v>7.3439233598248596E-2</v>
      </c>
      <c r="U1234" s="14">
        <v>6.7209725579644497E-2</v>
      </c>
      <c r="V1234" s="14">
        <v>0.116970099879912</v>
      </c>
      <c r="W1234" s="14">
        <v>0.12586614947406899</v>
      </c>
      <c r="X1234" s="14"/>
      <c r="Y1234" s="14">
        <v>0.105483311425138</v>
      </c>
      <c r="Z1234" s="14">
        <v>0.14511978055913499</v>
      </c>
      <c r="AA1234" s="14">
        <v>0.117265917437472</v>
      </c>
      <c r="AB1234" s="14">
        <v>7.9547573040850805E-2</v>
      </c>
      <c r="AC1234" s="14"/>
      <c r="AD1234" s="14">
        <v>0.111379190450691</v>
      </c>
      <c r="AE1234" s="14">
        <v>0.12675615731370901</v>
      </c>
      <c r="AF1234" s="14">
        <v>6.9990198374468099E-2</v>
      </c>
      <c r="AG1234" s="14">
        <v>0.132092223127143</v>
      </c>
      <c r="AH1234" s="14"/>
      <c r="AI1234" s="14">
        <v>0.16839266683495799</v>
      </c>
      <c r="AJ1234" s="14">
        <v>0.11126276828783301</v>
      </c>
      <c r="AK1234" s="14">
        <v>6.8233464121354503E-2</v>
      </c>
      <c r="AL1234" s="14">
        <v>9.1968890245640797E-2</v>
      </c>
      <c r="AM1234" s="14">
        <v>0.15546036372164901</v>
      </c>
    </row>
    <row r="1235" spans="2:39" x14ac:dyDescent="0.35">
      <c r="B1235" t="s">
        <v>478</v>
      </c>
      <c r="C1235" s="14">
        <v>0.13115246279695</v>
      </c>
      <c r="D1235" s="14">
        <v>0.10852917450286</v>
      </c>
      <c r="E1235" s="14">
        <v>0.155621975658599</v>
      </c>
      <c r="F1235" s="14"/>
      <c r="G1235" s="14">
        <v>0.10275630263262001</v>
      </c>
      <c r="H1235" s="14">
        <v>6.4104568030492096E-2</v>
      </c>
      <c r="I1235" s="14">
        <v>9.9733976547120698E-2</v>
      </c>
      <c r="J1235" s="14">
        <v>0.16215642936278399</v>
      </c>
      <c r="K1235" s="14">
        <v>0.25313458518625498</v>
      </c>
      <c r="L1235" s="14">
        <v>0.225101522148108</v>
      </c>
      <c r="M1235" s="14"/>
      <c r="N1235" s="14">
        <v>0.125256585908259</v>
      </c>
      <c r="O1235" s="14">
        <v>0.107227093815145</v>
      </c>
      <c r="P1235" s="14">
        <v>0.123603397605347</v>
      </c>
      <c r="Q1235" s="14">
        <v>0.132648767803456</v>
      </c>
      <c r="R1235" s="14">
        <v>0.13403458490359399</v>
      </c>
      <c r="S1235" s="14"/>
      <c r="T1235" s="14">
        <v>0.18523918951076801</v>
      </c>
      <c r="U1235" s="14">
        <v>0.127543642164795</v>
      </c>
      <c r="V1235" s="14">
        <v>0.12333375709242</v>
      </c>
      <c r="W1235" s="14">
        <v>0.12998475772101001</v>
      </c>
      <c r="X1235" s="14"/>
      <c r="Y1235" s="14">
        <v>0.14001747609461901</v>
      </c>
      <c r="Z1235" s="14">
        <v>0.10715268716031701</v>
      </c>
      <c r="AA1235" s="14">
        <v>9.4062901742650099E-2</v>
      </c>
      <c r="AB1235" s="14">
        <v>9.1932405211998205E-2</v>
      </c>
      <c r="AC1235" s="14"/>
      <c r="AD1235" s="14">
        <v>0.12711795065374301</v>
      </c>
      <c r="AE1235" s="14">
        <v>0.12747549825232199</v>
      </c>
      <c r="AF1235" s="14">
        <v>0.21392261192758999</v>
      </c>
      <c r="AG1235" s="14">
        <v>8.6118786843967204E-2</v>
      </c>
      <c r="AH1235" s="14"/>
      <c r="AI1235" s="14">
        <v>9.2493177143800204E-2</v>
      </c>
      <c r="AJ1235" s="14">
        <v>0.13499104640170001</v>
      </c>
      <c r="AK1235" s="14">
        <v>6.4325586660971296E-2</v>
      </c>
      <c r="AL1235" s="14">
        <v>6.7183889436323904E-2</v>
      </c>
      <c r="AM1235" s="14">
        <v>0.110860315187508</v>
      </c>
    </row>
    <row r="1236" spans="2:39" x14ac:dyDescent="0.35">
      <c r="B1236" t="s">
        <v>64</v>
      </c>
      <c r="C1236" s="14">
        <v>6.1841648851374699E-2</v>
      </c>
      <c r="D1236" s="14">
        <v>5.1589492938848402E-2</v>
      </c>
      <c r="E1236" s="14">
        <v>7.2930455115967796E-2</v>
      </c>
      <c r="F1236" s="14"/>
      <c r="G1236" s="14">
        <v>4.7227630115389503E-2</v>
      </c>
      <c r="H1236" s="14">
        <v>6.3896974103983303E-2</v>
      </c>
      <c r="I1236" s="14">
        <v>5.8767591364363499E-2</v>
      </c>
      <c r="J1236" s="14">
        <v>6.3994768294966795E-2</v>
      </c>
      <c r="K1236" s="14">
        <v>6.5354051104689503E-2</v>
      </c>
      <c r="L1236" s="14">
        <v>8.22239167315751E-2</v>
      </c>
      <c r="M1236" s="14"/>
      <c r="N1236" s="14">
        <v>5.0270101850562701E-2</v>
      </c>
      <c r="O1236" s="14">
        <v>6.4147940006325996E-2</v>
      </c>
      <c r="P1236" s="14">
        <v>3.1475572035748099E-2</v>
      </c>
      <c r="Q1236" s="14">
        <v>6.4167829225262901E-2</v>
      </c>
      <c r="R1236" s="14">
        <v>6.2948844300976095E-2</v>
      </c>
      <c r="S1236" s="14"/>
      <c r="T1236" s="14">
        <v>6.6684699556032498E-2</v>
      </c>
      <c r="U1236" s="14">
        <v>8.8201872204701104E-2</v>
      </c>
      <c r="V1236" s="14">
        <v>6.2401125107754002E-2</v>
      </c>
      <c r="W1236" s="14">
        <v>5.33300461159621E-2</v>
      </c>
      <c r="X1236" s="14"/>
      <c r="Y1236" s="14">
        <v>7.3473006290809995E-2</v>
      </c>
      <c r="Z1236" s="14">
        <v>3.7983011537432401E-2</v>
      </c>
      <c r="AA1236" s="14">
        <v>5.0392832101729901E-2</v>
      </c>
      <c r="AB1236" s="14">
        <v>1.57905573019229E-2</v>
      </c>
      <c r="AC1236" s="14"/>
      <c r="AD1236" s="14">
        <v>5.4475481924712299E-2</v>
      </c>
      <c r="AE1236" s="14">
        <v>5.0024425651941699E-2</v>
      </c>
      <c r="AF1236" s="14">
        <v>8.8604864161671099E-2</v>
      </c>
      <c r="AG1236" s="14">
        <v>0.12885461458281899</v>
      </c>
      <c r="AH1236" s="14"/>
      <c r="AI1236" s="14">
        <v>5.8255118242189603E-2</v>
      </c>
      <c r="AJ1236" s="14">
        <v>3.5890804621643797E-2</v>
      </c>
      <c r="AK1236" s="14">
        <v>6.2440280630599101E-2</v>
      </c>
      <c r="AL1236" s="14">
        <v>3.9577824489234199E-2</v>
      </c>
      <c r="AM1236" s="14">
        <v>3.0490198479543599E-2</v>
      </c>
    </row>
    <row r="1237" spans="2:39" x14ac:dyDescent="0.35">
      <c r="C1237" s="14"/>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row>
    <row r="1238" spans="2:39" x14ac:dyDescent="0.35">
      <c r="B1238" s="6" t="s">
        <v>488</v>
      </c>
      <c r="C1238" s="14"/>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row>
    <row r="1239" spans="2:39" x14ac:dyDescent="0.35">
      <c r="B1239" s="24" t="s">
        <v>472</v>
      </c>
      <c r="C1239" s="14"/>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row>
    <row r="1240" spans="2:39" x14ac:dyDescent="0.35">
      <c r="B1240" t="s">
        <v>480</v>
      </c>
      <c r="C1240" s="14">
        <v>0.71655077109373699</v>
      </c>
      <c r="D1240" s="14">
        <v>0.72526196657541897</v>
      </c>
      <c r="E1240" s="14">
        <v>0.70656124262625797</v>
      </c>
      <c r="F1240" s="14"/>
      <c r="G1240" s="14">
        <v>0.74620585438373999</v>
      </c>
      <c r="H1240" s="14">
        <v>0.60632163132029904</v>
      </c>
      <c r="I1240" s="14">
        <v>0.73499651576557401</v>
      </c>
      <c r="J1240" s="14">
        <v>0.68790386845873497</v>
      </c>
      <c r="K1240" s="14">
        <v>0.92689702500556004</v>
      </c>
      <c r="L1240" s="14">
        <v>0.89477182537781697</v>
      </c>
      <c r="M1240" s="14"/>
      <c r="N1240" s="14">
        <v>0.70964812405579003</v>
      </c>
      <c r="O1240" s="14">
        <v>0.71769763422805599</v>
      </c>
      <c r="P1240" s="14">
        <v>0.72086278817060001</v>
      </c>
      <c r="Q1240" s="14">
        <v>0.70624720949096098</v>
      </c>
      <c r="R1240" s="14">
        <v>0.723550499874834</v>
      </c>
      <c r="S1240" s="14"/>
      <c r="T1240" s="14">
        <v>0.83671434083454999</v>
      </c>
      <c r="U1240" s="14">
        <v>0.77399274480387104</v>
      </c>
      <c r="V1240" s="14">
        <v>0.69979582430319998</v>
      </c>
      <c r="W1240" s="14">
        <v>0.70407167971488105</v>
      </c>
      <c r="X1240" s="14"/>
      <c r="Y1240" s="14">
        <v>0.77964353306501599</v>
      </c>
      <c r="Z1240" s="14">
        <v>0.67446840704883804</v>
      </c>
      <c r="AA1240" s="14">
        <v>0.68566446444198004</v>
      </c>
      <c r="AB1240" s="14">
        <v>0.62821210924841497</v>
      </c>
      <c r="AC1240" s="14"/>
      <c r="AD1240" s="14">
        <v>0.68437347127512005</v>
      </c>
      <c r="AE1240" s="14">
        <v>0.77065952964938</v>
      </c>
      <c r="AF1240" s="14">
        <v>0.94436198019596096</v>
      </c>
      <c r="AG1240" s="14">
        <v>0.62978179209725504</v>
      </c>
      <c r="AH1240" s="14"/>
      <c r="AI1240" s="14">
        <v>0.62038224322744395</v>
      </c>
      <c r="AJ1240" s="14">
        <v>0.71397222764738499</v>
      </c>
      <c r="AK1240" s="14">
        <v>0.65425665865120997</v>
      </c>
      <c r="AL1240" s="14">
        <v>0.73638623561868599</v>
      </c>
      <c r="AM1240" s="14">
        <v>0.739326983338503</v>
      </c>
    </row>
    <row r="1241" spans="2:39" x14ac:dyDescent="0.35">
      <c r="B1241" t="s">
        <v>481</v>
      </c>
      <c r="C1241" s="14">
        <v>0.66935895249726496</v>
      </c>
      <c r="D1241" s="14">
        <v>0.70574879939207402</v>
      </c>
      <c r="E1241" s="14">
        <v>0.62762904157432098</v>
      </c>
      <c r="F1241" s="14"/>
      <c r="G1241" s="14">
        <v>0.66646406764314703</v>
      </c>
      <c r="H1241" s="14">
        <v>0.63812386048417302</v>
      </c>
      <c r="I1241" s="14">
        <v>0.62813116194859098</v>
      </c>
      <c r="J1241" s="14">
        <v>0.63917733529079901</v>
      </c>
      <c r="K1241" s="14">
        <v>0.85239211918914604</v>
      </c>
      <c r="L1241" s="14">
        <v>0.81590617206044103</v>
      </c>
      <c r="M1241" s="14"/>
      <c r="N1241" s="14">
        <v>0.64713881011705898</v>
      </c>
      <c r="O1241" s="14">
        <v>0.741772006449536</v>
      </c>
      <c r="P1241" s="14">
        <v>0.61247539384960104</v>
      </c>
      <c r="Q1241" s="14">
        <v>0.64699952750078105</v>
      </c>
      <c r="R1241" s="14">
        <v>0.64670718848234598</v>
      </c>
      <c r="S1241" s="14"/>
      <c r="T1241" s="14">
        <v>0.87602323764782797</v>
      </c>
      <c r="U1241" s="14">
        <v>0.62625934756573598</v>
      </c>
      <c r="V1241" s="14">
        <v>0.63028190963730002</v>
      </c>
      <c r="W1241" s="14">
        <v>0.67816685990354397</v>
      </c>
      <c r="X1241" s="14"/>
      <c r="Y1241" s="14">
        <v>0.74358866818258995</v>
      </c>
      <c r="Z1241" s="14">
        <v>0.60702651651345396</v>
      </c>
      <c r="AA1241" s="14">
        <v>0.591403996999742</v>
      </c>
      <c r="AB1241" s="14">
        <v>0.60261730281556003</v>
      </c>
      <c r="AC1241" s="14"/>
      <c r="AD1241" s="14">
        <v>0.66970269113006098</v>
      </c>
      <c r="AE1241" s="14">
        <v>0.68278005846029399</v>
      </c>
      <c r="AF1241" s="14">
        <v>0.61757936610943298</v>
      </c>
      <c r="AG1241" s="14">
        <v>0.63257544824951395</v>
      </c>
      <c r="AH1241" s="14"/>
      <c r="AI1241" s="14">
        <v>0.456720852518884</v>
      </c>
      <c r="AJ1241" s="14">
        <v>0.61238376207738598</v>
      </c>
      <c r="AK1241" s="14">
        <v>0.65495811818869998</v>
      </c>
      <c r="AL1241" s="14">
        <v>0.79321483917626401</v>
      </c>
      <c r="AM1241" s="14">
        <v>0.69663732151241398</v>
      </c>
    </row>
    <row r="1242" spans="2:39" x14ac:dyDescent="0.35">
      <c r="B1242" t="s">
        <v>482</v>
      </c>
      <c r="C1242" s="14">
        <v>0.57305752068595295</v>
      </c>
      <c r="D1242" s="14">
        <v>0.59588786322323894</v>
      </c>
      <c r="E1242" s="14">
        <v>0.54687691698143004</v>
      </c>
      <c r="F1242" s="14"/>
      <c r="G1242" s="14">
        <v>0.57412815241794701</v>
      </c>
      <c r="H1242" s="14">
        <v>0.48489929014615502</v>
      </c>
      <c r="I1242" s="14">
        <v>0.59083163788044302</v>
      </c>
      <c r="J1242" s="14">
        <v>0.65059398179862404</v>
      </c>
      <c r="K1242" s="14">
        <v>0.72949825528494205</v>
      </c>
      <c r="L1242" s="14">
        <v>0.609310920904094</v>
      </c>
      <c r="M1242" s="14"/>
      <c r="N1242" s="14">
        <v>0.46018029024353002</v>
      </c>
      <c r="O1242" s="14">
        <v>0.64338948158748599</v>
      </c>
      <c r="P1242" s="14">
        <v>0.59953116917266203</v>
      </c>
      <c r="Q1242" s="14">
        <v>0.53056574038356497</v>
      </c>
      <c r="R1242" s="14">
        <v>0.55993046044998096</v>
      </c>
      <c r="S1242" s="14"/>
      <c r="T1242" s="14">
        <v>0.50358666541295305</v>
      </c>
      <c r="U1242" s="14">
        <v>0.50352963957449803</v>
      </c>
      <c r="V1242" s="14">
        <v>0.53654346922166996</v>
      </c>
      <c r="W1242" s="14">
        <v>0.63191241830196698</v>
      </c>
      <c r="X1242" s="14"/>
      <c r="Y1242" s="14">
        <v>0.59370087705878904</v>
      </c>
      <c r="Z1242" s="14">
        <v>0.59113910794721403</v>
      </c>
      <c r="AA1242" s="14">
        <v>0.49425538776957201</v>
      </c>
      <c r="AB1242" s="14">
        <v>0.61533893965731901</v>
      </c>
      <c r="AC1242" s="14"/>
      <c r="AD1242" s="14">
        <v>0.61368081166805899</v>
      </c>
      <c r="AE1242" s="14">
        <v>0.53256895015245498</v>
      </c>
      <c r="AF1242" s="14">
        <v>0.50909542683888498</v>
      </c>
      <c r="AG1242" s="14">
        <v>0.40515332569481999</v>
      </c>
      <c r="AH1242" s="14"/>
      <c r="AI1242" s="14">
        <v>0.467581080112282</v>
      </c>
      <c r="AJ1242" s="14">
        <v>0.55390284840179105</v>
      </c>
      <c r="AK1242" s="14">
        <v>0.49443864293737799</v>
      </c>
      <c r="AL1242" s="14">
        <v>0.68047606191507104</v>
      </c>
      <c r="AM1242" s="14">
        <v>0.65536719465514404</v>
      </c>
    </row>
    <row r="1243" spans="2:39" x14ac:dyDescent="0.35">
      <c r="B1243" t="s">
        <v>483</v>
      </c>
      <c r="C1243" s="14">
        <v>0.39136704945657702</v>
      </c>
      <c r="D1243" s="14">
        <v>0.40815890777271302</v>
      </c>
      <c r="E1243" s="14">
        <v>0.372111053304997</v>
      </c>
      <c r="F1243" s="14"/>
      <c r="G1243" s="14">
        <v>0.40163187441576897</v>
      </c>
      <c r="H1243" s="14">
        <v>0.34373451829104801</v>
      </c>
      <c r="I1243" s="14">
        <v>0.39866699673974698</v>
      </c>
      <c r="J1243" s="14">
        <v>0.36154370772348199</v>
      </c>
      <c r="K1243" s="14">
        <v>0.61792443006282904</v>
      </c>
      <c r="L1243" s="14">
        <v>0.39107069943775302</v>
      </c>
      <c r="M1243" s="14"/>
      <c r="N1243" s="14">
        <v>0.48292531759327301</v>
      </c>
      <c r="O1243" s="14">
        <v>0.37618745799101</v>
      </c>
      <c r="P1243" s="14">
        <v>0.41223764961044201</v>
      </c>
      <c r="Q1243" s="14">
        <v>0.38617278563905599</v>
      </c>
      <c r="R1243" s="14">
        <v>0.354173251259505</v>
      </c>
      <c r="S1243" s="14"/>
      <c r="T1243" s="14">
        <v>0.46019487319956798</v>
      </c>
      <c r="U1243" s="14">
        <v>0.338632337086054</v>
      </c>
      <c r="V1243" s="14">
        <v>0.328576433200716</v>
      </c>
      <c r="W1243" s="14">
        <v>0.44983219014802001</v>
      </c>
      <c r="X1243" s="14"/>
      <c r="Y1243" s="14">
        <v>0.37592318775121802</v>
      </c>
      <c r="Z1243" s="14">
        <v>0.44714549489795902</v>
      </c>
      <c r="AA1243" s="14">
        <v>0.39332483471673602</v>
      </c>
      <c r="AB1243" s="14">
        <v>0.32897985743923103</v>
      </c>
      <c r="AC1243" s="14"/>
      <c r="AD1243" s="14">
        <v>0.39774564081956698</v>
      </c>
      <c r="AE1243" s="14">
        <v>0.38575930922263901</v>
      </c>
      <c r="AF1243" s="14">
        <v>0.58043413478436701</v>
      </c>
      <c r="AG1243" s="14">
        <v>0.235993800969969</v>
      </c>
      <c r="AH1243" s="14"/>
      <c r="AI1243" s="14">
        <v>0.38592888528788899</v>
      </c>
      <c r="AJ1243" s="14">
        <v>0.48097617461646403</v>
      </c>
      <c r="AK1243" s="14">
        <v>0.38293309512830898</v>
      </c>
      <c r="AL1243" s="14">
        <v>0.26539468029852598</v>
      </c>
      <c r="AM1243" s="14">
        <v>0.33398856226411999</v>
      </c>
    </row>
    <row r="1244" spans="2:39" x14ac:dyDescent="0.35">
      <c r="B1244" t="s">
        <v>484</v>
      </c>
      <c r="C1244" s="14">
        <v>0.38339448970492901</v>
      </c>
      <c r="D1244" s="14">
        <v>0.39938507975696802</v>
      </c>
      <c r="E1244" s="14">
        <v>0.36505734472034601</v>
      </c>
      <c r="F1244" s="14"/>
      <c r="G1244" s="14">
        <v>0.37920181219006399</v>
      </c>
      <c r="H1244" s="14">
        <v>0.40304988060554803</v>
      </c>
      <c r="I1244" s="14">
        <v>0.34129537075257599</v>
      </c>
      <c r="J1244" s="14">
        <v>0.38104792676348898</v>
      </c>
      <c r="K1244" s="14">
        <v>0.50571290764319199</v>
      </c>
      <c r="L1244" s="14">
        <v>0.33191137944415799</v>
      </c>
      <c r="M1244" s="14"/>
      <c r="N1244" s="14">
        <v>0.35629506117284998</v>
      </c>
      <c r="O1244" s="14">
        <v>0.36055982708828899</v>
      </c>
      <c r="P1244" s="14">
        <v>0.38186887049173401</v>
      </c>
      <c r="Q1244" s="14">
        <v>0.437156128614343</v>
      </c>
      <c r="R1244" s="14">
        <v>0.37270804606298802</v>
      </c>
      <c r="S1244" s="14"/>
      <c r="T1244" s="14">
        <v>0.26852615305666899</v>
      </c>
      <c r="U1244" s="14">
        <v>0.37475473625927203</v>
      </c>
      <c r="V1244" s="14">
        <v>0.40153342544017501</v>
      </c>
      <c r="W1244" s="14">
        <v>0.386685241755993</v>
      </c>
      <c r="X1244" s="14"/>
      <c r="Y1244" s="14">
        <v>0.36954834722525698</v>
      </c>
      <c r="Z1244" s="14">
        <v>0.38657630594387399</v>
      </c>
      <c r="AA1244" s="14">
        <v>0.39735520338204799</v>
      </c>
      <c r="AB1244" s="14">
        <v>0.460640480782193</v>
      </c>
      <c r="AC1244" s="14"/>
      <c r="AD1244" s="14">
        <v>0.381500382635929</v>
      </c>
      <c r="AE1244" s="14">
        <v>0.38981406275228098</v>
      </c>
      <c r="AF1244" s="14">
        <v>0.45885452284192002</v>
      </c>
      <c r="AG1244" s="14">
        <v>0.323341326465099</v>
      </c>
      <c r="AH1244" s="14"/>
      <c r="AI1244" s="14">
        <v>0.38671701710716699</v>
      </c>
      <c r="AJ1244" s="14">
        <v>0.38320879805574898</v>
      </c>
      <c r="AK1244" s="14">
        <v>0.38508582586294199</v>
      </c>
      <c r="AL1244" s="14">
        <v>0.31009553809323998</v>
      </c>
      <c r="AM1244" s="14">
        <v>0.41555832690227801</v>
      </c>
    </row>
    <row r="1245" spans="2:39" x14ac:dyDescent="0.35">
      <c r="B1245" t="s">
        <v>485</v>
      </c>
      <c r="C1245" s="14">
        <v>0.36732918768676398</v>
      </c>
      <c r="D1245" s="14">
        <v>0.394247678104513</v>
      </c>
      <c r="E1245" s="14">
        <v>0.33646051680282502</v>
      </c>
      <c r="F1245" s="14"/>
      <c r="G1245" s="14">
        <v>0.37614703001163302</v>
      </c>
      <c r="H1245" s="14">
        <v>0.447313947504548</v>
      </c>
      <c r="I1245" s="14">
        <v>0.29279354889473602</v>
      </c>
      <c r="J1245" s="14">
        <v>0.30013222151249502</v>
      </c>
      <c r="K1245" s="14">
        <v>0.43052899836751002</v>
      </c>
      <c r="L1245" s="14">
        <v>0.28580263137211598</v>
      </c>
      <c r="M1245" s="14"/>
      <c r="N1245" s="14">
        <v>0.42136271217159399</v>
      </c>
      <c r="O1245" s="14">
        <v>0.42204073866965802</v>
      </c>
      <c r="P1245" s="14">
        <v>0.322388852134671</v>
      </c>
      <c r="Q1245" s="14">
        <v>0.333574679475236</v>
      </c>
      <c r="R1245" s="14">
        <v>0.37608413839065902</v>
      </c>
      <c r="S1245" s="14"/>
      <c r="T1245" s="14">
        <v>0.47557311825939202</v>
      </c>
      <c r="U1245" s="14">
        <v>0.65516901447196696</v>
      </c>
      <c r="V1245" s="14">
        <v>0.33853336291652097</v>
      </c>
      <c r="W1245" s="14">
        <v>0.33672173433012997</v>
      </c>
      <c r="X1245" s="14"/>
      <c r="Y1245" s="14">
        <v>0.31143311760057502</v>
      </c>
      <c r="Z1245" s="14">
        <v>0.39830232280501099</v>
      </c>
      <c r="AA1245" s="14">
        <v>0.47321834702493698</v>
      </c>
      <c r="AB1245" s="14">
        <v>0.38804820205943702</v>
      </c>
      <c r="AC1245" s="14"/>
      <c r="AD1245" s="14">
        <v>0.37151214278935502</v>
      </c>
      <c r="AE1245" s="14">
        <v>0.33336091306654297</v>
      </c>
      <c r="AF1245" s="14">
        <v>0.48455313951360801</v>
      </c>
      <c r="AG1245" s="14">
        <v>0.41849789363309697</v>
      </c>
      <c r="AH1245" s="14"/>
      <c r="AI1245" s="14">
        <v>0.42052329826798701</v>
      </c>
      <c r="AJ1245" s="14">
        <v>0.39922318789338102</v>
      </c>
      <c r="AK1245" s="14">
        <v>0.40134761946157099</v>
      </c>
      <c r="AL1245" s="14">
        <v>0.35192467509078001</v>
      </c>
      <c r="AM1245" s="14">
        <v>0.38884127206647301</v>
      </c>
    </row>
    <row r="1246" spans="2:39" x14ac:dyDescent="0.35">
      <c r="B1246" t="s">
        <v>486</v>
      </c>
      <c r="C1246" s="14">
        <v>0.31940175002740001</v>
      </c>
      <c r="D1246" s="14">
        <v>0.36712795555625599</v>
      </c>
      <c r="E1246" s="14">
        <v>0.26467191532470402</v>
      </c>
      <c r="F1246" s="14"/>
      <c r="G1246" s="14">
        <v>0.30130972041249299</v>
      </c>
      <c r="H1246" s="14">
        <v>0.331678580916415</v>
      </c>
      <c r="I1246" s="14">
        <v>0.275958714864938</v>
      </c>
      <c r="J1246" s="14">
        <v>0.37732731534269998</v>
      </c>
      <c r="K1246" s="14">
        <v>0.381430565653536</v>
      </c>
      <c r="L1246" s="14">
        <v>0.290168009584575</v>
      </c>
      <c r="M1246" s="14"/>
      <c r="N1246" s="14">
        <v>0.2797854880233</v>
      </c>
      <c r="O1246" s="14">
        <v>0.31570769333600901</v>
      </c>
      <c r="P1246" s="14">
        <v>0.39873759867471498</v>
      </c>
      <c r="Q1246" s="14">
        <v>0.28694537914972701</v>
      </c>
      <c r="R1246" s="14">
        <v>0.20942619341747701</v>
      </c>
      <c r="S1246" s="14"/>
      <c r="T1246" s="14">
        <v>0.34492011176070603</v>
      </c>
      <c r="U1246" s="14">
        <v>0.18352456486708699</v>
      </c>
      <c r="V1246" s="14">
        <v>0.33020635101432499</v>
      </c>
      <c r="W1246" s="14">
        <v>0.323087257311793</v>
      </c>
      <c r="X1246" s="14"/>
      <c r="Y1246" s="14">
        <v>0.27393057903902401</v>
      </c>
      <c r="Z1246" s="14">
        <v>0.35882389971601097</v>
      </c>
      <c r="AA1246" s="14">
        <v>0.31702777568167001</v>
      </c>
      <c r="AB1246" s="14">
        <v>0.431288176071776</v>
      </c>
      <c r="AC1246" s="14"/>
      <c r="AD1246" s="14">
        <v>0.304632372670258</v>
      </c>
      <c r="AE1246" s="14">
        <v>0.38006744087632299</v>
      </c>
      <c r="AF1246" s="14">
        <v>0.38499660400838198</v>
      </c>
      <c r="AG1246" s="14">
        <v>0.12809124592716301</v>
      </c>
      <c r="AH1246" s="14"/>
      <c r="AI1246" s="14">
        <v>0.27166150044776799</v>
      </c>
      <c r="AJ1246" s="14">
        <v>0.38795239723242902</v>
      </c>
      <c r="AK1246" s="14">
        <v>0.38724631680537502</v>
      </c>
      <c r="AL1246" s="14">
        <v>0.294112152711484</v>
      </c>
      <c r="AM1246" s="14">
        <v>0.40426003515249398</v>
      </c>
    </row>
    <row r="1247" spans="2:39" x14ac:dyDescent="0.35">
      <c r="B1247" t="s">
        <v>269</v>
      </c>
      <c r="C1247" s="14">
        <v>0.31812466190543898</v>
      </c>
      <c r="D1247" s="14">
        <v>0.38088223547108502</v>
      </c>
      <c r="E1247" s="14">
        <v>0.24615766621554699</v>
      </c>
      <c r="F1247" s="14"/>
      <c r="G1247" s="14">
        <v>0.29732306726107999</v>
      </c>
      <c r="H1247" s="14">
        <v>0.284341297995095</v>
      </c>
      <c r="I1247" s="14">
        <v>0.34526429979843098</v>
      </c>
      <c r="J1247" s="14">
        <v>0.35865456104961402</v>
      </c>
      <c r="K1247" s="14">
        <v>0.33710235622190099</v>
      </c>
      <c r="L1247" s="14">
        <v>0.35519576405902997</v>
      </c>
      <c r="M1247" s="14"/>
      <c r="N1247" s="14">
        <v>0.38131682921499599</v>
      </c>
      <c r="O1247" s="14">
        <v>0.24723025402440099</v>
      </c>
      <c r="P1247" s="14">
        <v>0.39206365664586101</v>
      </c>
      <c r="Q1247" s="14">
        <v>0.31377323303624499</v>
      </c>
      <c r="R1247" s="14">
        <v>0.34057059376434901</v>
      </c>
      <c r="S1247" s="14"/>
      <c r="T1247" s="14">
        <v>0.318193653634952</v>
      </c>
      <c r="U1247" s="14">
        <v>0.23344944218261199</v>
      </c>
      <c r="V1247" s="14">
        <v>0.28937975461248699</v>
      </c>
      <c r="W1247" s="14">
        <v>0.35896317304639402</v>
      </c>
      <c r="X1247" s="14"/>
      <c r="Y1247" s="14">
        <v>0.324169670862889</v>
      </c>
      <c r="Z1247" s="14">
        <v>0.331847671855936</v>
      </c>
      <c r="AA1247" s="14">
        <v>0.294628095115259</v>
      </c>
      <c r="AB1247" s="14">
        <v>0.32501019780268697</v>
      </c>
      <c r="AC1247" s="14"/>
      <c r="AD1247" s="14">
        <v>0.35215582574107701</v>
      </c>
      <c r="AE1247" s="14">
        <v>0.27217853011677001</v>
      </c>
      <c r="AF1247" s="14">
        <v>0.31546274136874902</v>
      </c>
      <c r="AG1247" s="14">
        <v>0.20450227333120499</v>
      </c>
      <c r="AH1247" s="14"/>
      <c r="AI1247" s="14">
        <v>0.38220588113239101</v>
      </c>
      <c r="AJ1247" s="14">
        <v>0.29619195385776798</v>
      </c>
      <c r="AK1247" s="14">
        <v>0.31680880735915001</v>
      </c>
      <c r="AL1247" s="14">
        <v>0.38719794661076401</v>
      </c>
      <c r="AM1247" s="14">
        <v>0.363666934570339</v>
      </c>
    </row>
    <row r="1248" spans="2:39" x14ac:dyDescent="0.35">
      <c r="B1248" t="s">
        <v>64</v>
      </c>
      <c r="C1248" s="14">
        <v>1.05479384977539E-2</v>
      </c>
      <c r="D1248" s="14">
        <v>0</v>
      </c>
      <c r="E1248" s="14">
        <v>2.2643744649517499E-2</v>
      </c>
      <c r="F1248" s="14"/>
      <c r="G1248" s="14">
        <v>0</v>
      </c>
      <c r="H1248" s="14">
        <v>2.9084189126957202E-2</v>
      </c>
      <c r="I1248" s="14">
        <v>8.4132060500745395E-3</v>
      </c>
      <c r="J1248" s="14">
        <v>0</v>
      </c>
      <c r="K1248" s="14">
        <v>0</v>
      </c>
      <c r="L1248" s="14">
        <v>0</v>
      </c>
      <c r="M1248" s="14"/>
      <c r="N1248" s="14">
        <v>1.9728473810807199E-2</v>
      </c>
      <c r="O1248" s="14">
        <v>2.7011319990303401E-2</v>
      </c>
      <c r="P1248" s="14">
        <v>0</v>
      </c>
      <c r="Q1248" s="14">
        <v>0</v>
      </c>
      <c r="R1248" s="14">
        <v>0</v>
      </c>
      <c r="S1248" s="14"/>
      <c r="T1248" s="14">
        <v>0</v>
      </c>
      <c r="U1248" s="14">
        <v>0</v>
      </c>
      <c r="V1248" s="14">
        <v>2.4345563221973E-2</v>
      </c>
      <c r="W1248" s="14">
        <v>0</v>
      </c>
      <c r="X1248" s="14"/>
      <c r="Y1248" s="14">
        <v>1.9425654957747899E-2</v>
      </c>
      <c r="Z1248" s="14">
        <v>0</v>
      </c>
      <c r="AA1248" s="14">
        <v>1.0799031312178801E-2</v>
      </c>
      <c r="AB1248" s="14">
        <v>0</v>
      </c>
      <c r="AC1248" s="14"/>
      <c r="AD1248" s="14">
        <v>7.2742059192827096E-3</v>
      </c>
      <c r="AE1248" s="14">
        <v>5.8864717914349904E-3</v>
      </c>
      <c r="AF1248" s="14">
        <v>0</v>
      </c>
      <c r="AG1248" s="14">
        <v>7.2890698201622306E-2</v>
      </c>
      <c r="AH1248" s="14"/>
      <c r="AI1248" s="14">
        <v>4.4124990063631402E-2</v>
      </c>
      <c r="AJ1248" s="14">
        <v>0</v>
      </c>
      <c r="AK1248" s="14">
        <v>0</v>
      </c>
      <c r="AL1248" s="14">
        <v>0</v>
      </c>
      <c r="AM1248" s="14">
        <v>0</v>
      </c>
    </row>
    <row r="1249" spans="2:39" x14ac:dyDescent="0.35">
      <c r="B1249" t="s">
        <v>487</v>
      </c>
      <c r="C1249" s="14">
        <v>4.6481454359142502E-3</v>
      </c>
      <c r="D1249" s="14">
        <v>4.1366227921794101E-3</v>
      </c>
      <c r="E1249" s="14">
        <v>5.2347319752813299E-3</v>
      </c>
      <c r="F1249" s="14"/>
      <c r="G1249" s="14">
        <v>0</v>
      </c>
      <c r="H1249" s="14">
        <v>1.5358762525550599E-2</v>
      </c>
      <c r="I1249" s="14">
        <v>0</v>
      </c>
      <c r="J1249" s="14">
        <v>0</v>
      </c>
      <c r="K1249" s="14">
        <v>0</v>
      </c>
      <c r="L1249" s="14">
        <v>0</v>
      </c>
      <c r="M1249" s="14"/>
      <c r="N1249" s="14">
        <v>0</v>
      </c>
      <c r="O1249" s="14">
        <v>0</v>
      </c>
      <c r="P1249" s="14">
        <v>0</v>
      </c>
      <c r="Q1249" s="14">
        <v>0</v>
      </c>
      <c r="R1249" s="14">
        <v>4.5984955834124E-2</v>
      </c>
      <c r="S1249" s="14"/>
      <c r="T1249" s="14">
        <v>0</v>
      </c>
      <c r="U1249" s="14">
        <v>0</v>
      </c>
      <c r="V1249" s="14">
        <v>0</v>
      </c>
      <c r="W1249" s="14">
        <v>1.08066265215145E-2</v>
      </c>
      <c r="X1249" s="14"/>
      <c r="Y1249" s="14">
        <v>0</v>
      </c>
      <c r="Z1249" s="14">
        <v>1.7345311273517801E-2</v>
      </c>
      <c r="AA1249" s="14">
        <v>0</v>
      </c>
      <c r="AB1249" s="14">
        <v>0</v>
      </c>
      <c r="AC1249" s="14"/>
      <c r="AD1249" s="14">
        <v>7.68271728591293E-3</v>
      </c>
      <c r="AE1249" s="14">
        <v>0</v>
      </c>
      <c r="AF1249" s="14">
        <v>0</v>
      </c>
      <c r="AG1249" s="14">
        <v>0</v>
      </c>
      <c r="AH1249" s="14"/>
      <c r="AI1249" s="14">
        <v>0</v>
      </c>
      <c r="AJ1249" s="14">
        <v>0</v>
      </c>
      <c r="AK1249" s="14">
        <v>0</v>
      </c>
      <c r="AL1249" s="14">
        <v>0</v>
      </c>
      <c r="AM1249" s="14">
        <v>2.8151148902873201E-2</v>
      </c>
    </row>
    <row r="1250" spans="2:39" x14ac:dyDescent="0.35">
      <c r="C1250" s="14"/>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row>
    <row r="1251" spans="2:39" x14ac:dyDescent="0.35">
      <c r="B1251" s="6" t="s">
        <v>489</v>
      </c>
      <c r="C1251" s="14"/>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c r="AD1251" s="14"/>
      <c r="AE1251" s="14"/>
      <c r="AF1251" s="14"/>
      <c r="AG1251" s="14"/>
      <c r="AH1251" s="14"/>
      <c r="AI1251" s="14"/>
      <c r="AJ1251" s="14"/>
      <c r="AK1251" s="14"/>
      <c r="AL1251" s="14"/>
      <c r="AM1251" s="14"/>
    </row>
    <row r="1252" spans="2:39" x14ac:dyDescent="0.35">
      <c r="B1252" s="24" t="s">
        <v>490</v>
      </c>
      <c r="C1252" s="14"/>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c r="AD1252" s="14"/>
      <c r="AE1252" s="14"/>
      <c r="AF1252" s="14"/>
      <c r="AG1252" s="14"/>
      <c r="AH1252" s="14"/>
      <c r="AI1252" s="14"/>
      <c r="AJ1252" s="14"/>
      <c r="AK1252" s="14"/>
      <c r="AL1252" s="14"/>
      <c r="AM1252" s="14"/>
    </row>
    <row r="1253" spans="2:39" x14ac:dyDescent="0.35">
      <c r="B1253" t="s">
        <v>465</v>
      </c>
      <c r="C1253" s="14">
        <v>0.65994128591327705</v>
      </c>
      <c r="D1253" s="14">
        <v>0.65062187040158004</v>
      </c>
      <c r="E1253" s="14">
        <v>0.66991588392490298</v>
      </c>
      <c r="F1253" s="14"/>
      <c r="G1253" s="14">
        <v>0.58322343586063596</v>
      </c>
      <c r="H1253" s="14">
        <v>0.67734415575168905</v>
      </c>
      <c r="I1253" s="14">
        <v>0.68108625731871497</v>
      </c>
      <c r="J1253" s="14">
        <v>0.71640769711164798</v>
      </c>
      <c r="K1253" s="14">
        <v>0.68871735235984999</v>
      </c>
      <c r="L1253" s="14">
        <v>0.56860374764597998</v>
      </c>
      <c r="M1253" s="14"/>
      <c r="N1253" s="14">
        <v>0.61802162482337797</v>
      </c>
      <c r="O1253" s="14">
        <v>0.58392512666027396</v>
      </c>
      <c r="P1253" s="14">
        <v>0.60461640991782595</v>
      </c>
      <c r="Q1253" s="14">
        <v>0.71831753174326696</v>
      </c>
      <c r="R1253" s="14">
        <v>0.74495491786903001</v>
      </c>
      <c r="S1253" s="14"/>
      <c r="T1253" s="14">
        <v>0.53729278721359597</v>
      </c>
      <c r="U1253" s="14">
        <v>0.59232154597603004</v>
      </c>
      <c r="V1253" s="14">
        <v>0.64078022733945195</v>
      </c>
      <c r="W1253" s="14">
        <v>0.70519022491965699</v>
      </c>
      <c r="X1253" s="14"/>
      <c r="Y1253" s="14">
        <v>0.65072672705608203</v>
      </c>
      <c r="Z1253" s="14">
        <v>0.67924867469657002</v>
      </c>
      <c r="AA1253" s="14">
        <v>0.68859256386692103</v>
      </c>
      <c r="AB1253" s="14">
        <v>0.65796700214640802</v>
      </c>
      <c r="AC1253" s="14"/>
      <c r="AD1253" s="14">
        <v>0.66396465680523797</v>
      </c>
      <c r="AE1253" s="14">
        <v>0.63073039851991897</v>
      </c>
      <c r="AF1253" s="14">
        <v>0.67712391708171804</v>
      </c>
      <c r="AG1253" s="14">
        <v>0.75237778394099297</v>
      </c>
      <c r="AH1253" s="14"/>
      <c r="AI1253" s="14">
        <v>0.77003089575394501</v>
      </c>
      <c r="AJ1253" s="14">
        <v>0.57606992576317695</v>
      </c>
      <c r="AK1253" s="14">
        <v>0.79930025904455704</v>
      </c>
      <c r="AL1253" s="14">
        <v>0.67294914366330905</v>
      </c>
      <c r="AM1253" s="14">
        <v>0.66433470055879396</v>
      </c>
    </row>
    <row r="1254" spans="2:39" x14ac:dyDescent="0.35">
      <c r="B1254" t="s">
        <v>468</v>
      </c>
      <c r="C1254" s="14">
        <v>0.61737558704365803</v>
      </c>
      <c r="D1254" s="14">
        <v>0.61647874020761295</v>
      </c>
      <c r="E1254" s="14">
        <v>0.61833548486732703</v>
      </c>
      <c r="F1254" s="14"/>
      <c r="G1254" s="14">
        <v>0.62307067491955404</v>
      </c>
      <c r="H1254" s="14">
        <v>0.53974876610484002</v>
      </c>
      <c r="I1254" s="14">
        <v>0.597647544764076</v>
      </c>
      <c r="J1254" s="14">
        <v>0.63621947298319503</v>
      </c>
      <c r="K1254" s="14">
        <v>0.64554142372731105</v>
      </c>
      <c r="L1254" s="14">
        <v>0.80841009154531895</v>
      </c>
      <c r="M1254" s="14"/>
      <c r="N1254" s="14">
        <v>0.49078226064573399</v>
      </c>
      <c r="O1254" s="14">
        <v>0.67280181309996701</v>
      </c>
      <c r="P1254" s="14">
        <v>0.62221538845389801</v>
      </c>
      <c r="Q1254" s="14">
        <v>0.58342563360552802</v>
      </c>
      <c r="R1254" s="14">
        <v>0.64448279276340403</v>
      </c>
      <c r="S1254" s="14"/>
      <c r="T1254" s="14">
        <v>0.85042970556160402</v>
      </c>
      <c r="U1254" s="14">
        <v>0.61069621111246697</v>
      </c>
      <c r="V1254" s="14">
        <v>0.65269221410304601</v>
      </c>
      <c r="W1254" s="14">
        <v>0.55009783842563398</v>
      </c>
      <c r="X1254" s="14"/>
      <c r="Y1254" s="14">
        <v>0.684056463143911</v>
      </c>
      <c r="Z1254" s="14">
        <v>0.58188641431125998</v>
      </c>
      <c r="AA1254" s="14">
        <v>0.51341140317524303</v>
      </c>
      <c r="AB1254" s="14">
        <v>0.49622021750665501</v>
      </c>
      <c r="AC1254" s="14"/>
      <c r="AD1254" s="14">
        <v>0.62220436366814802</v>
      </c>
      <c r="AE1254" s="14">
        <v>0.59161862471792404</v>
      </c>
      <c r="AF1254" s="14">
        <v>0.69635799517955499</v>
      </c>
      <c r="AG1254" s="14">
        <v>0.68706711219391103</v>
      </c>
      <c r="AH1254" s="14"/>
      <c r="AI1254" s="14">
        <v>0.59698643084952097</v>
      </c>
      <c r="AJ1254" s="14">
        <v>0.60294506425882699</v>
      </c>
      <c r="AK1254" s="14">
        <v>0.48289456745905102</v>
      </c>
      <c r="AL1254" s="14">
        <v>0.59295653745781496</v>
      </c>
      <c r="AM1254" s="14">
        <v>0.67272733106358495</v>
      </c>
    </row>
    <row r="1255" spans="2:39" x14ac:dyDescent="0.35">
      <c r="B1255" t="s">
        <v>466</v>
      </c>
      <c r="C1255" s="14">
        <v>0.59266055994129196</v>
      </c>
      <c r="D1255" s="14">
        <v>0.57466055121631499</v>
      </c>
      <c r="E1255" s="14">
        <v>0.61192602256735895</v>
      </c>
      <c r="F1255" s="14"/>
      <c r="G1255" s="14">
        <v>0.62467460297074595</v>
      </c>
      <c r="H1255" s="14">
        <v>0.61201093207878998</v>
      </c>
      <c r="I1255" s="14">
        <v>0.59319025476101805</v>
      </c>
      <c r="J1255" s="14">
        <v>0.546443058337582</v>
      </c>
      <c r="K1255" s="14">
        <v>0.613612007692378</v>
      </c>
      <c r="L1255" s="14">
        <v>0.53817481490722596</v>
      </c>
      <c r="M1255" s="14"/>
      <c r="N1255" s="14">
        <v>0.56632110680511705</v>
      </c>
      <c r="O1255" s="14">
        <v>0.58088426452819297</v>
      </c>
      <c r="P1255" s="14">
        <v>0.61721696257667302</v>
      </c>
      <c r="Q1255" s="14">
        <v>0.54697065299159098</v>
      </c>
      <c r="R1255" s="14">
        <v>0.67526728455442198</v>
      </c>
      <c r="S1255" s="14"/>
      <c r="T1255" s="14">
        <v>0.52924683936750005</v>
      </c>
      <c r="U1255" s="14">
        <v>0.57496759313580703</v>
      </c>
      <c r="V1255" s="14">
        <v>0.59181181366398194</v>
      </c>
      <c r="W1255" s="14">
        <v>0.60536853481879804</v>
      </c>
      <c r="X1255" s="14"/>
      <c r="Y1255" s="14">
        <v>0.57870129597943698</v>
      </c>
      <c r="Z1255" s="14">
        <v>0.66344247215671603</v>
      </c>
      <c r="AA1255" s="14">
        <v>0.54378608643474102</v>
      </c>
      <c r="AB1255" s="14">
        <v>0.54543751427111098</v>
      </c>
      <c r="AC1255" s="14"/>
      <c r="AD1255" s="14">
        <v>0.58020418908513205</v>
      </c>
      <c r="AE1255" s="14">
        <v>0.628746164316209</v>
      </c>
      <c r="AF1255" s="14">
        <v>0.40939584170085802</v>
      </c>
      <c r="AG1255" s="14">
        <v>0.70637261978551702</v>
      </c>
      <c r="AH1255" s="14"/>
      <c r="AI1255" s="14">
        <v>0.56269202476128799</v>
      </c>
      <c r="AJ1255" s="14">
        <v>0.65389442767441697</v>
      </c>
      <c r="AK1255" s="14">
        <v>0.55027489987901801</v>
      </c>
      <c r="AL1255" s="14">
        <v>0.79481843170593502</v>
      </c>
      <c r="AM1255" s="14">
        <v>0.60462315983153303</v>
      </c>
    </row>
    <row r="1256" spans="2:39" x14ac:dyDescent="0.35">
      <c r="B1256" t="s">
        <v>469</v>
      </c>
      <c r="C1256" s="14">
        <v>0.48943659976065002</v>
      </c>
      <c r="D1256" s="14">
        <v>0.45060702558332799</v>
      </c>
      <c r="E1256" s="14">
        <v>0.53099600795478297</v>
      </c>
      <c r="F1256" s="14"/>
      <c r="G1256" s="14">
        <v>0.48789931772789502</v>
      </c>
      <c r="H1256" s="14">
        <v>0.55158527810805502</v>
      </c>
      <c r="I1256" s="14">
        <v>0.53281978136947705</v>
      </c>
      <c r="J1256" s="14">
        <v>0.47223856464320901</v>
      </c>
      <c r="K1256" s="14">
        <v>0.42127709626100301</v>
      </c>
      <c r="L1256" s="14">
        <v>0.318953978801228</v>
      </c>
      <c r="M1256" s="14"/>
      <c r="N1256" s="14">
        <v>0.47482422363486898</v>
      </c>
      <c r="O1256" s="14">
        <v>0.44600836750586598</v>
      </c>
      <c r="P1256" s="14">
        <v>0.48748323191993698</v>
      </c>
      <c r="Q1256" s="14">
        <v>0.53560137406708896</v>
      </c>
      <c r="R1256" s="14">
        <v>0.43274918142503399</v>
      </c>
      <c r="S1256" s="14"/>
      <c r="T1256" s="14">
        <v>0.59138430765181005</v>
      </c>
      <c r="U1256" s="14">
        <v>0.55478921841232498</v>
      </c>
      <c r="V1256" s="14">
        <v>0.47210954357405699</v>
      </c>
      <c r="W1256" s="14">
        <v>0.48529509662461801</v>
      </c>
      <c r="X1256" s="14"/>
      <c r="Y1256" s="14">
        <v>0.48011062774532198</v>
      </c>
      <c r="Z1256" s="14">
        <v>0.48947792163482701</v>
      </c>
      <c r="AA1256" s="14">
        <v>0.49178233114562597</v>
      </c>
      <c r="AB1256" s="14">
        <v>0.54014781654103905</v>
      </c>
      <c r="AC1256" s="14"/>
      <c r="AD1256" s="14">
        <v>0.45109840887012398</v>
      </c>
      <c r="AE1256" s="14">
        <v>0.53168705486379797</v>
      </c>
      <c r="AF1256" s="14">
        <v>0.594777239324216</v>
      </c>
      <c r="AG1256" s="14">
        <v>0.62255435152753502</v>
      </c>
      <c r="AH1256" s="14"/>
      <c r="AI1256" s="14">
        <v>0.60253060723093199</v>
      </c>
      <c r="AJ1256" s="14">
        <v>0.43854964873115898</v>
      </c>
      <c r="AK1256" s="14">
        <v>0.52412451905977497</v>
      </c>
      <c r="AL1256" s="14">
        <v>0.50882749182160103</v>
      </c>
      <c r="AM1256" s="14">
        <v>0.34495832814932598</v>
      </c>
    </row>
    <row r="1257" spans="2:39" x14ac:dyDescent="0.35">
      <c r="B1257" t="s">
        <v>467</v>
      </c>
      <c r="C1257" s="14">
        <v>0.46628959328076802</v>
      </c>
      <c r="D1257" s="14">
        <v>0.49387250995673998</v>
      </c>
      <c r="E1257" s="14">
        <v>0.43676751590524499</v>
      </c>
      <c r="F1257" s="14"/>
      <c r="G1257" s="14">
        <v>0.41285196132878399</v>
      </c>
      <c r="H1257" s="14">
        <v>0.499318824252245</v>
      </c>
      <c r="I1257" s="14">
        <v>0.431778836976488</v>
      </c>
      <c r="J1257" s="14">
        <v>0.50477624811412602</v>
      </c>
      <c r="K1257" s="14">
        <v>0.37900260086371002</v>
      </c>
      <c r="L1257" s="14">
        <v>0.56917187927772595</v>
      </c>
      <c r="M1257" s="14"/>
      <c r="N1257" s="14">
        <v>0.40356837772788401</v>
      </c>
      <c r="O1257" s="14">
        <v>0.55426902496471298</v>
      </c>
      <c r="P1257" s="14">
        <v>0.53129679065693103</v>
      </c>
      <c r="Q1257" s="14">
        <v>0.395985293789054</v>
      </c>
      <c r="R1257" s="14">
        <v>0.44166990530523098</v>
      </c>
      <c r="S1257" s="14"/>
      <c r="T1257" s="14">
        <v>0.478076322311772</v>
      </c>
      <c r="U1257" s="14">
        <v>0.44498203697709998</v>
      </c>
      <c r="V1257" s="14">
        <v>0.43849586005485902</v>
      </c>
      <c r="W1257" s="14">
        <v>0.49398292204398297</v>
      </c>
      <c r="X1257" s="14"/>
      <c r="Y1257" s="14">
        <v>0.40348054977775699</v>
      </c>
      <c r="Z1257" s="14">
        <v>0.52327808028172695</v>
      </c>
      <c r="AA1257" s="14">
        <v>0.51500667179388204</v>
      </c>
      <c r="AB1257" s="14">
        <v>0.54804546610761595</v>
      </c>
      <c r="AC1257" s="14"/>
      <c r="AD1257" s="14">
        <v>0.45298887264742999</v>
      </c>
      <c r="AE1257" s="14">
        <v>0.46942369315113203</v>
      </c>
      <c r="AF1257" s="14">
        <v>0.56165909097371303</v>
      </c>
      <c r="AG1257" s="14">
        <v>0.47572072399662901</v>
      </c>
      <c r="AH1257" s="14"/>
      <c r="AI1257" s="14">
        <v>0.36586403425477199</v>
      </c>
      <c r="AJ1257" s="14">
        <v>0.56427259449040301</v>
      </c>
      <c r="AK1257" s="14">
        <v>0.64563187426624602</v>
      </c>
      <c r="AL1257" s="14">
        <v>0.61365366540843302</v>
      </c>
      <c r="AM1257" s="14">
        <v>0.44559497754986899</v>
      </c>
    </row>
    <row r="1258" spans="2:39" x14ac:dyDescent="0.35">
      <c r="B1258" t="s">
        <v>64</v>
      </c>
      <c r="C1258" s="14">
        <v>8.5923766870875102E-4</v>
      </c>
      <c r="D1258" s="14">
        <v>1.66203622246163E-3</v>
      </c>
      <c r="E1258" s="14">
        <v>0</v>
      </c>
      <c r="F1258" s="14"/>
      <c r="G1258" s="14">
        <v>0</v>
      </c>
      <c r="H1258" s="14">
        <v>0</v>
      </c>
      <c r="I1258" s="14">
        <v>0</v>
      </c>
      <c r="J1258" s="14">
        <v>5.5404073669594401E-3</v>
      </c>
      <c r="K1258" s="14">
        <v>0</v>
      </c>
      <c r="L1258" s="14">
        <v>0</v>
      </c>
      <c r="M1258" s="14"/>
      <c r="N1258" s="14">
        <v>1.08130091041743E-2</v>
      </c>
      <c r="O1258" s="14">
        <v>0</v>
      </c>
      <c r="P1258" s="14">
        <v>0</v>
      </c>
      <c r="Q1258" s="14">
        <v>0</v>
      </c>
      <c r="R1258" s="14">
        <v>0</v>
      </c>
      <c r="S1258" s="14"/>
      <c r="T1258" s="14">
        <v>0</v>
      </c>
      <c r="U1258" s="14">
        <v>0</v>
      </c>
      <c r="V1258" s="14">
        <v>1.9515375092629399E-3</v>
      </c>
      <c r="W1258" s="14">
        <v>0</v>
      </c>
      <c r="X1258" s="14"/>
      <c r="Y1258" s="14">
        <v>0</v>
      </c>
      <c r="Z1258" s="14">
        <v>0</v>
      </c>
      <c r="AA1258" s="14">
        <v>0</v>
      </c>
      <c r="AB1258" s="14">
        <v>0</v>
      </c>
      <c r="AC1258" s="14"/>
      <c r="AD1258" s="14">
        <v>0</v>
      </c>
      <c r="AE1258" s="14">
        <v>2.8087064402133599E-3</v>
      </c>
      <c r="AF1258" s="14">
        <v>0</v>
      </c>
      <c r="AG1258" s="14">
        <v>0</v>
      </c>
      <c r="AH1258" s="14"/>
      <c r="AI1258" s="14">
        <v>0</v>
      </c>
      <c r="AJ1258" s="14">
        <v>0</v>
      </c>
      <c r="AK1258" s="14">
        <v>0</v>
      </c>
      <c r="AL1258" s="14">
        <v>0</v>
      </c>
      <c r="AM1258" s="14">
        <v>0</v>
      </c>
    </row>
    <row r="1259" spans="2:39" x14ac:dyDescent="0.35">
      <c r="B1259" t="s">
        <v>93</v>
      </c>
      <c r="C1259" s="14">
        <v>2.6632427360395901E-3</v>
      </c>
      <c r="D1259" s="14">
        <v>2.20370693564553E-3</v>
      </c>
      <c r="E1259" s="14">
        <v>3.15508526362384E-3</v>
      </c>
      <c r="F1259" s="14"/>
      <c r="G1259" s="14">
        <v>1.6860457229745902E-2</v>
      </c>
      <c r="H1259" s="14">
        <v>0</v>
      </c>
      <c r="I1259" s="14">
        <v>0</v>
      </c>
      <c r="J1259" s="14">
        <v>0</v>
      </c>
      <c r="K1259" s="14">
        <v>0</v>
      </c>
      <c r="L1259" s="14">
        <v>0</v>
      </c>
      <c r="M1259" s="14"/>
      <c r="N1259" s="14">
        <v>0</v>
      </c>
      <c r="O1259" s="14">
        <v>0</v>
      </c>
      <c r="P1259" s="14">
        <v>0</v>
      </c>
      <c r="Q1259" s="14">
        <v>5.5006826974338899E-3</v>
      </c>
      <c r="R1259" s="14">
        <v>7.2771615234065298E-3</v>
      </c>
      <c r="S1259" s="14"/>
      <c r="T1259" s="14">
        <v>0</v>
      </c>
      <c r="U1259" s="14">
        <v>0</v>
      </c>
      <c r="V1259" s="14">
        <v>6.0488713250478202E-3</v>
      </c>
      <c r="W1259" s="14">
        <v>0</v>
      </c>
      <c r="X1259" s="14"/>
      <c r="Y1259" s="14">
        <v>5.5030476370652101E-3</v>
      </c>
      <c r="Z1259" s="14">
        <v>0</v>
      </c>
      <c r="AA1259" s="14">
        <v>0</v>
      </c>
      <c r="AB1259" s="14">
        <v>0</v>
      </c>
      <c r="AC1259" s="14"/>
      <c r="AD1259" s="14">
        <v>4.4865264712623002E-3</v>
      </c>
      <c r="AE1259" s="14">
        <v>0</v>
      </c>
      <c r="AF1259" s="14">
        <v>0</v>
      </c>
      <c r="AG1259" s="14">
        <v>0</v>
      </c>
      <c r="AH1259" s="14"/>
      <c r="AI1259" s="14">
        <v>0</v>
      </c>
      <c r="AJ1259" s="14">
        <v>0</v>
      </c>
      <c r="AK1259" s="14">
        <v>0</v>
      </c>
      <c r="AL1259" s="14">
        <v>0</v>
      </c>
      <c r="AM1259" s="14">
        <v>0</v>
      </c>
    </row>
    <row r="1260" spans="2:39" x14ac:dyDescent="0.35">
      <c r="C1260" s="14"/>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row>
    <row r="1261" spans="2:39" x14ac:dyDescent="0.35">
      <c r="B1261" s="6" t="s">
        <v>491</v>
      </c>
      <c r="C1261" s="14"/>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c r="AD1261" s="14"/>
      <c r="AE1261" s="14"/>
      <c r="AF1261" s="14"/>
      <c r="AG1261" s="14"/>
      <c r="AH1261" s="14"/>
      <c r="AI1261" s="14"/>
      <c r="AJ1261" s="14"/>
      <c r="AK1261" s="14"/>
      <c r="AL1261" s="14"/>
      <c r="AM1261" s="14"/>
    </row>
    <row r="1262" spans="2:39" x14ac:dyDescent="0.35">
      <c r="B1262" s="24" t="s">
        <v>490</v>
      </c>
      <c r="C1262" s="14"/>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c r="AD1262" s="14"/>
      <c r="AE1262" s="14"/>
      <c r="AF1262" s="14"/>
      <c r="AG1262" s="14"/>
      <c r="AH1262" s="14"/>
      <c r="AI1262" s="14"/>
      <c r="AJ1262" s="14"/>
      <c r="AK1262" s="14"/>
      <c r="AL1262" s="14"/>
      <c r="AM1262" s="14"/>
    </row>
    <row r="1263" spans="2:39" x14ac:dyDescent="0.35">
      <c r="B1263" t="s">
        <v>144</v>
      </c>
      <c r="C1263" s="14">
        <v>0.49498222859646401</v>
      </c>
      <c r="D1263" s="14">
        <v>0.46985876793356302</v>
      </c>
      <c r="E1263" s="14">
        <v>0.52187194292015604</v>
      </c>
      <c r="F1263" s="14"/>
      <c r="G1263" s="14">
        <v>0.60670803664532402</v>
      </c>
      <c r="H1263" s="14">
        <v>0.51273527103070504</v>
      </c>
      <c r="I1263" s="14">
        <v>0.46556822752263799</v>
      </c>
      <c r="J1263" s="14">
        <v>0.48272113835234798</v>
      </c>
      <c r="K1263" s="14">
        <v>0.45406548608562203</v>
      </c>
      <c r="L1263" s="14">
        <v>0.39307888380522199</v>
      </c>
      <c r="M1263" s="14"/>
      <c r="N1263" s="14">
        <v>0.57062472939307796</v>
      </c>
      <c r="O1263" s="14">
        <v>0.452688708464343</v>
      </c>
      <c r="P1263" s="14">
        <v>0.54267283955983903</v>
      </c>
      <c r="Q1263" s="14">
        <v>0.44147903339636302</v>
      </c>
      <c r="R1263" s="14">
        <v>0.53431312902540196</v>
      </c>
      <c r="S1263" s="14"/>
      <c r="T1263" s="14">
        <v>0.49066495678521699</v>
      </c>
      <c r="U1263" s="14">
        <v>0.61113414958757095</v>
      </c>
      <c r="V1263" s="14">
        <v>0.50651446229268604</v>
      </c>
      <c r="W1263" s="14">
        <v>0.46937132640670198</v>
      </c>
      <c r="X1263" s="14"/>
      <c r="Y1263" s="14">
        <v>0.49247031978088601</v>
      </c>
      <c r="Z1263" s="14">
        <v>0.50598872078827695</v>
      </c>
      <c r="AA1263" s="14">
        <v>0.45111691672718102</v>
      </c>
      <c r="AB1263" s="14">
        <v>0.52607201289166505</v>
      </c>
      <c r="AC1263" s="14"/>
      <c r="AD1263" s="14">
        <v>0.47651906436720298</v>
      </c>
      <c r="AE1263" s="14">
        <v>0.49165081988319098</v>
      </c>
      <c r="AF1263" s="14">
        <v>0.71742138786283205</v>
      </c>
      <c r="AG1263" s="14">
        <v>0.52227596784539498</v>
      </c>
      <c r="AH1263" s="14"/>
      <c r="AI1263" s="14">
        <v>0.45418534871243099</v>
      </c>
      <c r="AJ1263" s="14">
        <v>0.49975634582760098</v>
      </c>
      <c r="AK1263" s="14">
        <v>0.50690452683487597</v>
      </c>
      <c r="AL1263" s="14">
        <v>0.39908602035672702</v>
      </c>
      <c r="AM1263" s="14">
        <v>0.56962458534428995</v>
      </c>
    </row>
    <row r="1264" spans="2:39" x14ac:dyDescent="0.35">
      <c r="B1264" t="s">
        <v>145</v>
      </c>
      <c r="C1264" s="14">
        <v>0.46257571298341299</v>
      </c>
      <c r="D1264" s="14">
        <v>0.48589462280756901</v>
      </c>
      <c r="E1264" s="14">
        <v>0.43761741476467197</v>
      </c>
      <c r="F1264" s="14"/>
      <c r="G1264" s="14">
        <v>0.37385098026010199</v>
      </c>
      <c r="H1264" s="14">
        <v>0.44767727595774598</v>
      </c>
      <c r="I1264" s="14">
        <v>0.518103644838105</v>
      </c>
      <c r="J1264" s="14">
        <v>0.46206252416656202</v>
      </c>
      <c r="K1264" s="14">
        <v>0.492607158409885</v>
      </c>
      <c r="L1264" s="14">
        <v>0.49119890488806101</v>
      </c>
      <c r="M1264" s="14"/>
      <c r="N1264" s="14">
        <v>0.38903457179721901</v>
      </c>
      <c r="O1264" s="14">
        <v>0.52186301635448495</v>
      </c>
      <c r="P1264" s="14">
        <v>0.428314012852264</v>
      </c>
      <c r="Q1264" s="14">
        <v>0.50601012722907701</v>
      </c>
      <c r="R1264" s="14">
        <v>0.38228589501624499</v>
      </c>
      <c r="S1264" s="14"/>
      <c r="T1264" s="14">
        <v>0.48341700821943601</v>
      </c>
      <c r="U1264" s="14">
        <v>0.34831681860217401</v>
      </c>
      <c r="V1264" s="14">
        <v>0.45524890466409801</v>
      </c>
      <c r="W1264" s="14">
        <v>0.48141975086873501</v>
      </c>
      <c r="X1264" s="14"/>
      <c r="Y1264" s="14">
        <v>0.45693548710552701</v>
      </c>
      <c r="Z1264" s="14">
        <v>0.43512707943460499</v>
      </c>
      <c r="AA1264" s="14">
        <v>0.54035045480478905</v>
      </c>
      <c r="AB1264" s="14">
        <v>0.473927987108335</v>
      </c>
      <c r="AC1264" s="14"/>
      <c r="AD1264" s="14">
        <v>0.47380558064345202</v>
      </c>
      <c r="AE1264" s="14">
        <v>0.46881235458957299</v>
      </c>
      <c r="AF1264" s="14">
        <v>0.26470224731036301</v>
      </c>
      <c r="AG1264" s="14">
        <v>0.47772403215460502</v>
      </c>
      <c r="AH1264" s="14"/>
      <c r="AI1264" s="14">
        <v>0.53176731812616096</v>
      </c>
      <c r="AJ1264" s="14">
        <v>0.46921816676783201</v>
      </c>
      <c r="AK1264" s="14">
        <v>0.49309547316512398</v>
      </c>
      <c r="AL1264" s="14">
        <v>0.52293677364287605</v>
      </c>
      <c r="AM1264" s="14">
        <v>0.36434521606198</v>
      </c>
    </row>
    <row r="1265" spans="2:39" x14ac:dyDescent="0.35">
      <c r="B1265" t="s">
        <v>64</v>
      </c>
      <c r="C1265" s="14">
        <v>4.2442058420123198E-2</v>
      </c>
      <c r="D1265" s="14">
        <v>4.42466092588681E-2</v>
      </c>
      <c r="E1265" s="14">
        <v>4.05106423151722E-2</v>
      </c>
      <c r="F1265" s="14"/>
      <c r="G1265" s="14">
        <v>1.9440983094574E-2</v>
      </c>
      <c r="H1265" s="14">
        <v>3.9587453011548798E-2</v>
      </c>
      <c r="I1265" s="14">
        <v>1.6328127639256701E-2</v>
      </c>
      <c r="J1265" s="14">
        <v>5.5216337481089901E-2</v>
      </c>
      <c r="K1265" s="14">
        <v>5.33273555044926E-2</v>
      </c>
      <c r="L1265" s="14">
        <v>0.115722211306717</v>
      </c>
      <c r="M1265" s="14"/>
      <c r="N1265" s="14">
        <v>4.0340698809703403E-2</v>
      </c>
      <c r="O1265" s="14">
        <v>2.54482751811713E-2</v>
      </c>
      <c r="P1265" s="14">
        <v>2.9013147587897099E-2</v>
      </c>
      <c r="Q1265" s="14">
        <v>5.2510839374559602E-2</v>
      </c>
      <c r="R1265" s="14">
        <v>8.3400975958353205E-2</v>
      </c>
      <c r="S1265" s="14"/>
      <c r="T1265" s="14">
        <v>2.5918034995346801E-2</v>
      </c>
      <c r="U1265" s="14">
        <v>4.0549031810255001E-2</v>
      </c>
      <c r="V1265" s="14">
        <v>3.8236633043215902E-2</v>
      </c>
      <c r="W1265" s="14">
        <v>4.9208922724563002E-2</v>
      </c>
      <c r="X1265" s="14"/>
      <c r="Y1265" s="14">
        <v>5.0594193113587198E-2</v>
      </c>
      <c r="Z1265" s="14">
        <v>5.8884199777118403E-2</v>
      </c>
      <c r="AA1265" s="14">
        <v>8.5326284680295305E-3</v>
      </c>
      <c r="AB1265" s="14">
        <v>0</v>
      </c>
      <c r="AC1265" s="14"/>
      <c r="AD1265" s="14">
        <v>4.9675354989345201E-2</v>
      </c>
      <c r="AE1265" s="14">
        <v>3.95368255272356E-2</v>
      </c>
      <c r="AF1265" s="14">
        <v>1.78763648268053E-2</v>
      </c>
      <c r="AG1265" s="14">
        <v>0</v>
      </c>
      <c r="AH1265" s="14"/>
      <c r="AI1265" s="14">
        <v>1.4047333161408399E-2</v>
      </c>
      <c r="AJ1265" s="14">
        <v>3.1025487404566499E-2</v>
      </c>
      <c r="AK1265" s="14">
        <v>0</v>
      </c>
      <c r="AL1265" s="14">
        <v>7.7977206000396398E-2</v>
      </c>
      <c r="AM1265" s="14">
        <v>6.6030198593730799E-2</v>
      </c>
    </row>
    <row r="1266" spans="2:39" x14ac:dyDescent="0.35">
      <c r="C1266" s="14"/>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row>
    <row r="1267" spans="2:39" x14ac:dyDescent="0.35">
      <c r="B1267" s="6" t="s">
        <v>497</v>
      </c>
      <c r="C1267" s="14"/>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row>
    <row r="1268" spans="2:39" x14ac:dyDescent="0.35">
      <c r="B1268" s="24" t="s">
        <v>71</v>
      </c>
      <c r="C1268" s="14"/>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row>
    <row r="1269" spans="2:39" x14ac:dyDescent="0.35">
      <c r="B1269" t="s">
        <v>492</v>
      </c>
      <c r="C1269" s="14">
        <v>0.24174900466271301</v>
      </c>
      <c r="D1269" s="14">
        <v>0.23571367190050199</v>
      </c>
      <c r="E1269" s="14">
        <v>0.24827686439422</v>
      </c>
      <c r="F1269" s="14"/>
      <c r="G1269" s="14">
        <v>0.26147362662173101</v>
      </c>
      <c r="H1269" s="14">
        <v>0.28534854834727902</v>
      </c>
      <c r="I1269" s="14">
        <v>0.23293337438512801</v>
      </c>
      <c r="J1269" s="14">
        <v>0.21716086078890201</v>
      </c>
      <c r="K1269" s="14">
        <v>0.19771581962343199</v>
      </c>
      <c r="L1269" s="14">
        <v>0.20807719122139501</v>
      </c>
      <c r="M1269" s="14"/>
      <c r="N1269" s="14">
        <v>0.199002003218652</v>
      </c>
      <c r="O1269" s="14">
        <v>0.235455152881756</v>
      </c>
      <c r="P1269" s="14">
        <v>0.27480644768556101</v>
      </c>
      <c r="Q1269" s="14">
        <v>0.22204896290553</v>
      </c>
      <c r="R1269" s="14">
        <v>0.24494393589734001</v>
      </c>
      <c r="S1269" s="14"/>
      <c r="T1269" s="14">
        <v>0.182280381998317</v>
      </c>
      <c r="U1269" s="14">
        <v>0.25624725140496801</v>
      </c>
      <c r="V1269" s="14">
        <v>0.23864163897931001</v>
      </c>
      <c r="W1269" s="14">
        <v>0.25514184191269002</v>
      </c>
      <c r="X1269" s="14"/>
      <c r="Y1269" s="14">
        <v>0.22091553657971699</v>
      </c>
      <c r="Z1269" s="14">
        <v>0.29246749005790701</v>
      </c>
      <c r="AA1269" s="14">
        <v>0.247171955600613</v>
      </c>
      <c r="AB1269" s="14">
        <v>0.243226098284609</v>
      </c>
      <c r="AC1269" s="14"/>
      <c r="AD1269" s="14">
        <v>0.23645395272143099</v>
      </c>
      <c r="AE1269" s="14">
        <v>0.26608547796655302</v>
      </c>
      <c r="AF1269" s="14">
        <v>0.294181863998908</v>
      </c>
      <c r="AG1269" s="14">
        <v>0.16441655120971499</v>
      </c>
      <c r="AH1269" s="14"/>
      <c r="AI1269" s="14">
        <v>0.30702321092526302</v>
      </c>
      <c r="AJ1269" s="14">
        <v>0.26458449327605799</v>
      </c>
      <c r="AK1269" s="14">
        <v>0.25099533966328202</v>
      </c>
      <c r="AL1269" s="14">
        <v>0.243535118816957</v>
      </c>
      <c r="AM1269" s="14">
        <v>0.26526178725668198</v>
      </c>
    </row>
    <row r="1270" spans="2:39" x14ac:dyDescent="0.35">
      <c r="B1270" t="s">
        <v>493</v>
      </c>
      <c r="C1270" s="14">
        <v>0.271545016785667</v>
      </c>
      <c r="D1270" s="14">
        <v>0.26632464068399198</v>
      </c>
      <c r="E1270" s="14">
        <v>0.27719141347663501</v>
      </c>
      <c r="F1270" s="14"/>
      <c r="G1270" s="14">
        <v>0.27633379817494202</v>
      </c>
      <c r="H1270" s="14">
        <v>0.27724736460365901</v>
      </c>
      <c r="I1270" s="14">
        <v>0.23934227842846401</v>
      </c>
      <c r="J1270" s="14">
        <v>0.29035954179696899</v>
      </c>
      <c r="K1270" s="14">
        <v>0.253862119981486</v>
      </c>
      <c r="L1270" s="14">
        <v>0.30617908229386398</v>
      </c>
      <c r="M1270" s="14"/>
      <c r="N1270" s="14">
        <v>0.268101121434907</v>
      </c>
      <c r="O1270" s="14">
        <v>0.28624540176413199</v>
      </c>
      <c r="P1270" s="14">
        <v>0.23398913630641099</v>
      </c>
      <c r="Q1270" s="14">
        <v>0.29908617085375699</v>
      </c>
      <c r="R1270" s="14">
        <v>0.28854354529239201</v>
      </c>
      <c r="S1270" s="14"/>
      <c r="T1270" s="14">
        <v>0.24809284311712301</v>
      </c>
      <c r="U1270" s="14">
        <v>0.24456571949695499</v>
      </c>
      <c r="V1270" s="14">
        <v>0.29992300725987803</v>
      </c>
      <c r="W1270" s="14">
        <v>0.25167885932416301</v>
      </c>
      <c r="X1270" s="14"/>
      <c r="Y1270" s="14">
        <v>0.26859254245915198</v>
      </c>
      <c r="Z1270" s="14">
        <v>0.30095684460279098</v>
      </c>
      <c r="AA1270" s="14">
        <v>0.26781676148254802</v>
      </c>
      <c r="AB1270" s="14">
        <v>0.27596387367932601</v>
      </c>
      <c r="AC1270" s="14"/>
      <c r="AD1270" s="14">
        <v>0.285592051041205</v>
      </c>
      <c r="AE1270" s="14">
        <v>0.28370886020958402</v>
      </c>
      <c r="AF1270" s="14">
        <v>0.20561967584635599</v>
      </c>
      <c r="AG1270" s="14">
        <v>0.18862544556858701</v>
      </c>
      <c r="AH1270" s="14"/>
      <c r="AI1270" s="14">
        <v>0.31467872761829802</v>
      </c>
      <c r="AJ1270" s="14">
        <v>0.232617785584982</v>
      </c>
      <c r="AK1270" s="14">
        <v>0.28615966641439899</v>
      </c>
      <c r="AL1270" s="14">
        <v>0.30969272179888502</v>
      </c>
      <c r="AM1270" s="14">
        <v>0.35030868914271202</v>
      </c>
    </row>
    <row r="1271" spans="2:39" x14ac:dyDescent="0.35">
      <c r="B1271" t="s">
        <v>494</v>
      </c>
      <c r="C1271" s="14">
        <v>0.24077253899670201</v>
      </c>
      <c r="D1271" s="14">
        <v>0.234818049210339</v>
      </c>
      <c r="E1271" s="14">
        <v>0.24721295837861901</v>
      </c>
      <c r="F1271" s="14"/>
      <c r="G1271" s="14">
        <v>0.24575453874529499</v>
      </c>
      <c r="H1271" s="14">
        <v>0.24714501559742599</v>
      </c>
      <c r="I1271" s="14">
        <v>0.26560504227168003</v>
      </c>
      <c r="J1271" s="14">
        <v>0.26525952168984102</v>
      </c>
      <c r="K1271" s="14">
        <v>0.21571154636241999</v>
      </c>
      <c r="L1271" s="14">
        <v>0.15294116638638</v>
      </c>
      <c r="M1271" s="14"/>
      <c r="N1271" s="14">
        <v>0.26150050587346202</v>
      </c>
      <c r="O1271" s="14">
        <v>0.18197131608622899</v>
      </c>
      <c r="P1271" s="14">
        <v>0.27269589359631402</v>
      </c>
      <c r="Q1271" s="14">
        <v>0.26156551654493598</v>
      </c>
      <c r="R1271" s="14">
        <v>0.278840233000199</v>
      </c>
      <c r="S1271" s="14"/>
      <c r="T1271" s="14">
        <v>0.26130005095259501</v>
      </c>
      <c r="U1271" s="14">
        <v>0.230709161913979</v>
      </c>
      <c r="V1271" s="14">
        <v>0.22786097618871001</v>
      </c>
      <c r="W1271" s="14">
        <v>0.25200498005330801</v>
      </c>
      <c r="X1271" s="14"/>
      <c r="Y1271" s="14">
        <v>0.25200528634994401</v>
      </c>
      <c r="Z1271" s="14">
        <v>0.20746639562017199</v>
      </c>
      <c r="AA1271" s="14">
        <v>0.22894563459800199</v>
      </c>
      <c r="AB1271" s="14">
        <v>0.26841725618298201</v>
      </c>
      <c r="AC1271" s="14"/>
      <c r="AD1271" s="14">
        <v>0.23015814579660701</v>
      </c>
      <c r="AE1271" s="14">
        <v>0.25085403700169501</v>
      </c>
      <c r="AF1271" s="14">
        <v>0.26238312564189198</v>
      </c>
      <c r="AG1271" s="14">
        <v>0.26349344204623598</v>
      </c>
      <c r="AH1271" s="14"/>
      <c r="AI1271" s="14">
        <v>0.27276461911466199</v>
      </c>
      <c r="AJ1271" s="14">
        <v>0.25296971109106198</v>
      </c>
      <c r="AK1271" s="14">
        <v>0.27741501487626902</v>
      </c>
      <c r="AL1271" s="14">
        <v>0.152309324779343</v>
      </c>
      <c r="AM1271" s="14">
        <v>0.25150680822821297</v>
      </c>
    </row>
    <row r="1272" spans="2:39" x14ac:dyDescent="0.35">
      <c r="B1272" t="s">
        <v>495</v>
      </c>
      <c r="C1272" s="14">
        <v>0.103297390067927</v>
      </c>
      <c r="D1272" s="14">
        <v>0.109955371106588</v>
      </c>
      <c r="E1272" s="14">
        <v>9.6096069440248996E-2</v>
      </c>
      <c r="F1272" s="14"/>
      <c r="G1272" s="14">
        <v>0.10166786248049101</v>
      </c>
      <c r="H1272" s="14">
        <v>7.1394885966718405E-2</v>
      </c>
      <c r="I1272" s="14">
        <v>0.12780037713564199</v>
      </c>
      <c r="J1272" s="14">
        <v>7.3304976193676805E-2</v>
      </c>
      <c r="K1272" s="14">
        <v>0.12867189764414899</v>
      </c>
      <c r="L1272" s="14">
        <v>0.15129092966546101</v>
      </c>
      <c r="M1272" s="14"/>
      <c r="N1272" s="14">
        <v>0.110010882023186</v>
      </c>
      <c r="O1272" s="14">
        <v>0.13751079626811999</v>
      </c>
      <c r="P1272" s="14">
        <v>8.9415369063864297E-2</v>
      </c>
      <c r="Q1272" s="14">
        <v>7.4155545442546503E-2</v>
      </c>
      <c r="R1272" s="14">
        <v>8.5444465196744604E-2</v>
      </c>
      <c r="S1272" s="14"/>
      <c r="T1272" s="14">
        <v>0.15353004634142101</v>
      </c>
      <c r="U1272" s="14">
        <v>0.10605058402282699</v>
      </c>
      <c r="V1272" s="14">
        <v>8.1506643535556894E-2</v>
      </c>
      <c r="W1272" s="14">
        <v>0.116407370071901</v>
      </c>
      <c r="X1272" s="14"/>
      <c r="Y1272" s="14">
        <v>9.8123037200141996E-2</v>
      </c>
      <c r="Z1272" s="14">
        <v>8.5327081284878398E-2</v>
      </c>
      <c r="AA1272" s="14">
        <v>0.12730721612498599</v>
      </c>
      <c r="AB1272" s="14">
        <v>0.114227823009071</v>
      </c>
      <c r="AC1272" s="14"/>
      <c r="AD1272" s="14">
        <v>0.11957442952375601</v>
      </c>
      <c r="AE1272" s="14">
        <v>7.7068246066882895E-2</v>
      </c>
      <c r="AF1272" s="14">
        <v>9.2342058459437604E-2</v>
      </c>
      <c r="AG1272" s="14">
        <v>8.7988623795088899E-2</v>
      </c>
      <c r="AH1272" s="14"/>
      <c r="AI1272" s="14">
        <v>3.28515673510393E-2</v>
      </c>
      <c r="AJ1272" s="14">
        <v>0.10347085601841299</v>
      </c>
      <c r="AK1272" s="14">
        <v>8.6420598318230402E-2</v>
      </c>
      <c r="AL1272" s="14">
        <v>0.14706610019681299</v>
      </c>
      <c r="AM1272" s="14">
        <v>5.7236664424761198E-2</v>
      </c>
    </row>
    <row r="1273" spans="2:39" x14ac:dyDescent="0.35">
      <c r="B1273" t="s">
        <v>496</v>
      </c>
      <c r="C1273" s="14">
        <v>8.5779351436447202E-2</v>
      </c>
      <c r="D1273" s="14">
        <v>0.10523106257039599</v>
      </c>
      <c r="E1273" s="14">
        <v>6.4740239456532497E-2</v>
      </c>
      <c r="F1273" s="14"/>
      <c r="G1273" s="14">
        <v>8.0551497484526502E-2</v>
      </c>
      <c r="H1273" s="14">
        <v>7.3534822058741303E-2</v>
      </c>
      <c r="I1273" s="14">
        <v>8.1030956497896794E-2</v>
      </c>
      <c r="J1273" s="14">
        <v>8.8679133900558094E-2</v>
      </c>
      <c r="K1273" s="14">
        <v>0.14127267143369901</v>
      </c>
      <c r="L1273" s="14">
        <v>6.8924378745498005E-2</v>
      </c>
      <c r="M1273" s="14"/>
      <c r="N1273" s="14">
        <v>0.11455296424587499</v>
      </c>
      <c r="O1273" s="14">
        <v>9.3743624355036803E-2</v>
      </c>
      <c r="P1273" s="14">
        <v>8.8622806744841007E-2</v>
      </c>
      <c r="Q1273" s="14">
        <v>8.2481687903669096E-2</v>
      </c>
      <c r="R1273" s="14">
        <v>6.7480194187548401E-2</v>
      </c>
      <c r="S1273" s="14"/>
      <c r="T1273" s="14">
        <v>0.112320957916833</v>
      </c>
      <c r="U1273" s="14">
        <v>3.6889333892589901E-2</v>
      </c>
      <c r="V1273" s="14">
        <v>8.9493158250244606E-2</v>
      </c>
      <c r="W1273" s="14">
        <v>8.4885686357058496E-2</v>
      </c>
      <c r="X1273" s="14"/>
      <c r="Y1273" s="14">
        <v>8.7057813552790297E-2</v>
      </c>
      <c r="Z1273" s="14">
        <v>8.0800700210058599E-2</v>
      </c>
      <c r="AA1273" s="14">
        <v>9.2954676223335003E-2</v>
      </c>
      <c r="AB1273" s="14">
        <v>8.8722066025895996E-2</v>
      </c>
      <c r="AC1273" s="14"/>
      <c r="AD1273" s="14">
        <v>7.9760090302346501E-2</v>
      </c>
      <c r="AE1273" s="14">
        <v>9.5592482858228495E-2</v>
      </c>
      <c r="AF1273" s="14">
        <v>6.3340419081908295E-2</v>
      </c>
      <c r="AG1273" s="14">
        <v>0.111175188356832</v>
      </c>
      <c r="AH1273" s="14"/>
      <c r="AI1273" s="14">
        <v>5.6302856908533101E-2</v>
      </c>
      <c r="AJ1273" s="14">
        <v>0.10574551995043199</v>
      </c>
      <c r="AK1273" s="14">
        <v>5.64072743451886E-3</v>
      </c>
      <c r="AL1273" s="14">
        <v>9.7341885036311304E-2</v>
      </c>
      <c r="AM1273" s="14">
        <v>5.9555819123208599E-2</v>
      </c>
    </row>
    <row r="1274" spans="2:39" x14ac:dyDescent="0.35">
      <c r="B1274" t="s">
        <v>64</v>
      </c>
      <c r="C1274" s="14">
        <v>5.6856698050543997E-2</v>
      </c>
      <c r="D1274" s="14">
        <v>4.7957204528182799E-2</v>
      </c>
      <c r="E1274" s="14">
        <v>6.6482454853743794E-2</v>
      </c>
      <c r="F1274" s="14"/>
      <c r="G1274" s="14">
        <v>3.4218676493014702E-2</v>
      </c>
      <c r="H1274" s="14">
        <v>4.5329363426176099E-2</v>
      </c>
      <c r="I1274" s="14">
        <v>5.3287971281189402E-2</v>
      </c>
      <c r="J1274" s="14">
        <v>6.5235965630053197E-2</v>
      </c>
      <c r="K1274" s="14">
        <v>6.2765944954814704E-2</v>
      </c>
      <c r="L1274" s="14">
        <v>0.112587251687402</v>
      </c>
      <c r="M1274" s="14"/>
      <c r="N1274" s="14">
        <v>4.6832523203917203E-2</v>
      </c>
      <c r="O1274" s="14">
        <v>6.5073708644726697E-2</v>
      </c>
      <c r="P1274" s="14">
        <v>4.0470346603008502E-2</v>
      </c>
      <c r="Q1274" s="14">
        <v>6.06621163495615E-2</v>
      </c>
      <c r="R1274" s="14">
        <v>3.4747626425775599E-2</v>
      </c>
      <c r="S1274" s="14"/>
      <c r="T1274" s="14">
        <v>4.2475719673711998E-2</v>
      </c>
      <c r="U1274" s="14">
        <v>0.125537949268682</v>
      </c>
      <c r="V1274" s="14">
        <v>6.2574575786301198E-2</v>
      </c>
      <c r="W1274" s="14">
        <v>3.98812622808793E-2</v>
      </c>
      <c r="X1274" s="14"/>
      <c r="Y1274" s="14">
        <v>7.3305783858254606E-2</v>
      </c>
      <c r="Z1274" s="14">
        <v>3.2981488224192099E-2</v>
      </c>
      <c r="AA1274" s="14">
        <v>3.5803755970516202E-2</v>
      </c>
      <c r="AB1274" s="14">
        <v>9.4428828181150302E-3</v>
      </c>
      <c r="AC1274" s="14"/>
      <c r="AD1274" s="14">
        <v>4.8461330614654498E-2</v>
      </c>
      <c r="AE1274" s="14">
        <v>2.6690895897057601E-2</v>
      </c>
      <c r="AF1274" s="14">
        <v>8.21328569714984E-2</v>
      </c>
      <c r="AG1274" s="14">
        <v>0.18430074902354199</v>
      </c>
      <c r="AH1274" s="14"/>
      <c r="AI1274" s="14">
        <v>1.6379018082204998E-2</v>
      </c>
      <c r="AJ1274" s="14">
        <v>4.0611634079052897E-2</v>
      </c>
      <c r="AK1274" s="14">
        <v>9.3368653293300199E-2</v>
      </c>
      <c r="AL1274" s="14">
        <v>5.0054849371690899E-2</v>
      </c>
      <c r="AM1274" s="14">
        <v>1.6130231824423399E-2</v>
      </c>
    </row>
    <row r="1275" spans="2:39" x14ac:dyDescent="0.35">
      <c r="C1275" s="14"/>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row>
    <row r="1276" spans="2:39" x14ac:dyDescent="0.35">
      <c r="B1276" s="6" t="s">
        <v>499</v>
      </c>
      <c r="C1276" s="14"/>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row>
    <row r="1277" spans="2:39" x14ac:dyDescent="0.35">
      <c r="B1277" s="24" t="s">
        <v>490</v>
      </c>
      <c r="C1277" s="14"/>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row>
    <row r="1278" spans="2:39" x14ac:dyDescent="0.35">
      <c r="B1278" t="s">
        <v>480</v>
      </c>
      <c r="C1278" s="14">
        <v>0.65648293251629297</v>
      </c>
      <c r="D1278" s="14">
        <v>0.67137168442404305</v>
      </c>
      <c r="E1278" s="14">
        <v>0.64054745727235596</v>
      </c>
      <c r="F1278" s="14"/>
      <c r="G1278" s="14">
        <v>0.57479388018325395</v>
      </c>
      <c r="H1278" s="14">
        <v>0.62049244655499503</v>
      </c>
      <c r="I1278" s="14">
        <v>0.65164876946866002</v>
      </c>
      <c r="J1278" s="14">
        <v>0.76248135265067696</v>
      </c>
      <c r="K1278" s="14">
        <v>0.77773041322369696</v>
      </c>
      <c r="L1278" s="14">
        <v>0.60564986589116199</v>
      </c>
      <c r="M1278" s="14"/>
      <c r="N1278" s="14">
        <v>0.61856191302025398</v>
      </c>
      <c r="O1278" s="14">
        <v>0.57714062968004698</v>
      </c>
      <c r="P1278" s="14">
        <v>0.69922890166038199</v>
      </c>
      <c r="Q1278" s="14">
        <v>0.65249194262183396</v>
      </c>
      <c r="R1278" s="14">
        <v>0.68241637148462297</v>
      </c>
      <c r="S1278" s="14"/>
      <c r="T1278" s="14">
        <v>0.64807649854791904</v>
      </c>
      <c r="U1278" s="14">
        <v>0.46782398621868798</v>
      </c>
      <c r="V1278" s="14">
        <v>0.684250474160225</v>
      </c>
      <c r="W1278" s="14">
        <v>0.65232326339678603</v>
      </c>
      <c r="X1278" s="14"/>
      <c r="Y1278" s="14">
        <v>0.70285563414812902</v>
      </c>
      <c r="Z1278" s="14">
        <v>0.60073948939625099</v>
      </c>
      <c r="AA1278" s="14">
        <v>0.638250630102283</v>
      </c>
      <c r="AB1278" s="14">
        <v>0.57647056775613703</v>
      </c>
      <c r="AC1278" s="14"/>
      <c r="AD1278" s="14">
        <v>0.64879751873519198</v>
      </c>
      <c r="AE1278" s="14">
        <v>0.65530101992392698</v>
      </c>
      <c r="AF1278" s="14">
        <v>0.76338834984445303</v>
      </c>
      <c r="AG1278" s="14">
        <v>0.66212951240510698</v>
      </c>
      <c r="AH1278" s="14"/>
      <c r="AI1278" s="14">
        <v>0.67792011120351703</v>
      </c>
      <c r="AJ1278" s="14">
        <v>0.68304088306160304</v>
      </c>
      <c r="AK1278" s="14">
        <v>0.50027171037085205</v>
      </c>
      <c r="AL1278" s="14">
        <v>0.59002638307562105</v>
      </c>
      <c r="AM1278" s="14">
        <v>0.71016228400364401</v>
      </c>
    </row>
    <row r="1279" spans="2:39" x14ac:dyDescent="0.35">
      <c r="B1279" t="s">
        <v>482</v>
      </c>
      <c r="C1279" s="14">
        <v>0.53506884925289599</v>
      </c>
      <c r="D1279" s="14">
        <v>0.57833790750749403</v>
      </c>
      <c r="E1279" s="14">
        <v>0.48875784810808398</v>
      </c>
      <c r="F1279" s="14"/>
      <c r="G1279" s="14">
        <v>0.50735375138930705</v>
      </c>
      <c r="H1279" s="14">
        <v>0.47389894910937302</v>
      </c>
      <c r="I1279" s="14">
        <v>0.539620956665532</v>
      </c>
      <c r="J1279" s="14">
        <v>0.50813403390762901</v>
      </c>
      <c r="K1279" s="14">
        <v>0.64327446293027701</v>
      </c>
      <c r="L1279" s="14">
        <v>0.67027031416878802</v>
      </c>
      <c r="M1279" s="14"/>
      <c r="N1279" s="14">
        <v>0.38530443584618401</v>
      </c>
      <c r="O1279" s="14">
        <v>0.58894257679130402</v>
      </c>
      <c r="P1279" s="14">
        <v>0.53458872037032401</v>
      </c>
      <c r="Q1279" s="14">
        <v>0.51318433091184401</v>
      </c>
      <c r="R1279" s="14">
        <v>0.57533245518307796</v>
      </c>
      <c r="S1279" s="14"/>
      <c r="T1279" s="14">
        <v>0.53614010742559504</v>
      </c>
      <c r="U1279" s="14">
        <v>0.66293254628968701</v>
      </c>
      <c r="V1279" s="14">
        <v>0.54426766910364399</v>
      </c>
      <c r="W1279" s="14">
        <v>0.511191501442115</v>
      </c>
      <c r="X1279" s="14"/>
      <c r="Y1279" s="14">
        <v>0.59139078975883697</v>
      </c>
      <c r="Z1279" s="14">
        <v>0.47947496652287602</v>
      </c>
      <c r="AA1279" s="14">
        <v>0.52538137130804996</v>
      </c>
      <c r="AB1279" s="14">
        <v>0.39521756304007</v>
      </c>
      <c r="AC1279" s="14"/>
      <c r="AD1279" s="14">
        <v>0.53288333342310201</v>
      </c>
      <c r="AE1279" s="14">
        <v>0.55054907230209305</v>
      </c>
      <c r="AF1279" s="14">
        <v>0.50702983535040003</v>
      </c>
      <c r="AG1279" s="14">
        <v>0.45855260883695598</v>
      </c>
      <c r="AH1279" s="14"/>
      <c r="AI1279" s="14">
        <v>0.48104988853867298</v>
      </c>
      <c r="AJ1279" s="14">
        <v>0.47737395972871699</v>
      </c>
      <c r="AK1279" s="14">
        <v>0.39192990199322603</v>
      </c>
      <c r="AL1279" s="14">
        <v>0.67151381343142003</v>
      </c>
      <c r="AM1279" s="14">
        <v>0.57861153327477699</v>
      </c>
    </row>
    <row r="1280" spans="2:39" x14ac:dyDescent="0.35">
      <c r="B1280" t="s">
        <v>484</v>
      </c>
      <c r="C1280" s="14">
        <v>0.45607376525056897</v>
      </c>
      <c r="D1280" s="14">
        <v>0.46349179060904899</v>
      </c>
      <c r="E1280" s="14">
        <v>0.44813423074886</v>
      </c>
      <c r="F1280" s="14"/>
      <c r="G1280" s="14">
        <v>0.49653522913724202</v>
      </c>
      <c r="H1280" s="14">
        <v>0.42258398424536597</v>
      </c>
      <c r="I1280" s="14">
        <v>0.47663666750811201</v>
      </c>
      <c r="J1280" s="14">
        <v>0.48925932660030402</v>
      </c>
      <c r="K1280" s="14">
        <v>0.48226032273425101</v>
      </c>
      <c r="L1280" s="14">
        <v>0.35586433335845102</v>
      </c>
      <c r="M1280" s="14"/>
      <c r="N1280" s="14">
        <v>0.35728550229227402</v>
      </c>
      <c r="O1280" s="14">
        <v>0.47317504420935902</v>
      </c>
      <c r="P1280" s="14">
        <v>0.43795275117430299</v>
      </c>
      <c r="Q1280" s="14">
        <v>0.47969226360745698</v>
      </c>
      <c r="R1280" s="14">
        <v>0.43359688229147197</v>
      </c>
      <c r="S1280" s="14"/>
      <c r="T1280" s="14">
        <v>0.39951744231073799</v>
      </c>
      <c r="U1280" s="14">
        <v>0.60755415024233195</v>
      </c>
      <c r="V1280" s="14">
        <v>0.46169995319817603</v>
      </c>
      <c r="W1280" s="14">
        <v>0.44080052303383999</v>
      </c>
      <c r="X1280" s="14"/>
      <c r="Y1280" s="14">
        <v>0.41574101449541401</v>
      </c>
      <c r="Z1280" s="14">
        <v>0.52432742776278696</v>
      </c>
      <c r="AA1280" s="14">
        <v>0.40061176831316803</v>
      </c>
      <c r="AB1280" s="14">
        <v>0.55491206759136502</v>
      </c>
      <c r="AC1280" s="14"/>
      <c r="AD1280" s="14">
        <v>0.44527496911067699</v>
      </c>
      <c r="AE1280" s="14">
        <v>0.49297118047066102</v>
      </c>
      <c r="AF1280" s="14">
        <v>0.492671852787051</v>
      </c>
      <c r="AG1280" s="14">
        <v>0.31575421396914399</v>
      </c>
      <c r="AH1280" s="14"/>
      <c r="AI1280" s="14">
        <v>0.53398955199421105</v>
      </c>
      <c r="AJ1280" s="14">
        <v>0.46534410362175699</v>
      </c>
      <c r="AK1280" s="14">
        <v>0.49766889804376202</v>
      </c>
      <c r="AL1280" s="14">
        <v>0.46519361810052801</v>
      </c>
      <c r="AM1280" s="14">
        <v>0.30958075701668097</v>
      </c>
    </row>
    <row r="1281" spans="2:39" x14ac:dyDescent="0.35">
      <c r="B1281" t="s">
        <v>481</v>
      </c>
      <c r="C1281" s="14">
        <v>0.42692931888444002</v>
      </c>
      <c r="D1281" s="14">
        <v>0.47362429271553103</v>
      </c>
      <c r="E1281" s="14">
        <v>0.37695155015593201</v>
      </c>
      <c r="F1281" s="14"/>
      <c r="G1281" s="14">
        <v>0.32177803712715902</v>
      </c>
      <c r="H1281" s="14">
        <v>0.44165779731069099</v>
      </c>
      <c r="I1281" s="14">
        <v>0.40699223640247401</v>
      </c>
      <c r="J1281" s="14">
        <v>0.39835743391579498</v>
      </c>
      <c r="K1281" s="14">
        <v>0.50576815796876995</v>
      </c>
      <c r="L1281" s="14">
        <v>0.56722038291981702</v>
      </c>
      <c r="M1281" s="14"/>
      <c r="N1281" s="14">
        <v>0.37644011843476399</v>
      </c>
      <c r="O1281" s="14">
        <v>0.38079610736192399</v>
      </c>
      <c r="P1281" s="14">
        <v>0.45563147238671098</v>
      </c>
      <c r="Q1281" s="14">
        <v>0.39280168834474599</v>
      </c>
      <c r="R1281" s="14">
        <v>0.48877978913328901</v>
      </c>
      <c r="S1281" s="14"/>
      <c r="T1281" s="14">
        <v>0.36014942764337798</v>
      </c>
      <c r="U1281" s="14">
        <v>0.330253146366498</v>
      </c>
      <c r="V1281" s="14">
        <v>0.42497496368348397</v>
      </c>
      <c r="W1281" s="14">
        <v>0.44895300795769499</v>
      </c>
      <c r="X1281" s="14"/>
      <c r="Y1281" s="14">
        <v>0.41507132422402998</v>
      </c>
      <c r="Z1281" s="14">
        <v>0.473696709124663</v>
      </c>
      <c r="AA1281" s="14">
        <v>0.38764154029829501</v>
      </c>
      <c r="AB1281" s="14">
        <v>0.42022871451259902</v>
      </c>
      <c r="AC1281" s="14"/>
      <c r="AD1281" s="14">
        <v>0.40630024481341998</v>
      </c>
      <c r="AE1281" s="14">
        <v>0.472019109984611</v>
      </c>
      <c r="AF1281" s="14">
        <v>0.40770620597386098</v>
      </c>
      <c r="AG1281" s="14">
        <v>0.410162231276544</v>
      </c>
      <c r="AH1281" s="14"/>
      <c r="AI1281" s="14">
        <v>0.44259189273430999</v>
      </c>
      <c r="AJ1281" s="14">
        <v>0.43443249563948899</v>
      </c>
      <c r="AK1281" s="14">
        <v>0.438284198582167</v>
      </c>
      <c r="AL1281" s="14">
        <v>0.44937436501300498</v>
      </c>
      <c r="AM1281" s="14">
        <v>0.49763876498218901</v>
      </c>
    </row>
    <row r="1282" spans="2:39" x14ac:dyDescent="0.35">
      <c r="B1282" t="s">
        <v>483</v>
      </c>
      <c r="C1282" s="14">
        <v>0.34479603777171303</v>
      </c>
      <c r="D1282" s="14">
        <v>0.33469781537258098</v>
      </c>
      <c r="E1282" s="14">
        <v>0.35560419510056201</v>
      </c>
      <c r="F1282" s="14"/>
      <c r="G1282" s="14">
        <v>0.31466406488509602</v>
      </c>
      <c r="H1282" s="14">
        <v>0.40056839792772603</v>
      </c>
      <c r="I1282" s="14">
        <v>0.36816225215170501</v>
      </c>
      <c r="J1282" s="14">
        <v>0.25577921759369698</v>
      </c>
      <c r="K1282" s="14">
        <v>0.352034704923673</v>
      </c>
      <c r="L1282" s="14">
        <v>0.32115622906448099</v>
      </c>
      <c r="M1282" s="14"/>
      <c r="N1282" s="14">
        <v>0.29543883758764999</v>
      </c>
      <c r="O1282" s="14">
        <v>0.37852280636827201</v>
      </c>
      <c r="P1282" s="14">
        <v>0.41885700677887</v>
      </c>
      <c r="Q1282" s="14">
        <v>0.30903553109558601</v>
      </c>
      <c r="R1282" s="14">
        <v>0.29052134866303297</v>
      </c>
      <c r="S1282" s="14"/>
      <c r="T1282" s="14">
        <v>0.340993638412591</v>
      </c>
      <c r="U1282" s="14">
        <v>0.34643364429604301</v>
      </c>
      <c r="V1282" s="14">
        <v>0.313998201227558</v>
      </c>
      <c r="W1282" s="14">
        <v>0.37621039233488102</v>
      </c>
      <c r="X1282" s="14"/>
      <c r="Y1282" s="14">
        <v>0.34000382615102798</v>
      </c>
      <c r="Z1282" s="14">
        <v>0.338490478047206</v>
      </c>
      <c r="AA1282" s="14">
        <v>0.34210560918225202</v>
      </c>
      <c r="AB1282" s="14">
        <v>0.31796230568566802</v>
      </c>
      <c r="AC1282" s="14"/>
      <c r="AD1282" s="14">
        <v>0.36072483107222197</v>
      </c>
      <c r="AE1282" s="14">
        <v>0.313512001788884</v>
      </c>
      <c r="AF1282" s="14">
        <v>0.40102323524702699</v>
      </c>
      <c r="AG1282" s="14">
        <v>0.31685000995131302</v>
      </c>
      <c r="AH1282" s="14"/>
      <c r="AI1282" s="14">
        <v>0.31499315844960801</v>
      </c>
      <c r="AJ1282" s="14">
        <v>0.41832879509315801</v>
      </c>
      <c r="AK1282" s="14">
        <v>0.359781104363876</v>
      </c>
      <c r="AL1282" s="14">
        <v>0.420428687529734</v>
      </c>
      <c r="AM1282" s="14">
        <v>0.25551201492974701</v>
      </c>
    </row>
    <row r="1283" spans="2:39" x14ac:dyDescent="0.35">
      <c r="B1283" t="s">
        <v>485</v>
      </c>
      <c r="C1283" s="14">
        <v>0.34352346558449898</v>
      </c>
      <c r="D1283" s="14">
        <v>0.35731156461685198</v>
      </c>
      <c r="E1283" s="14">
        <v>0.32876602237150199</v>
      </c>
      <c r="F1283" s="14"/>
      <c r="G1283" s="14">
        <v>0.36378659763223098</v>
      </c>
      <c r="H1283" s="14">
        <v>0.38923948814540599</v>
      </c>
      <c r="I1283" s="14">
        <v>0.341408708225652</v>
      </c>
      <c r="J1283" s="14">
        <v>0.33738667028117703</v>
      </c>
      <c r="K1283" s="14">
        <v>0.25171757384125398</v>
      </c>
      <c r="L1283" s="14">
        <v>0.29348032719798001</v>
      </c>
      <c r="M1283" s="14"/>
      <c r="N1283" s="14">
        <v>0.3360318303348</v>
      </c>
      <c r="O1283" s="14">
        <v>0.413609369098633</v>
      </c>
      <c r="P1283" s="14">
        <v>0.33656794370846099</v>
      </c>
      <c r="Q1283" s="14">
        <v>0.29156856813437998</v>
      </c>
      <c r="R1283" s="14">
        <v>0.34173858715455502</v>
      </c>
      <c r="S1283" s="14"/>
      <c r="T1283" s="14">
        <v>0.35640220620497598</v>
      </c>
      <c r="U1283" s="14">
        <v>0.35011079724150201</v>
      </c>
      <c r="V1283" s="14">
        <v>0.34337479175429197</v>
      </c>
      <c r="W1283" s="14">
        <v>0.34160520021748397</v>
      </c>
      <c r="X1283" s="14"/>
      <c r="Y1283" s="14">
        <v>0.32689234318096999</v>
      </c>
      <c r="Z1283" s="14">
        <v>0.38684838688316597</v>
      </c>
      <c r="AA1283" s="14">
        <v>0.35382942905841103</v>
      </c>
      <c r="AB1283" s="14">
        <v>0.36251929047741099</v>
      </c>
      <c r="AC1283" s="14"/>
      <c r="AD1283" s="14">
        <v>0.31882730465499698</v>
      </c>
      <c r="AE1283" s="14">
        <v>0.37291780620784798</v>
      </c>
      <c r="AF1283" s="14">
        <v>0.328466678459433</v>
      </c>
      <c r="AG1283" s="14">
        <v>0.49924918933755502</v>
      </c>
      <c r="AH1283" s="14"/>
      <c r="AI1283" s="14">
        <v>0.30609204573320398</v>
      </c>
      <c r="AJ1283" s="14">
        <v>0.33147366515624099</v>
      </c>
      <c r="AK1283" s="14">
        <v>0.31333589333805101</v>
      </c>
      <c r="AL1283" s="14">
        <v>0.60305952471270696</v>
      </c>
      <c r="AM1283" s="14">
        <v>0.326902546643352</v>
      </c>
    </row>
    <row r="1284" spans="2:39" x14ac:dyDescent="0.35">
      <c r="B1284" t="s">
        <v>269</v>
      </c>
      <c r="C1284" s="14">
        <v>0.329184997701712</v>
      </c>
      <c r="D1284" s="14">
        <v>0.35113201132413002</v>
      </c>
      <c r="E1284" s="14">
        <v>0.30569504404909198</v>
      </c>
      <c r="F1284" s="14"/>
      <c r="G1284" s="14">
        <v>0.25004684321301701</v>
      </c>
      <c r="H1284" s="14">
        <v>0.33315031772516701</v>
      </c>
      <c r="I1284" s="14">
        <v>0.39297511751555603</v>
      </c>
      <c r="J1284" s="14">
        <v>0.26057286123603501</v>
      </c>
      <c r="K1284" s="14">
        <v>0.27102457812733</v>
      </c>
      <c r="L1284" s="14">
        <v>0.47082631911155898</v>
      </c>
      <c r="M1284" s="14"/>
      <c r="N1284" s="14">
        <v>0.25917522370569501</v>
      </c>
      <c r="O1284" s="14">
        <v>0.36955178292457802</v>
      </c>
      <c r="P1284" s="14">
        <v>0.34407367942106198</v>
      </c>
      <c r="Q1284" s="14">
        <v>0.28778096420767901</v>
      </c>
      <c r="R1284" s="14">
        <v>0.36779585948712901</v>
      </c>
      <c r="S1284" s="14"/>
      <c r="T1284" s="14">
        <v>0.34490011644541502</v>
      </c>
      <c r="U1284" s="14">
        <v>0.28170762753305301</v>
      </c>
      <c r="V1284" s="14">
        <v>0.322894304320965</v>
      </c>
      <c r="W1284" s="14">
        <v>0.33946166208665501</v>
      </c>
      <c r="X1284" s="14"/>
      <c r="Y1284" s="14">
        <v>0.35472236661559697</v>
      </c>
      <c r="Z1284" s="14">
        <v>0.35775377064137398</v>
      </c>
      <c r="AA1284" s="14">
        <v>0.26419299408394198</v>
      </c>
      <c r="AB1284" s="14">
        <v>0.29118469289459098</v>
      </c>
      <c r="AC1284" s="14"/>
      <c r="AD1284" s="14">
        <v>0.34568666139133403</v>
      </c>
      <c r="AE1284" s="14">
        <v>0.306628283788345</v>
      </c>
      <c r="AF1284" s="14">
        <v>0.28092408099140098</v>
      </c>
      <c r="AG1284" s="14">
        <v>0.30632880354183001</v>
      </c>
      <c r="AH1284" s="14"/>
      <c r="AI1284" s="14">
        <v>0.25916028604765801</v>
      </c>
      <c r="AJ1284" s="14">
        <v>0.321315265824765</v>
      </c>
      <c r="AK1284" s="14">
        <v>0.30859091284538698</v>
      </c>
      <c r="AL1284" s="14">
        <v>0.41382541385766602</v>
      </c>
      <c r="AM1284" s="14">
        <v>0.446389991600183</v>
      </c>
    </row>
    <row r="1285" spans="2:39" x14ac:dyDescent="0.35">
      <c r="B1285" t="s">
        <v>486</v>
      </c>
      <c r="C1285" s="14">
        <v>0.30137107591531898</v>
      </c>
      <c r="D1285" s="14">
        <v>0.31845352570715502</v>
      </c>
      <c r="E1285" s="14">
        <v>0.28308767933175999</v>
      </c>
      <c r="F1285" s="14"/>
      <c r="G1285" s="14">
        <v>0.28487372369521302</v>
      </c>
      <c r="H1285" s="14">
        <v>0.34716189189466301</v>
      </c>
      <c r="I1285" s="14">
        <v>0.30563443864198098</v>
      </c>
      <c r="J1285" s="14">
        <v>0.25118723817182897</v>
      </c>
      <c r="K1285" s="14">
        <v>0.23154314570255699</v>
      </c>
      <c r="L1285" s="14">
        <v>0.34406080098291197</v>
      </c>
      <c r="M1285" s="14"/>
      <c r="N1285" s="14">
        <v>0.34645212438127998</v>
      </c>
      <c r="O1285" s="14">
        <v>0.344048963794648</v>
      </c>
      <c r="P1285" s="14">
        <v>0.30939361874558402</v>
      </c>
      <c r="Q1285" s="14">
        <v>0.26796439352486501</v>
      </c>
      <c r="R1285" s="14">
        <v>0.27507955909908</v>
      </c>
      <c r="S1285" s="14"/>
      <c r="T1285" s="14">
        <v>0.23339438299694201</v>
      </c>
      <c r="U1285" s="14">
        <v>0.22110680153034901</v>
      </c>
      <c r="V1285" s="14">
        <v>0.31124496831076298</v>
      </c>
      <c r="W1285" s="14">
        <v>0.31117572237084601</v>
      </c>
      <c r="X1285" s="14"/>
      <c r="Y1285" s="14">
        <v>0.26160477162118101</v>
      </c>
      <c r="Z1285" s="14">
        <v>0.32640213079930103</v>
      </c>
      <c r="AA1285" s="14">
        <v>0.333910156082184</v>
      </c>
      <c r="AB1285" s="14">
        <v>0.43810536637418701</v>
      </c>
      <c r="AC1285" s="14"/>
      <c r="AD1285" s="14">
        <v>0.292804404173723</v>
      </c>
      <c r="AE1285" s="14">
        <v>0.34144217725370801</v>
      </c>
      <c r="AF1285" s="14">
        <v>0.19437022309193</v>
      </c>
      <c r="AG1285" s="14">
        <v>0.246720955225184</v>
      </c>
      <c r="AH1285" s="14"/>
      <c r="AI1285" s="14">
        <v>0.27369110600414498</v>
      </c>
      <c r="AJ1285" s="14">
        <v>0.348731527131107</v>
      </c>
      <c r="AK1285" s="14">
        <v>0.37422706752041401</v>
      </c>
      <c r="AL1285" s="14">
        <v>0.44583232189646399</v>
      </c>
      <c r="AM1285" s="14">
        <v>0.27531647107183299</v>
      </c>
    </row>
    <row r="1286" spans="2:39" x14ac:dyDescent="0.35">
      <c r="B1286" t="s">
        <v>498</v>
      </c>
      <c r="C1286" s="14">
        <v>6.5039271478570396E-3</v>
      </c>
      <c r="D1286" s="14">
        <v>1.4653790270585101E-3</v>
      </c>
      <c r="E1286" s="14">
        <v>1.1896700117804899E-2</v>
      </c>
      <c r="F1286" s="14"/>
      <c r="G1286" s="14">
        <v>1.90762394803566E-2</v>
      </c>
      <c r="H1286" s="14">
        <v>2.8246732099417101E-3</v>
      </c>
      <c r="I1286" s="14">
        <v>4.5625704251430399E-3</v>
      </c>
      <c r="J1286" s="14">
        <v>1.11028246228165E-2</v>
      </c>
      <c r="K1286" s="14">
        <v>0</v>
      </c>
      <c r="L1286" s="14">
        <v>0</v>
      </c>
      <c r="M1286" s="14"/>
      <c r="N1286" s="14">
        <v>3.1624469103481899E-2</v>
      </c>
      <c r="O1286" s="14">
        <v>1.0332042864476801E-2</v>
      </c>
      <c r="P1286" s="14">
        <v>8.2674065563441198E-3</v>
      </c>
      <c r="Q1286" s="14">
        <v>0</v>
      </c>
      <c r="R1286" s="14">
        <v>0</v>
      </c>
      <c r="S1286" s="14"/>
      <c r="T1286" s="14">
        <v>1.20411340744751E-2</v>
      </c>
      <c r="U1286" s="14">
        <v>0</v>
      </c>
      <c r="V1286" s="14">
        <v>1.30817620203196E-2</v>
      </c>
      <c r="W1286" s="14">
        <v>0</v>
      </c>
      <c r="X1286" s="14"/>
      <c r="Y1286" s="14">
        <v>0</v>
      </c>
      <c r="Z1286" s="14">
        <v>1.3354641232745299E-2</v>
      </c>
      <c r="AA1286" s="14">
        <v>2.2263095240014401E-2</v>
      </c>
      <c r="AB1286" s="14">
        <v>0</v>
      </c>
      <c r="AC1286" s="14"/>
      <c r="AD1286" s="14">
        <v>1.2536705641734299E-3</v>
      </c>
      <c r="AE1286" s="14">
        <v>1.8827631578389299E-2</v>
      </c>
      <c r="AF1286" s="14">
        <v>0</v>
      </c>
      <c r="AG1286" s="14">
        <v>0</v>
      </c>
      <c r="AH1286" s="14"/>
      <c r="AI1286" s="14">
        <v>0</v>
      </c>
      <c r="AJ1286" s="14">
        <v>8.8408304271434708E-3</v>
      </c>
      <c r="AK1286" s="14">
        <v>0</v>
      </c>
      <c r="AL1286" s="14">
        <v>0</v>
      </c>
      <c r="AM1286" s="14">
        <v>0</v>
      </c>
    </row>
    <row r="1287" spans="2:39" x14ac:dyDescent="0.35">
      <c r="B1287" t="s">
        <v>64</v>
      </c>
      <c r="C1287" s="14">
        <v>5.5790196794397902E-3</v>
      </c>
      <c r="D1287" s="14">
        <v>4.3052998077425996E-3</v>
      </c>
      <c r="E1287" s="14">
        <v>6.9422858288728396E-3</v>
      </c>
      <c r="F1287" s="14"/>
      <c r="G1287" s="14">
        <v>8.9806642492059104E-3</v>
      </c>
      <c r="H1287" s="14">
        <v>8.9015331054904407E-3</v>
      </c>
      <c r="I1287" s="14">
        <v>0</v>
      </c>
      <c r="J1287" s="14">
        <v>0</v>
      </c>
      <c r="K1287" s="14">
        <v>0</v>
      </c>
      <c r="L1287" s="14">
        <v>1.8256903493473E-2</v>
      </c>
      <c r="M1287" s="14"/>
      <c r="N1287" s="14">
        <v>2.8372369308049001E-2</v>
      </c>
      <c r="O1287" s="14">
        <v>0</v>
      </c>
      <c r="P1287" s="14">
        <v>8.5132156979115092E-3</v>
      </c>
      <c r="Q1287" s="14">
        <v>5.5995798650339702E-3</v>
      </c>
      <c r="R1287" s="14">
        <v>0</v>
      </c>
      <c r="S1287" s="14"/>
      <c r="T1287" s="14">
        <v>1.20411340744751E-2</v>
      </c>
      <c r="U1287" s="14">
        <v>0</v>
      </c>
      <c r="V1287" s="14">
        <v>0</v>
      </c>
      <c r="W1287" s="14">
        <v>1.0895617784165401E-2</v>
      </c>
      <c r="X1287" s="14"/>
      <c r="Y1287" s="14">
        <v>5.0571794003994299E-3</v>
      </c>
      <c r="Z1287" s="14">
        <v>0</v>
      </c>
      <c r="AA1287" s="14">
        <v>1.05290919881341E-2</v>
      </c>
      <c r="AB1287" s="14">
        <v>0</v>
      </c>
      <c r="AC1287" s="14"/>
      <c r="AD1287" s="14">
        <v>2.98695662114749E-3</v>
      </c>
      <c r="AE1287" s="14">
        <v>2.7327325975823099E-3</v>
      </c>
      <c r="AF1287" s="14">
        <v>1.5482812225548899E-2</v>
      </c>
      <c r="AG1287" s="14">
        <v>4.55523704360783E-2</v>
      </c>
      <c r="AH1287" s="14"/>
      <c r="AI1287" s="14">
        <v>1.2729536256959001E-2</v>
      </c>
      <c r="AJ1287" s="14">
        <v>9.1036887882544795E-3</v>
      </c>
      <c r="AK1287" s="14">
        <v>0</v>
      </c>
      <c r="AL1287" s="14">
        <v>0</v>
      </c>
      <c r="AM1287" s="14">
        <v>6.5378359619609298E-3</v>
      </c>
    </row>
    <row r="1288" spans="2:39" x14ac:dyDescent="0.35">
      <c r="B1288" t="s">
        <v>272</v>
      </c>
      <c r="C1288" s="14">
        <v>6.7437683721988204E-4</v>
      </c>
      <c r="D1288" s="14">
        <v>1.30445716228076E-3</v>
      </c>
      <c r="E1288" s="14">
        <v>0</v>
      </c>
      <c r="F1288" s="14"/>
      <c r="G1288" s="14">
        <v>4.26934491055273E-3</v>
      </c>
      <c r="H1288" s="14">
        <v>0</v>
      </c>
      <c r="I1288" s="14">
        <v>0</v>
      </c>
      <c r="J1288" s="14">
        <v>0</v>
      </c>
      <c r="K1288" s="14">
        <v>0</v>
      </c>
      <c r="L1288" s="14">
        <v>0</v>
      </c>
      <c r="M1288" s="14"/>
      <c r="N1288" s="14">
        <v>8.4866424576814301E-3</v>
      </c>
      <c r="O1288" s="14">
        <v>0</v>
      </c>
      <c r="P1288" s="14">
        <v>0</v>
      </c>
      <c r="Q1288" s="14">
        <v>0</v>
      </c>
      <c r="R1288" s="14">
        <v>0</v>
      </c>
      <c r="S1288" s="14"/>
      <c r="T1288" s="14">
        <v>0</v>
      </c>
      <c r="U1288" s="14">
        <v>0</v>
      </c>
      <c r="V1288" s="14">
        <v>1.5316736464667301E-3</v>
      </c>
      <c r="W1288" s="14">
        <v>0</v>
      </c>
      <c r="X1288" s="14"/>
      <c r="Y1288" s="14">
        <v>1.39346211681518E-3</v>
      </c>
      <c r="Z1288" s="14">
        <v>0</v>
      </c>
      <c r="AA1288" s="14">
        <v>0</v>
      </c>
      <c r="AB1288" s="14">
        <v>0</v>
      </c>
      <c r="AC1288" s="14"/>
      <c r="AD1288" s="14">
        <v>1.1360622487954E-3</v>
      </c>
      <c r="AE1288" s="14">
        <v>0</v>
      </c>
      <c r="AF1288" s="14">
        <v>0</v>
      </c>
      <c r="AG1288" s="14">
        <v>0</v>
      </c>
      <c r="AH1288" s="14"/>
      <c r="AI1288" s="14">
        <v>0</v>
      </c>
      <c r="AJ1288" s="14">
        <v>0</v>
      </c>
      <c r="AK1288" s="14">
        <v>0</v>
      </c>
      <c r="AL1288" s="14">
        <v>0</v>
      </c>
      <c r="AM1288" s="14">
        <v>0</v>
      </c>
    </row>
    <row r="1289" spans="2:39" x14ac:dyDescent="0.35">
      <c r="C1289" s="14"/>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row>
    <row r="1290" spans="2:39" x14ac:dyDescent="0.35">
      <c r="B1290" s="6" t="s">
        <v>505</v>
      </c>
      <c r="C1290" s="14"/>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row>
    <row r="1291" spans="2:39" x14ac:dyDescent="0.35">
      <c r="B1291" s="24" t="s">
        <v>222</v>
      </c>
      <c r="C1291" s="14"/>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row>
    <row r="1292" spans="2:39" x14ac:dyDescent="0.35">
      <c r="B1292" t="s">
        <v>500</v>
      </c>
      <c r="C1292" s="14">
        <v>0.234906712367971</v>
      </c>
      <c r="D1292" s="14">
        <v>0.244896569269479</v>
      </c>
      <c r="E1292" s="14">
        <v>0.22338684565189901</v>
      </c>
      <c r="F1292" s="14"/>
      <c r="G1292" s="14">
        <v>0.24375630170229401</v>
      </c>
      <c r="H1292" s="14">
        <v>0.287972601777087</v>
      </c>
      <c r="I1292" s="14">
        <v>0.253633366718586</v>
      </c>
      <c r="J1292" s="14">
        <v>0.19553996848963001</v>
      </c>
      <c r="K1292" s="14">
        <v>0.214465749813992</v>
      </c>
      <c r="L1292" s="14">
        <v>0.117943326795191</v>
      </c>
      <c r="M1292" s="14"/>
      <c r="N1292" s="14">
        <v>0.25644049129642599</v>
      </c>
      <c r="O1292" s="14">
        <v>0.225574702340335</v>
      </c>
      <c r="P1292" s="14">
        <v>0.22733292896096299</v>
      </c>
      <c r="Q1292" s="14">
        <v>0.23856675224778001</v>
      </c>
      <c r="R1292" s="14">
        <v>0.23967772804472601</v>
      </c>
      <c r="S1292" s="14"/>
      <c r="T1292" s="14">
        <v>0.261705215023607</v>
      </c>
      <c r="U1292" s="14">
        <v>0.19747925096889599</v>
      </c>
      <c r="V1292" s="14">
        <v>0.22546684581864401</v>
      </c>
      <c r="W1292" s="14">
        <v>0.24503475600663399</v>
      </c>
      <c r="X1292" s="14"/>
      <c r="Y1292" s="14">
        <v>0.25667217641117901</v>
      </c>
      <c r="Z1292" s="14">
        <v>0.20925146453042601</v>
      </c>
      <c r="AA1292" s="14">
        <v>0.22731572926237301</v>
      </c>
      <c r="AB1292" s="14">
        <v>0.23233931182796499</v>
      </c>
      <c r="AC1292" s="14"/>
      <c r="AD1292" s="14">
        <v>0.24076775298921699</v>
      </c>
      <c r="AE1292" s="14">
        <v>0.24439123048288899</v>
      </c>
      <c r="AF1292" s="14">
        <v>0.15192363884072599</v>
      </c>
      <c r="AG1292" s="14">
        <v>0.20703440652236199</v>
      </c>
      <c r="AH1292" s="14"/>
      <c r="AI1292" s="14">
        <v>0.206799892623591</v>
      </c>
      <c r="AJ1292" s="14">
        <v>0.245894557564207</v>
      </c>
      <c r="AK1292" s="14">
        <v>0.297282982675945</v>
      </c>
      <c r="AL1292" s="14">
        <v>0.25518427620306799</v>
      </c>
      <c r="AM1292" s="14">
        <v>0.157111993522035</v>
      </c>
    </row>
    <row r="1293" spans="2:39" x14ac:dyDescent="0.35">
      <c r="B1293" t="s">
        <v>501</v>
      </c>
      <c r="C1293" s="14">
        <v>0.307208765210922</v>
      </c>
      <c r="D1293" s="14">
        <v>0.29948130738019602</v>
      </c>
      <c r="E1293" s="14">
        <v>0.31611973211882499</v>
      </c>
      <c r="F1293" s="14"/>
      <c r="G1293" s="14">
        <v>0.32227863559078801</v>
      </c>
      <c r="H1293" s="14">
        <v>0.25516876338661998</v>
      </c>
      <c r="I1293" s="14">
        <v>0.21501817770842499</v>
      </c>
      <c r="J1293" s="14">
        <v>0.39877713991879499</v>
      </c>
      <c r="K1293" s="14">
        <v>0.34326418209448201</v>
      </c>
      <c r="L1293" s="14">
        <v>0.44779179614806403</v>
      </c>
      <c r="M1293" s="14"/>
      <c r="N1293" s="14">
        <v>0.28208960978574499</v>
      </c>
      <c r="O1293" s="14">
        <v>0.25113446606381101</v>
      </c>
      <c r="P1293" s="14">
        <v>0.31275298536302498</v>
      </c>
      <c r="Q1293" s="14">
        <v>0.32454048471587998</v>
      </c>
      <c r="R1293" s="14">
        <v>0.34996886318898002</v>
      </c>
      <c r="S1293" s="14"/>
      <c r="T1293" s="14">
        <v>0.27983809517922698</v>
      </c>
      <c r="U1293" s="14">
        <v>0.44515293045413001</v>
      </c>
      <c r="V1293" s="14">
        <v>0.31082521555912701</v>
      </c>
      <c r="W1293" s="14">
        <v>0.29080184944750398</v>
      </c>
      <c r="X1293" s="14"/>
      <c r="Y1293" s="14">
        <v>0.30828782174410002</v>
      </c>
      <c r="Z1293" s="14">
        <v>0.31377376432241999</v>
      </c>
      <c r="AA1293" s="14">
        <v>0.31232417472778601</v>
      </c>
      <c r="AB1293" s="14">
        <v>0.22429436234358799</v>
      </c>
      <c r="AC1293" s="14"/>
      <c r="AD1293" s="14">
        <v>0.301860564093548</v>
      </c>
      <c r="AE1293" s="14">
        <v>0.294126646884733</v>
      </c>
      <c r="AF1293" s="14">
        <v>0.304833829204535</v>
      </c>
      <c r="AG1293" s="14">
        <v>0.36917037153749099</v>
      </c>
      <c r="AH1293" s="14"/>
      <c r="AI1293" s="14">
        <v>0.32876508950651201</v>
      </c>
      <c r="AJ1293" s="14">
        <v>0.30610317436440898</v>
      </c>
      <c r="AK1293" s="14">
        <v>0.33524334890061003</v>
      </c>
      <c r="AL1293" s="14">
        <v>0.223662158159876</v>
      </c>
      <c r="AM1293" s="14">
        <v>0.38800360889038599</v>
      </c>
    </row>
    <row r="1294" spans="2:39" x14ac:dyDescent="0.35">
      <c r="B1294" t="s">
        <v>502</v>
      </c>
      <c r="C1294" s="14">
        <v>0.162847892608734</v>
      </c>
      <c r="D1294" s="14">
        <v>0.13563453789719501</v>
      </c>
      <c r="E1294" s="14">
        <v>0.19422914483936099</v>
      </c>
      <c r="F1294" s="14"/>
      <c r="G1294" s="14">
        <v>0.18936801840987599</v>
      </c>
      <c r="H1294" s="14">
        <v>0.14191228468348999</v>
      </c>
      <c r="I1294" s="14">
        <v>0.15291889801863601</v>
      </c>
      <c r="J1294" s="14">
        <v>0.13353891155071501</v>
      </c>
      <c r="K1294" s="14">
        <v>0.19202295446741799</v>
      </c>
      <c r="L1294" s="14">
        <v>0.21410961849329599</v>
      </c>
      <c r="M1294" s="14"/>
      <c r="N1294" s="14">
        <v>0.108422342966994</v>
      </c>
      <c r="O1294" s="14">
        <v>0.21328255361750101</v>
      </c>
      <c r="P1294" s="14">
        <v>0.135598272421147</v>
      </c>
      <c r="Q1294" s="14">
        <v>0.17472417037089799</v>
      </c>
      <c r="R1294" s="14">
        <v>0.11918123988005901</v>
      </c>
      <c r="S1294" s="14"/>
      <c r="T1294" s="14">
        <v>0.214483553726142</v>
      </c>
      <c r="U1294" s="14">
        <v>8.5815178936320402E-2</v>
      </c>
      <c r="V1294" s="14">
        <v>0.198215306674379</v>
      </c>
      <c r="W1294" s="14">
        <v>0.131750788023731</v>
      </c>
      <c r="X1294" s="14"/>
      <c r="Y1294" s="14">
        <v>0.14167734022419101</v>
      </c>
      <c r="Z1294" s="14">
        <v>0.17812179124081201</v>
      </c>
      <c r="AA1294" s="14">
        <v>0.19743548468845801</v>
      </c>
      <c r="AB1294" s="14">
        <v>0.170072131066343</v>
      </c>
      <c r="AC1294" s="14"/>
      <c r="AD1294" s="14">
        <v>0.15114164180957201</v>
      </c>
      <c r="AE1294" s="14">
        <v>0.172045012073056</v>
      </c>
      <c r="AF1294" s="14">
        <v>0.294316445088593</v>
      </c>
      <c r="AG1294" s="14">
        <v>0.15558555758198001</v>
      </c>
      <c r="AH1294" s="14"/>
      <c r="AI1294" s="14">
        <v>0.164022085695923</v>
      </c>
      <c r="AJ1294" s="14">
        <v>0.143029964355604</v>
      </c>
      <c r="AK1294" s="14">
        <v>0.16713223132716301</v>
      </c>
      <c r="AL1294" s="14">
        <v>0.17653829021539399</v>
      </c>
      <c r="AM1294" s="14">
        <v>0.20258988008123199</v>
      </c>
    </row>
    <row r="1295" spans="2:39" x14ac:dyDescent="0.35">
      <c r="B1295" t="s">
        <v>503</v>
      </c>
      <c r="C1295" s="14">
        <v>0.12035069775554801</v>
      </c>
      <c r="D1295" s="14">
        <v>0.142813043069693</v>
      </c>
      <c r="E1295" s="14">
        <v>9.4448102082705501E-2</v>
      </c>
      <c r="F1295" s="14"/>
      <c r="G1295" s="14">
        <v>8.8485719605114796E-2</v>
      </c>
      <c r="H1295" s="14">
        <v>0.115079885990583</v>
      </c>
      <c r="I1295" s="14">
        <v>0.20417398431591399</v>
      </c>
      <c r="J1295" s="14">
        <v>0.112079105571301</v>
      </c>
      <c r="K1295" s="14">
        <v>7.53256500830259E-2</v>
      </c>
      <c r="L1295" s="14">
        <v>5.4576502092336103E-2</v>
      </c>
      <c r="M1295" s="14"/>
      <c r="N1295" s="14">
        <v>0.11215624904602001</v>
      </c>
      <c r="O1295" s="14">
        <v>9.6299098395137006E-2</v>
      </c>
      <c r="P1295" s="14">
        <v>0.16314855469144099</v>
      </c>
      <c r="Q1295" s="14">
        <v>0.112503904063896</v>
      </c>
      <c r="R1295" s="14">
        <v>0.130618260701274</v>
      </c>
      <c r="S1295" s="14"/>
      <c r="T1295" s="14">
        <v>0.116294896201402</v>
      </c>
      <c r="U1295" s="14">
        <v>9.5484799839777507E-2</v>
      </c>
      <c r="V1295" s="14">
        <v>0.11545651581169999</v>
      </c>
      <c r="W1295" s="14">
        <v>0.128781668701342</v>
      </c>
      <c r="X1295" s="14"/>
      <c r="Y1295" s="14">
        <v>0.106623296805251</v>
      </c>
      <c r="Z1295" s="14">
        <v>0.141385386296382</v>
      </c>
      <c r="AA1295" s="14">
        <v>0.112741070955225</v>
      </c>
      <c r="AB1295" s="14">
        <v>0.18200590121177901</v>
      </c>
      <c r="AC1295" s="14"/>
      <c r="AD1295" s="14">
        <v>0.128598873743454</v>
      </c>
      <c r="AE1295" s="14">
        <v>0.127469085242508</v>
      </c>
      <c r="AF1295" s="14">
        <v>4.6434136865328698E-2</v>
      </c>
      <c r="AG1295" s="14">
        <v>5.9626059234996899E-2</v>
      </c>
      <c r="AH1295" s="14"/>
      <c r="AI1295" s="14">
        <v>0.166249900368729</v>
      </c>
      <c r="AJ1295" s="14">
        <v>0.14225663219304399</v>
      </c>
      <c r="AK1295" s="14">
        <v>8.4843668709220499E-2</v>
      </c>
      <c r="AL1295" s="14">
        <v>0.12202921257862299</v>
      </c>
      <c r="AM1295" s="14">
        <v>9.6088750478271603E-2</v>
      </c>
    </row>
    <row r="1296" spans="2:39" x14ac:dyDescent="0.35">
      <c r="B1296" t="s">
        <v>504</v>
      </c>
      <c r="C1296" s="14">
        <v>0.10406754323895499</v>
      </c>
      <c r="D1296" s="14">
        <v>0.10771003943053301</v>
      </c>
      <c r="E1296" s="14">
        <v>9.9867175700713004E-2</v>
      </c>
      <c r="F1296" s="14"/>
      <c r="G1296" s="14">
        <v>0.12811731319015199</v>
      </c>
      <c r="H1296" s="14">
        <v>0.13586462388870499</v>
      </c>
      <c r="I1296" s="14">
        <v>9.9613443973762206E-2</v>
      </c>
      <c r="J1296" s="14">
        <v>6.2180568113112698E-2</v>
      </c>
      <c r="K1296" s="14">
        <v>4.1626356711065002E-2</v>
      </c>
      <c r="L1296" s="14">
        <v>0.127670191980816</v>
      </c>
      <c r="M1296" s="14"/>
      <c r="N1296" s="14">
        <v>0.107687813306814</v>
      </c>
      <c r="O1296" s="14">
        <v>0.126247938859673</v>
      </c>
      <c r="P1296" s="14">
        <v>9.9486571812070296E-2</v>
      </c>
      <c r="Q1296" s="14">
        <v>0.11368748413218401</v>
      </c>
      <c r="R1296" s="14">
        <v>8.3263027647356394E-2</v>
      </c>
      <c r="S1296" s="14"/>
      <c r="T1296" s="14">
        <v>0.10860172483753899</v>
      </c>
      <c r="U1296" s="14">
        <v>0.14772722881703601</v>
      </c>
      <c r="V1296" s="14">
        <v>8.3501136585546004E-2</v>
      </c>
      <c r="W1296" s="14">
        <v>0.117681094633569</v>
      </c>
      <c r="X1296" s="14"/>
      <c r="Y1296" s="14">
        <v>8.6346634969855798E-2</v>
      </c>
      <c r="Z1296" s="14">
        <v>0.11701944091456799</v>
      </c>
      <c r="AA1296" s="14">
        <v>9.9145335089024095E-2</v>
      </c>
      <c r="AB1296" s="14">
        <v>0.19128829355032501</v>
      </c>
      <c r="AC1296" s="14"/>
      <c r="AD1296" s="14">
        <v>0.105761804374308</v>
      </c>
      <c r="AE1296" s="14">
        <v>9.9061657101330594E-2</v>
      </c>
      <c r="AF1296" s="14">
        <v>0.100063458959383</v>
      </c>
      <c r="AG1296" s="14">
        <v>0.126998964249431</v>
      </c>
      <c r="AH1296" s="14"/>
      <c r="AI1296" s="14">
        <v>8.1879374478866798E-2</v>
      </c>
      <c r="AJ1296" s="14">
        <v>0.107344994729124</v>
      </c>
      <c r="AK1296" s="14">
        <v>6.1606555160875001E-2</v>
      </c>
      <c r="AL1296" s="14">
        <v>0.143977005126154</v>
      </c>
      <c r="AM1296" s="14">
        <v>0.116632568205208</v>
      </c>
    </row>
    <row r="1297" spans="2:39" x14ac:dyDescent="0.35">
      <c r="B1297" t="s">
        <v>272</v>
      </c>
      <c r="C1297" s="14">
        <v>5.96050682076881E-2</v>
      </c>
      <c r="D1297" s="14">
        <v>6.4221301670985498E-2</v>
      </c>
      <c r="E1297" s="14">
        <v>5.42818293713613E-2</v>
      </c>
      <c r="F1297" s="14"/>
      <c r="G1297" s="14">
        <v>1.6552290384266598E-2</v>
      </c>
      <c r="H1297" s="14">
        <v>3.70113699266124E-2</v>
      </c>
      <c r="I1297" s="14">
        <v>7.4642129264677406E-2</v>
      </c>
      <c r="J1297" s="14">
        <v>8.36879513764303E-2</v>
      </c>
      <c r="K1297" s="14">
        <v>0.133295106830018</v>
      </c>
      <c r="L1297" s="14">
        <v>3.7908564490296802E-2</v>
      </c>
      <c r="M1297" s="14"/>
      <c r="N1297" s="14">
        <v>0.11964971856969001</v>
      </c>
      <c r="O1297" s="14">
        <v>7.3703976243831695E-2</v>
      </c>
      <c r="P1297" s="14">
        <v>5.2333770288795101E-2</v>
      </c>
      <c r="Q1297" s="14">
        <v>3.0589254881219601E-2</v>
      </c>
      <c r="R1297" s="14">
        <v>6.5500917423595997E-2</v>
      </c>
      <c r="S1297" s="14"/>
      <c r="T1297" s="14">
        <v>1.0687992477829001E-2</v>
      </c>
      <c r="U1297" s="14">
        <v>1.2817665176659899E-2</v>
      </c>
      <c r="V1297" s="14">
        <v>4.9522294535362603E-2</v>
      </c>
      <c r="W1297" s="14">
        <v>8.0821579727773998E-2</v>
      </c>
      <c r="X1297" s="14"/>
      <c r="Y1297" s="14">
        <v>8.1119490438291697E-2</v>
      </c>
      <c r="Z1297" s="14">
        <v>4.0448152695391801E-2</v>
      </c>
      <c r="AA1297" s="14">
        <v>4.3123715417280897E-2</v>
      </c>
      <c r="AB1297" s="14">
        <v>0</v>
      </c>
      <c r="AC1297" s="14"/>
      <c r="AD1297" s="14">
        <v>6.20995767270687E-2</v>
      </c>
      <c r="AE1297" s="14">
        <v>5.9445222079515803E-2</v>
      </c>
      <c r="AF1297" s="14">
        <v>8.1086788855065095E-2</v>
      </c>
      <c r="AG1297" s="14">
        <v>2.1678161088105798E-2</v>
      </c>
      <c r="AH1297" s="14"/>
      <c r="AI1297" s="14">
        <v>3.4430848182752598E-2</v>
      </c>
      <c r="AJ1297" s="14">
        <v>5.1266717892919401E-2</v>
      </c>
      <c r="AK1297" s="14">
        <v>3.4646298860658203E-2</v>
      </c>
      <c r="AL1297" s="14">
        <v>7.86090577168857E-2</v>
      </c>
      <c r="AM1297" s="14">
        <v>3.02395798604796E-2</v>
      </c>
    </row>
    <row r="1298" spans="2:39" x14ac:dyDescent="0.35">
      <c r="B1298" t="s">
        <v>64</v>
      </c>
      <c r="C1298" s="14">
        <v>1.1013320610182099E-2</v>
      </c>
      <c r="D1298" s="14">
        <v>5.2432012819187404E-3</v>
      </c>
      <c r="E1298" s="14">
        <v>1.7667170235133998E-2</v>
      </c>
      <c r="F1298" s="14"/>
      <c r="G1298" s="14">
        <v>1.1441721117508401E-2</v>
      </c>
      <c r="H1298" s="14">
        <v>2.69904703469033E-2</v>
      </c>
      <c r="I1298" s="14">
        <v>0</v>
      </c>
      <c r="J1298" s="14">
        <v>1.4196354980016E-2</v>
      </c>
      <c r="K1298" s="14">
        <v>0</v>
      </c>
      <c r="L1298" s="14">
        <v>0</v>
      </c>
      <c r="M1298" s="14"/>
      <c r="N1298" s="14">
        <v>1.3553775028312001E-2</v>
      </c>
      <c r="O1298" s="14">
        <v>1.37572644797118E-2</v>
      </c>
      <c r="P1298" s="14">
        <v>9.3469164625592394E-3</v>
      </c>
      <c r="Q1298" s="14">
        <v>5.3879495881424197E-3</v>
      </c>
      <c r="R1298" s="14">
        <v>1.17899631140098E-2</v>
      </c>
      <c r="S1298" s="14"/>
      <c r="T1298" s="14">
        <v>8.3885225542543098E-3</v>
      </c>
      <c r="U1298" s="14">
        <v>1.5522945807181301E-2</v>
      </c>
      <c r="V1298" s="14">
        <v>1.7012685015241901E-2</v>
      </c>
      <c r="W1298" s="14">
        <v>5.1282634594470499E-3</v>
      </c>
      <c r="X1298" s="14"/>
      <c r="Y1298" s="14">
        <v>1.92732394071316E-2</v>
      </c>
      <c r="Z1298" s="14">
        <v>0</v>
      </c>
      <c r="AA1298" s="14">
        <v>7.9144898598516398E-3</v>
      </c>
      <c r="AB1298" s="14">
        <v>0</v>
      </c>
      <c r="AC1298" s="14"/>
      <c r="AD1298" s="14">
        <v>9.7697862628320607E-3</v>
      </c>
      <c r="AE1298" s="14">
        <v>3.46114613596743E-3</v>
      </c>
      <c r="AF1298" s="14">
        <v>2.1341702186369101E-2</v>
      </c>
      <c r="AG1298" s="14">
        <v>5.9906479785632197E-2</v>
      </c>
      <c r="AH1298" s="14"/>
      <c r="AI1298" s="14">
        <v>1.78528091436259E-2</v>
      </c>
      <c r="AJ1298" s="14">
        <v>4.10395890069239E-3</v>
      </c>
      <c r="AK1298" s="14">
        <v>1.92449143655282E-2</v>
      </c>
      <c r="AL1298" s="14">
        <v>0</v>
      </c>
      <c r="AM1298" s="14">
        <v>9.33361896238704E-3</v>
      </c>
    </row>
    <row r="1299" spans="2:39" x14ac:dyDescent="0.35">
      <c r="C1299" s="14"/>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row>
    <row r="1300" spans="2:39" x14ac:dyDescent="0.35">
      <c r="B1300" s="6" t="s">
        <v>513</v>
      </c>
      <c r="C1300" s="14"/>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row>
    <row r="1301" spans="2:39" x14ac:dyDescent="0.35">
      <c r="B1301" s="24" t="s">
        <v>222</v>
      </c>
      <c r="C1301" s="14"/>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c r="AD1301" s="14"/>
      <c r="AE1301" s="14"/>
      <c r="AF1301" s="14"/>
      <c r="AG1301" s="14"/>
      <c r="AH1301" s="14"/>
      <c r="AI1301" s="14"/>
      <c r="AJ1301" s="14"/>
      <c r="AK1301" s="14"/>
      <c r="AL1301" s="14"/>
      <c r="AM1301" s="14"/>
    </row>
    <row r="1302" spans="2:39" x14ac:dyDescent="0.35">
      <c r="B1302" t="s">
        <v>506</v>
      </c>
      <c r="C1302" s="14">
        <v>1.6465245368461501E-2</v>
      </c>
      <c r="D1302" s="14">
        <v>1.8884080738916301E-2</v>
      </c>
      <c r="E1302" s="14">
        <v>1.36759500511729E-2</v>
      </c>
      <c r="F1302" s="14"/>
      <c r="G1302" s="14">
        <v>1.09982758259506E-2</v>
      </c>
      <c r="H1302" s="14">
        <v>2.2126816507183799E-2</v>
      </c>
      <c r="I1302" s="14">
        <v>7.8306900022000608E-3</v>
      </c>
      <c r="J1302" s="14">
        <v>3.2307748906523298E-2</v>
      </c>
      <c r="K1302" s="14">
        <v>0</v>
      </c>
      <c r="L1302" s="14">
        <v>2.3206838660592199E-2</v>
      </c>
      <c r="M1302" s="14"/>
      <c r="N1302" s="14">
        <v>1.5243472148417101E-2</v>
      </c>
      <c r="O1302" s="14">
        <v>2.2905353009476999E-2</v>
      </c>
      <c r="P1302" s="14">
        <v>1.40646296883973E-2</v>
      </c>
      <c r="Q1302" s="14">
        <v>1.09256918177148E-2</v>
      </c>
      <c r="R1302" s="14">
        <v>1.2206513713950999E-2</v>
      </c>
      <c r="S1302" s="14"/>
      <c r="T1302" s="14">
        <v>0</v>
      </c>
      <c r="U1302" s="14">
        <v>0</v>
      </c>
      <c r="V1302" s="14">
        <v>2.0160939899493299E-2</v>
      </c>
      <c r="W1302" s="14">
        <v>1.7308845179160998E-2</v>
      </c>
      <c r="X1302" s="14"/>
      <c r="Y1302" s="14">
        <v>1.46954661944776E-2</v>
      </c>
      <c r="Z1302" s="14">
        <v>1.49963696567027E-2</v>
      </c>
      <c r="AA1302" s="14">
        <v>2.6253602142237101E-2</v>
      </c>
      <c r="AB1302" s="14">
        <v>1.10724895673741E-2</v>
      </c>
      <c r="AC1302" s="14"/>
      <c r="AD1302" s="14">
        <v>1.6661985928003799E-2</v>
      </c>
      <c r="AE1302" s="14">
        <v>1.8413737891507801E-2</v>
      </c>
      <c r="AF1302" s="14">
        <v>0</v>
      </c>
      <c r="AG1302" s="14">
        <v>1.8242265032554501E-2</v>
      </c>
      <c r="AH1302" s="14"/>
      <c r="AI1302" s="14">
        <v>2.4314456286925301E-2</v>
      </c>
      <c r="AJ1302" s="14">
        <v>1.38307078412676E-2</v>
      </c>
      <c r="AK1302" s="14">
        <v>0</v>
      </c>
      <c r="AL1302" s="14">
        <v>2.7539850994717601E-2</v>
      </c>
      <c r="AM1302" s="14">
        <v>9.9541313415146809E-3</v>
      </c>
    </row>
    <row r="1303" spans="2:39" x14ac:dyDescent="0.35">
      <c r="B1303" t="s">
        <v>507</v>
      </c>
      <c r="C1303" s="14">
        <v>0.19607592981689001</v>
      </c>
      <c r="D1303" s="14">
        <v>0.18619605652388699</v>
      </c>
      <c r="E1303" s="14">
        <v>0.20746896823868</v>
      </c>
      <c r="F1303" s="14"/>
      <c r="G1303" s="14">
        <v>0.29634879009489501</v>
      </c>
      <c r="H1303" s="14">
        <v>0.21726578725245099</v>
      </c>
      <c r="I1303" s="14">
        <v>0.157896046840143</v>
      </c>
      <c r="J1303" s="14">
        <v>0.17877810552618301</v>
      </c>
      <c r="K1303" s="14">
        <v>0.12031507308709399</v>
      </c>
      <c r="L1303" s="14">
        <v>0.16315927958235901</v>
      </c>
      <c r="M1303" s="14"/>
      <c r="N1303" s="14">
        <v>0.156081208963358</v>
      </c>
      <c r="O1303" s="14">
        <v>0.20692290733820801</v>
      </c>
      <c r="P1303" s="14">
        <v>0.179021371133013</v>
      </c>
      <c r="Q1303" s="14">
        <v>0.218965664892804</v>
      </c>
      <c r="R1303" s="14">
        <v>0.196307917629574</v>
      </c>
      <c r="S1303" s="14"/>
      <c r="T1303" s="14">
        <v>0.280029413851271</v>
      </c>
      <c r="U1303" s="14">
        <v>0.35135530322286002</v>
      </c>
      <c r="V1303" s="14">
        <v>0.18375441200759601</v>
      </c>
      <c r="W1303" s="14">
        <v>0.17702257333742</v>
      </c>
      <c r="X1303" s="14"/>
      <c r="Y1303" s="14">
        <v>0.21900473424432301</v>
      </c>
      <c r="Z1303" s="14">
        <v>0.18536027875098099</v>
      </c>
      <c r="AA1303" s="14">
        <v>0.116762932138023</v>
      </c>
      <c r="AB1303" s="14">
        <v>0.23030926280885899</v>
      </c>
      <c r="AC1303" s="14"/>
      <c r="AD1303" s="14">
        <v>0.17366062870996901</v>
      </c>
      <c r="AE1303" s="14">
        <v>0.22304063499250901</v>
      </c>
      <c r="AF1303" s="14">
        <v>0.227922271724877</v>
      </c>
      <c r="AG1303" s="14">
        <v>0.29286055669284</v>
      </c>
      <c r="AH1303" s="14"/>
      <c r="AI1303" s="14">
        <v>0.224669886205727</v>
      </c>
      <c r="AJ1303" s="14">
        <v>0.15726672675474601</v>
      </c>
      <c r="AK1303" s="14">
        <v>0.20699538465980699</v>
      </c>
      <c r="AL1303" s="14">
        <v>0.19353218809703501</v>
      </c>
      <c r="AM1303" s="14">
        <v>0.166527227015624</v>
      </c>
    </row>
    <row r="1304" spans="2:39" x14ac:dyDescent="0.35">
      <c r="B1304" t="s">
        <v>508</v>
      </c>
      <c r="C1304" s="14">
        <v>0.342847173618682</v>
      </c>
      <c r="D1304" s="14">
        <v>0.32879446374881599</v>
      </c>
      <c r="E1304" s="14">
        <v>0.35905214495075899</v>
      </c>
      <c r="F1304" s="14"/>
      <c r="G1304" s="14">
        <v>0.33620082894884301</v>
      </c>
      <c r="H1304" s="14">
        <v>0.35022831276218203</v>
      </c>
      <c r="I1304" s="14">
        <v>0.35577572182433997</v>
      </c>
      <c r="J1304" s="14">
        <v>0.31988379759882701</v>
      </c>
      <c r="K1304" s="14">
        <v>0.40609110307719098</v>
      </c>
      <c r="L1304" s="14">
        <v>0.27040757509385099</v>
      </c>
      <c r="M1304" s="14"/>
      <c r="N1304" s="14">
        <v>0.34216687512287203</v>
      </c>
      <c r="O1304" s="14">
        <v>0.30134491836028199</v>
      </c>
      <c r="P1304" s="14">
        <v>0.337107837675511</v>
      </c>
      <c r="Q1304" s="14">
        <v>0.41475734869130598</v>
      </c>
      <c r="R1304" s="14">
        <v>0.32770889831011502</v>
      </c>
      <c r="S1304" s="14"/>
      <c r="T1304" s="14">
        <v>0.34886784296156897</v>
      </c>
      <c r="U1304" s="14">
        <v>0.29891762042714998</v>
      </c>
      <c r="V1304" s="14">
        <v>0.35931053962653903</v>
      </c>
      <c r="W1304" s="14">
        <v>0.33110883537133301</v>
      </c>
      <c r="X1304" s="14"/>
      <c r="Y1304" s="14">
        <v>0.33892226694545302</v>
      </c>
      <c r="Z1304" s="14">
        <v>0.328383381647608</v>
      </c>
      <c r="AA1304" s="14">
        <v>0.42631501242137199</v>
      </c>
      <c r="AB1304" s="14">
        <v>0.3066314809315</v>
      </c>
      <c r="AC1304" s="14"/>
      <c r="AD1304" s="14">
        <v>0.379709943195362</v>
      </c>
      <c r="AE1304" s="14">
        <v>0.27394873104557299</v>
      </c>
      <c r="AF1304" s="14">
        <v>0.32010047513125101</v>
      </c>
      <c r="AG1304" s="14">
        <v>0.34855055783752797</v>
      </c>
      <c r="AH1304" s="14"/>
      <c r="AI1304" s="14">
        <v>0.394230528929085</v>
      </c>
      <c r="AJ1304" s="14">
        <v>0.341611865265468</v>
      </c>
      <c r="AK1304" s="14">
        <v>0.54300512715518801</v>
      </c>
      <c r="AL1304" s="14">
        <v>0.29959047161864399</v>
      </c>
      <c r="AM1304" s="14">
        <v>0.29605989409342498</v>
      </c>
    </row>
    <row r="1305" spans="2:39" x14ac:dyDescent="0.35">
      <c r="B1305" t="s">
        <v>509</v>
      </c>
      <c r="C1305" s="14">
        <v>0.26388895492068998</v>
      </c>
      <c r="D1305" s="14">
        <v>0.27771421341263097</v>
      </c>
      <c r="E1305" s="14">
        <v>0.247946270584706</v>
      </c>
      <c r="F1305" s="14"/>
      <c r="G1305" s="14">
        <v>0.196016972645704</v>
      </c>
      <c r="H1305" s="14">
        <v>0.27115632230079401</v>
      </c>
      <c r="I1305" s="14">
        <v>0.30946712786798097</v>
      </c>
      <c r="J1305" s="14">
        <v>0.1975288808132</v>
      </c>
      <c r="K1305" s="14">
        <v>0.30926977384971899</v>
      </c>
      <c r="L1305" s="14">
        <v>0.321529018571583</v>
      </c>
      <c r="M1305" s="14"/>
      <c r="N1305" s="14">
        <v>0.30082360191508001</v>
      </c>
      <c r="O1305" s="14">
        <v>0.283159332301545</v>
      </c>
      <c r="P1305" s="14">
        <v>0.23040366113404401</v>
      </c>
      <c r="Q1305" s="14">
        <v>0.23902140937077801</v>
      </c>
      <c r="R1305" s="14">
        <v>0.284320170334453</v>
      </c>
      <c r="S1305" s="14"/>
      <c r="T1305" s="14">
        <v>0.225463324659195</v>
      </c>
      <c r="U1305" s="14">
        <v>0.151779962368781</v>
      </c>
      <c r="V1305" s="14">
        <v>0.26566505897630499</v>
      </c>
      <c r="W1305" s="14">
        <v>0.28174857333493297</v>
      </c>
      <c r="X1305" s="14"/>
      <c r="Y1305" s="14">
        <v>0.25507348271973501</v>
      </c>
      <c r="Z1305" s="14">
        <v>0.28840067913335199</v>
      </c>
      <c r="AA1305" s="14">
        <v>0.239547460774824</v>
      </c>
      <c r="AB1305" s="14">
        <v>0.28541515276997098</v>
      </c>
      <c r="AC1305" s="14"/>
      <c r="AD1305" s="14">
        <v>0.27576066105776997</v>
      </c>
      <c r="AE1305" s="14">
        <v>0.27357853225304701</v>
      </c>
      <c r="AF1305" s="14">
        <v>0.182460991984912</v>
      </c>
      <c r="AG1305" s="14">
        <v>0.12827811126078001</v>
      </c>
      <c r="AH1305" s="14"/>
      <c r="AI1305" s="14">
        <v>0.275735656622076</v>
      </c>
      <c r="AJ1305" s="14">
        <v>0.27592448234924599</v>
      </c>
      <c r="AK1305" s="14">
        <v>0.15896405361264099</v>
      </c>
      <c r="AL1305" s="14">
        <v>0.26405942150136202</v>
      </c>
      <c r="AM1305" s="14">
        <v>0.31281158453201302</v>
      </c>
    </row>
    <row r="1306" spans="2:39" x14ac:dyDescent="0.35">
      <c r="B1306" t="s">
        <v>510</v>
      </c>
      <c r="C1306" s="14">
        <v>0.118239338294094</v>
      </c>
      <c r="D1306" s="14">
        <v>0.120596731541533</v>
      </c>
      <c r="E1306" s="14">
        <v>0.11552089534985401</v>
      </c>
      <c r="F1306" s="14"/>
      <c r="G1306" s="14">
        <v>0.107047517169452</v>
      </c>
      <c r="H1306" s="14">
        <v>9.0640057823247994E-2</v>
      </c>
      <c r="I1306" s="14">
        <v>0.11669496955269899</v>
      </c>
      <c r="J1306" s="14">
        <v>0.14884942066419299</v>
      </c>
      <c r="K1306" s="14">
        <v>0.115063396390536</v>
      </c>
      <c r="L1306" s="14">
        <v>0.16926018239281701</v>
      </c>
      <c r="M1306" s="14"/>
      <c r="N1306" s="14">
        <v>7.52195304693596E-2</v>
      </c>
      <c r="O1306" s="14">
        <v>0.11134062153631499</v>
      </c>
      <c r="P1306" s="14">
        <v>0.15369629521306999</v>
      </c>
      <c r="Q1306" s="14">
        <v>0.100334794576891</v>
      </c>
      <c r="R1306" s="14">
        <v>0.108760900583658</v>
      </c>
      <c r="S1306" s="14"/>
      <c r="T1306" s="14">
        <v>0.11357021789980699</v>
      </c>
      <c r="U1306" s="14">
        <v>8.6434971700255298E-2</v>
      </c>
      <c r="V1306" s="14">
        <v>0.103544767961611</v>
      </c>
      <c r="W1306" s="14">
        <v>0.13693138421342599</v>
      </c>
      <c r="X1306" s="14"/>
      <c r="Y1306" s="14">
        <v>0.107228815999541</v>
      </c>
      <c r="Z1306" s="14">
        <v>0.122303638977001</v>
      </c>
      <c r="AA1306" s="14">
        <v>0.14236429948172599</v>
      </c>
      <c r="AB1306" s="14">
        <v>0.146749958445902</v>
      </c>
      <c r="AC1306" s="14"/>
      <c r="AD1306" s="14">
        <v>9.8167915344310699E-2</v>
      </c>
      <c r="AE1306" s="14">
        <v>0.15572848784278501</v>
      </c>
      <c r="AF1306" s="14">
        <v>5.70794985176123E-2</v>
      </c>
      <c r="AG1306" s="14">
        <v>0.149960500340585</v>
      </c>
      <c r="AH1306" s="14"/>
      <c r="AI1306" s="14">
        <v>4.7088062040978901E-2</v>
      </c>
      <c r="AJ1306" s="14">
        <v>0.13893041410676499</v>
      </c>
      <c r="AK1306" s="14">
        <v>9.1035434572363599E-2</v>
      </c>
      <c r="AL1306" s="14">
        <v>0.13496437460924701</v>
      </c>
      <c r="AM1306" s="14">
        <v>0.12669596084836801</v>
      </c>
    </row>
    <row r="1307" spans="2:39" x14ac:dyDescent="0.35">
      <c r="B1307" t="s">
        <v>511</v>
      </c>
      <c r="C1307" s="14">
        <v>3.5560769244020303E-2</v>
      </c>
      <c r="D1307" s="14">
        <v>2.92937825733189E-2</v>
      </c>
      <c r="E1307" s="14">
        <v>4.2787584589791601E-2</v>
      </c>
      <c r="F1307" s="14"/>
      <c r="G1307" s="14">
        <v>2.1379404788981201E-2</v>
      </c>
      <c r="H1307" s="14">
        <v>2.5220735487368799E-2</v>
      </c>
      <c r="I1307" s="14">
        <v>2.4682946620984799E-2</v>
      </c>
      <c r="J1307" s="14">
        <v>0.105054474991003</v>
      </c>
      <c r="K1307" s="14">
        <v>2.0260710298044E-2</v>
      </c>
      <c r="L1307" s="14">
        <v>1.28581748166899E-2</v>
      </c>
      <c r="M1307" s="14"/>
      <c r="N1307" s="14">
        <v>3.9845885954862097E-2</v>
      </c>
      <c r="O1307" s="14">
        <v>4.0956211412060503E-2</v>
      </c>
      <c r="P1307" s="14">
        <v>4.8011121636429899E-2</v>
      </c>
      <c r="Q1307" s="14">
        <v>1.1648766896184E-2</v>
      </c>
      <c r="R1307" s="14">
        <v>4.7536035620702098E-2</v>
      </c>
      <c r="S1307" s="14"/>
      <c r="T1307" s="14">
        <v>0</v>
      </c>
      <c r="U1307" s="14">
        <v>2.03039081426706E-2</v>
      </c>
      <c r="V1307" s="14">
        <v>3.1897109111358901E-2</v>
      </c>
      <c r="W1307" s="14">
        <v>4.5934926403292699E-2</v>
      </c>
      <c r="X1307" s="14"/>
      <c r="Y1307" s="14">
        <v>3.0123777347358601E-2</v>
      </c>
      <c r="Z1307" s="14">
        <v>4.5410602394566901E-2</v>
      </c>
      <c r="AA1307" s="14">
        <v>1.64498589317294E-2</v>
      </c>
      <c r="AB1307" s="14">
        <v>1.9821655476393502E-2</v>
      </c>
      <c r="AC1307" s="14"/>
      <c r="AD1307" s="14">
        <v>3.3460465799078E-2</v>
      </c>
      <c r="AE1307" s="14">
        <v>2.6276491039034001E-2</v>
      </c>
      <c r="AF1307" s="14">
        <v>0.132839901771169</v>
      </c>
      <c r="AG1307" s="14">
        <v>3.7133213844061701E-2</v>
      </c>
      <c r="AH1307" s="14"/>
      <c r="AI1307" s="14">
        <v>2.4288933270573999E-2</v>
      </c>
      <c r="AJ1307" s="14">
        <v>4.0779424707768498E-2</v>
      </c>
      <c r="AK1307" s="14">
        <v>0</v>
      </c>
      <c r="AL1307" s="14">
        <v>4.4889895698404701E-2</v>
      </c>
      <c r="AM1307" s="14">
        <v>6.1680918184280099E-2</v>
      </c>
    </row>
    <row r="1308" spans="2:39" x14ac:dyDescent="0.35">
      <c r="B1308" t="s">
        <v>512</v>
      </c>
      <c r="C1308" s="14">
        <v>2.2471423536021402E-2</v>
      </c>
      <c r="D1308" s="14">
        <v>3.3587845204211202E-2</v>
      </c>
      <c r="E1308" s="14">
        <v>9.6524515287382592E-3</v>
      </c>
      <c r="F1308" s="14"/>
      <c r="G1308" s="14">
        <v>2.6184066842135201E-2</v>
      </c>
      <c r="H1308" s="14">
        <v>1.6201395986886601E-2</v>
      </c>
      <c r="I1308" s="14">
        <v>2.76524972916527E-2</v>
      </c>
      <c r="J1308" s="14">
        <v>1.11472324543737E-2</v>
      </c>
      <c r="K1308" s="14">
        <v>2.2978332349226901E-2</v>
      </c>
      <c r="L1308" s="14">
        <v>3.95789308821081E-2</v>
      </c>
      <c r="M1308" s="14"/>
      <c r="N1308" s="14">
        <v>6.2521295759042306E-2</v>
      </c>
      <c r="O1308" s="14">
        <v>2.6492023802255699E-2</v>
      </c>
      <c r="P1308" s="14">
        <v>3.7695083519534198E-2</v>
      </c>
      <c r="Q1308" s="14">
        <v>0</v>
      </c>
      <c r="R1308" s="14">
        <v>1.6893895773864E-2</v>
      </c>
      <c r="S1308" s="14"/>
      <c r="T1308" s="14">
        <v>3.2069200628158698E-2</v>
      </c>
      <c r="U1308" s="14">
        <v>9.1208234138283106E-2</v>
      </c>
      <c r="V1308" s="14">
        <v>2.52949297817706E-2</v>
      </c>
      <c r="W1308" s="14">
        <v>9.9448621604341994E-3</v>
      </c>
      <c r="X1308" s="14"/>
      <c r="Y1308" s="14">
        <v>2.7735029730597799E-2</v>
      </c>
      <c r="Z1308" s="14">
        <v>1.5145049439788401E-2</v>
      </c>
      <c r="AA1308" s="14">
        <v>2.5922413707023601E-2</v>
      </c>
      <c r="AB1308" s="14">
        <v>0</v>
      </c>
      <c r="AC1308" s="14"/>
      <c r="AD1308" s="14">
        <v>1.6882698150393501E-2</v>
      </c>
      <c r="AE1308" s="14">
        <v>2.5552238799577E-2</v>
      </c>
      <c r="AF1308" s="14">
        <v>7.9596860870178504E-2</v>
      </c>
      <c r="AG1308" s="14">
        <v>2.4974794991651401E-2</v>
      </c>
      <c r="AH1308" s="14"/>
      <c r="AI1308" s="14">
        <v>0</v>
      </c>
      <c r="AJ1308" s="14">
        <v>3.1656378974739101E-2</v>
      </c>
      <c r="AK1308" s="14">
        <v>0</v>
      </c>
      <c r="AL1308" s="14">
        <v>3.5423797480589499E-2</v>
      </c>
      <c r="AM1308" s="14">
        <v>1.69366650223872E-2</v>
      </c>
    </row>
    <row r="1309" spans="2:39" x14ac:dyDescent="0.35">
      <c r="B1309" t="s">
        <v>170</v>
      </c>
      <c r="C1309" s="14">
        <v>4.4511652011409398E-3</v>
      </c>
      <c r="D1309" s="14">
        <v>4.9328262566875197E-3</v>
      </c>
      <c r="E1309" s="14">
        <v>3.89573470629758E-3</v>
      </c>
      <c r="F1309" s="14"/>
      <c r="G1309" s="14">
        <v>5.8241436840380896E-3</v>
      </c>
      <c r="H1309" s="14">
        <v>7.16057187988706E-3</v>
      </c>
      <c r="I1309" s="14">
        <v>0</v>
      </c>
      <c r="J1309" s="14">
        <v>6.4503390456968502E-3</v>
      </c>
      <c r="K1309" s="14">
        <v>6.02161094818871E-3</v>
      </c>
      <c r="L1309" s="14">
        <v>0</v>
      </c>
      <c r="M1309" s="14"/>
      <c r="N1309" s="14">
        <v>8.0981296670089593E-3</v>
      </c>
      <c r="O1309" s="14">
        <v>6.8786322398558799E-3</v>
      </c>
      <c r="P1309" s="14">
        <v>0</v>
      </c>
      <c r="Q1309" s="14">
        <v>4.3463237543230303E-3</v>
      </c>
      <c r="R1309" s="14">
        <v>6.2656680336829196E-3</v>
      </c>
      <c r="S1309" s="14"/>
      <c r="T1309" s="14">
        <v>0</v>
      </c>
      <c r="U1309" s="14">
        <v>0</v>
      </c>
      <c r="V1309" s="14">
        <v>1.03722426353262E-2</v>
      </c>
      <c r="W1309" s="14">
        <v>0</v>
      </c>
      <c r="X1309" s="14"/>
      <c r="Y1309" s="14">
        <v>7.2164268185141199E-3</v>
      </c>
      <c r="Z1309" s="14">
        <v>0</v>
      </c>
      <c r="AA1309" s="14">
        <v>6.3844204030649599E-3</v>
      </c>
      <c r="AB1309" s="14">
        <v>0</v>
      </c>
      <c r="AC1309" s="14"/>
      <c r="AD1309" s="14">
        <v>5.69570181511237E-3</v>
      </c>
      <c r="AE1309" s="14">
        <v>3.46114613596743E-3</v>
      </c>
      <c r="AF1309" s="14">
        <v>0</v>
      </c>
      <c r="AG1309" s="14">
        <v>0</v>
      </c>
      <c r="AH1309" s="14"/>
      <c r="AI1309" s="14">
        <v>9.6724766446337797E-3</v>
      </c>
      <c r="AJ1309" s="14">
        <v>0</v>
      </c>
      <c r="AK1309" s="14">
        <v>0</v>
      </c>
      <c r="AL1309" s="14">
        <v>0</v>
      </c>
      <c r="AM1309" s="14">
        <v>9.33361896238704E-3</v>
      </c>
    </row>
    <row r="1310" spans="2:39" x14ac:dyDescent="0.35">
      <c r="C1310" s="14"/>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c r="AD1310" s="14"/>
      <c r="AE1310" s="14"/>
      <c r="AF1310" s="14"/>
      <c r="AG1310" s="14"/>
      <c r="AH1310" s="14"/>
      <c r="AI1310" s="14"/>
      <c r="AJ1310" s="14"/>
      <c r="AK1310" s="14"/>
      <c r="AL1310" s="14"/>
      <c r="AM1310" s="14"/>
    </row>
    <row r="1311" spans="2:39" x14ac:dyDescent="0.35">
      <c r="B1311" s="6" t="s">
        <v>514</v>
      </c>
      <c r="C1311" s="14"/>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c r="AD1311" s="14"/>
      <c r="AE1311" s="14"/>
      <c r="AF1311" s="14"/>
      <c r="AG1311" s="14"/>
      <c r="AH1311" s="14"/>
      <c r="AI1311" s="14"/>
      <c r="AJ1311" s="14"/>
      <c r="AK1311" s="14"/>
      <c r="AL1311" s="14"/>
      <c r="AM1311" s="14"/>
    </row>
    <row r="1312" spans="2:39" x14ac:dyDescent="0.35">
      <c r="B1312" s="24" t="s">
        <v>222</v>
      </c>
      <c r="C1312" s="14"/>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c r="AD1312" s="14"/>
      <c r="AE1312" s="14"/>
      <c r="AF1312" s="14"/>
      <c r="AG1312" s="14"/>
      <c r="AH1312" s="14"/>
      <c r="AI1312" s="14"/>
      <c r="AJ1312" s="14"/>
      <c r="AK1312" s="14"/>
      <c r="AL1312" s="14"/>
      <c r="AM1312" s="14"/>
    </row>
    <row r="1313" spans="2:39" x14ac:dyDescent="0.35">
      <c r="B1313" t="s">
        <v>506</v>
      </c>
      <c r="C1313" s="14">
        <v>6.3079789645478807E-2</v>
      </c>
      <c r="D1313" s="14">
        <v>6.6293207286751504E-2</v>
      </c>
      <c r="E1313" s="14">
        <v>5.9374216753344103E-2</v>
      </c>
      <c r="F1313" s="14"/>
      <c r="G1313" s="14">
        <v>4.94296053502589E-2</v>
      </c>
      <c r="H1313" s="14">
        <v>6.1405544394921997E-2</v>
      </c>
      <c r="I1313" s="14">
        <v>7.5573719752432794E-2</v>
      </c>
      <c r="J1313" s="14">
        <v>6.1451330735631499E-2</v>
      </c>
      <c r="K1313" s="14">
        <v>9.5406965908801794E-2</v>
      </c>
      <c r="L1313" s="14">
        <v>2.7946148384194899E-2</v>
      </c>
      <c r="M1313" s="14"/>
      <c r="N1313" s="14">
        <v>5.77598010572105E-2</v>
      </c>
      <c r="O1313" s="14">
        <v>4.8908031563035297E-2</v>
      </c>
      <c r="P1313" s="14">
        <v>7.3845858258101901E-2</v>
      </c>
      <c r="Q1313" s="14">
        <v>3.8391781013345803E-2</v>
      </c>
      <c r="R1313" s="14">
        <v>8.5595209165214098E-2</v>
      </c>
      <c r="S1313" s="14"/>
      <c r="T1313" s="14">
        <v>9.1348823315131306E-2</v>
      </c>
      <c r="U1313" s="14">
        <v>0.1019841909052</v>
      </c>
      <c r="V1313" s="14">
        <v>5.5383238935613602E-2</v>
      </c>
      <c r="W1313" s="14">
        <v>6.1693690320569601E-2</v>
      </c>
      <c r="X1313" s="14"/>
      <c r="Y1313" s="14">
        <v>6.2182774182761198E-2</v>
      </c>
      <c r="Z1313" s="14">
        <v>5.3851183527251198E-2</v>
      </c>
      <c r="AA1313" s="14">
        <v>8.2100419085407494E-2</v>
      </c>
      <c r="AB1313" s="14">
        <v>7.29000016000034E-2</v>
      </c>
      <c r="AC1313" s="14"/>
      <c r="AD1313" s="14">
        <v>5.5656993723497299E-2</v>
      </c>
      <c r="AE1313" s="14">
        <v>7.0649665202291503E-2</v>
      </c>
      <c r="AF1313" s="14">
        <v>6.3995992257644602E-2</v>
      </c>
      <c r="AG1313" s="14">
        <v>0.110153096931613</v>
      </c>
      <c r="AH1313" s="14"/>
      <c r="AI1313" s="14">
        <v>4.9476040970120601E-2</v>
      </c>
      <c r="AJ1313" s="14">
        <v>6.8088847471474798E-2</v>
      </c>
      <c r="AK1313" s="14">
        <v>3.73520151885392E-2</v>
      </c>
      <c r="AL1313" s="14">
        <v>4.9195898165362399E-2</v>
      </c>
      <c r="AM1313" s="14">
        <v>7.1201019394700901E-2</v>
      </c>
    </row>
    <row r="1314" spans="2:39" x14ac:dyDescent="0.35">
      <c r="B1314" t="s">
        <v>507</v>
      </c>
      <c r="C1314" s="14">
        <v>0.18458333608139901</v>
      </c>
      <c r="D1314" s="14">
        <v>0.18296511088839601</v>
      </c>
      <c r="E1314" s="14">
        <v>0.18644940270515301</v>
      </c>
      <c r="F1314" s="14"/>
      <c r="G1314" s="14">
        <v>0.14481888882893901</v>
      </c>
      <c r="H1314" s="14">
        <v>0.21779416722484299</v>
      </c>
      <c r="I1314" s="14">
        <v>0.17840593142710001</v>
      </c>
      <c r="J1314" s="14">
        <v>0.17014318827716399</v>
      </c>
      <c r="K1314" s="14">
        <v>0.197335768149867</v>
      </c>
      <c r="L1314" s="14">
        <v>0.19173236480691699</v>
      </c>
      <c r="M1314" s="14"/>
      <c r="N1314" s="14">
        <v>0.17303329354699601</v>
      </c>
      <c r="O1314" s="14">
        <v>0.17240513393951401</v>
      </c>
      <c r="P1314" s="14">
        <v>0.136381486775561</v>
      </c>
      <c r="Q1314" s="14">
        <v>0.222713379120342</v>
      </c>
      <c r="R1314" s="14">
        <v>0.20444776867117501</v>
      </c>
      <c r="S1314" s="14"/>
      <c r="T1314" s="14">
        <v>0.21589190038018899</v>
      </c>
      <c r="U1314" s="14">
        <v>0.20980053864748699</v>
      </c>
      <c r="V1314" s="14">
        <v>0.18559780111874</v>
      </c>
      <c r="W1314" s="14">
        <v>0.17631869698762301</v>
      </c>
      <c r="X1314" s="14"/>
      <c r="Y1314" s="14">
        <v>0.210882103422531</v>
      </c>
      <c r="Z1314" s="14">
        <v>0.120281168678989</v>
      </c>
      <c r="AA1314" s="14">
        <v>0.18317833767167699</v>
      </c>
      <c r="AB1314" s="14">
        <v>0.21209349429342</v>
      </c>
      <c r="AC1314" s="14"/>
      <c r="AD1314" s="14">
        <v>0.18899821208464099</v>
      </c>
      <c r="AE1314" s="14">
        <v>0.19532812605678199</v>
      </c>
      <c r="AF1314" s="14">
        <v>4.8210043747099703E-2</v>
      </c>
      <c r="AG1314" s="14">
        <v>0.20310294780164401</v>
      </c>
      <c r="AH1314" s="14"/>
      <c r="AI1314" s="14">
        <v>0.23692565179745101</v>
      </c>
      <c r="AJ1314" s="14">
        <v>0.14226285927850699</v>
      </c>
      <c r="AK1314" s="14">
        <v>0.23018785094946301</v>
      </c>
      <c r="AL1314" s="14">
        <v>0.199440437564636</v>
      </c>
      <c r="AM1314" s="14">
        <v>0.15293366082910401</v>
      </c>
    </row>
    <row r="1315" spans="2:39" x14ac:dyDescent="0.35">
      <c r="B1315" t="s">
        <v>508</v>
      </c>
      <c r="C1315" s="14">
        <v>0.23299728329005301</v>
      </c>
      <c r="D1315" s="14">
        <v>0.239995031287493</v>
      </c>
      <c r="E1315" s="14">
        <v>0.22492778589505</v>
      </c>
      <c r="F1315" s="14"/>
      <c r="G1315" s="14">
        <v>0.27840961691573901</v>
      </c>
      <c r="H1315" s="14">
        <v>0.17290880394064401</v>
      </c>
      <c r="I1315" s="14">
        <v>0.25742566102882097</v>
      </c>
      <c r="J1315" s="14">
        <v>0.27594246047886001</v>
      </c>
      <c r="K1315" s="14">
        <v>0.205460380153939</v>
      </c>
      <c r="L1315" s="14">
        <v>0.21223249266237901</v>
      </c>
      <c r="M1315" s="14"/>
      <c r="N1315" s="14">
        <v>0.241406055597092</v>
      </c>
      <c r="O1315" s="14">
        <v>0.22382111028684901</v>
      </c>
      <c r="P1315" s="14">
        <v>0.221922055014768</v>
      </c>
      <c r="Q1315" s="14">
        <v>0.27022426476473399</v>
      </c>
      <c r="R1315" s="14">
        <v>0.217247916524343</v>
      </c>
      <c r="S1315" s="14"/>
      <c r="T1315" s="14">
        <v>0.20512773971083501</v>
      </c>
      <c r="U1315" s="14">
        <v>0.26359619000050599</v>
      </c>
      <c r="V1315" s="14">
        <v>0.244787523651603</v>
      </c>
      <c r="W1315" s="14">
        <v>0.22212751495473401</v>
      </c>
      <c r="X1315" s="14"/>
      <c r="Y1315" s="14">
        <v>0.24512013105542099</v>
      </c>
      <c r="Z1315" s="14">
        <v>0.25743821517411702</v>
      </c>
      <c r="AA1315" s="14">
        <v>0.16853261812062401</v>
      </c>
      <c r="AB1315" s="14">
        <v>0.24390666758271001</v>
      </c>
      <c r="AC1315" s="14"/>
      <c r="AD1315" s="14">
        <v>0.23981053195899299</v>
      </c>
      <c r="AE1315" s="14">
        <v>0.20841686390964301</v>
      </c>
      <c r="AF1315" s="14">
        <v>0.350040857984658</v>
      </c>
      <c r="AG1315" s="14">
        <v>0.224624323948868</v>
      </c>
      <c r="AH1315" s="14"/>
      <c r="AI1315" s="14">
        <v>0.25512404805428102</v>
      </c>
      <c r="AJ1315" s="14">
        <v>0.20707352299860099</v>
      </c>
      <c r="AK1315" s="14">
        <v>0.29643884104144103</v>
      </c>
      <c r="AL1315" s="14">
        <v>0.27616017634357698</v>
      </c>
      <c r="AM1315" s="14">
        <v>0.22973925930318101</v>
      </c>
    </row>
    <row r="1316" spans="2:39" x14ac:dyDescent="0.35">
      <c r="B1316" t="s">
        <v>509</v>
      </c>
      <c r="C1316" s="14">
        <v>0.20183423966271999</v>
      </c>
      <c r="D1316" s="14">
        <v>0.185248146984484</v>
      </c>
      <c r="E1316" s="14">
        <v>0.22096059741513699</v>
      </c>
      <c r="F1316" s="14"/>
      <c r="G1316" s="14">
        <v>0.24028672139989199</v>
      </c>
      <c r="H1316" s="14">
        <v>0.23243037008544101</v>
      </c>
      <c r="I1316" s="14">
        <v>0.18558984082385499</v>
      </c>
      <c r="J1316" s="14">
        <v>0.18602276849843799</v>
      </c>
      <c r="K1316" s="14">
        <v>0.129540445136543</v>
      </c>
      <c r="L1316" s="14">
        <v>0.196672220140863</v>
      </c>
      <c r="M1316" s="14"/>
      <c r="N1316" s="14">
        <v>0.201011170752674</v>
      </c>
      <c r="O1316" s="14">
        <v>0.18183620161859201</v>
      </c>
      <c r="P1316" s="14">
        <v>0.22480554978294501</v>
      </c>
      <c r="Q1316" s="14">
        <v>0.22651828083713599</v>
      </c>
      <c r="R1316" s="14">
        <v>0.20014996699276899</v>
      </c>
      <c r="S1316" s="14"/>
      <c r="T1316" s="14">
        <v>0.20172590638920301</v>
      </c>
      <c r="U1316" s="14">
        <v>0.20871830001018499</v>
      </c>
      <c r="V1316" s="14">
        <v>0.19371898442063701</v>
      </c>
      <c r="W1316" s="14">
        <v>0.20892434917346001</v>
      </c>
      <c r="X1316" s="14"/>
      <c r="Y1316" s="14">
        <v>0.179847114460193</v>
      </c>
      <c r="Z1316" s="14">
        <v>0.252160046138248</v>
      </c>
      <c r="AA1316" s="14">
        <v>0.19382699203870399</v>
      </c>
      <c r="AB1316" s="14">
        <v>0.17349124316692899</v>
      </c>
      <c r="AC1316" s="14"/>
      <c r="AD1316" s="14">
        <v>0.218867160215068</v>
      </c>
      <c r="AE1316" s="14">
        <v>0.17846767965173399</v>
      </c>
      <c r="AF1316" s="14">
        <v>0.14203653712834799</v>
      </c>
      <c r="AG1316" s="14">
        <v>0.20940048371313899</v>
      </c>
      <c r="AH1316" s="14"/>
      <c r="AI1316" s="14">
        <v>0.174681514104641</v>
      </c>
      <c r="AJ1316" s="14">
        <v>0.21968226106778199</v>
      </c>
      <c r="AK1316" s="14">
        <v>0.30125554460662402</v>
      </c>
      <c r="AL1316" s="14">
        <v>0.14357079691708599</v>
      </c>
      <c r="AM1316" s="14">
        <v>0.190426074995174</v>
      </c>
    </row>
    <row r="1317" spans="2:39" x14ac:dyDescent="0.35">
      <c r="B1317" t="s">
        <v>510</v>
      </c>
      <c r="C1317" s="14">
        <v>0.17138220603149801</v>
      </c>
      <c r="D1317" s="14">
        <v>0.17501765761556601</v>
      </c>
      <c r="E1317" s="14">
        <v>0.16718996202699399</v>
      </c>
      <c r="F1317" s="14"/>
      <c r="G1317" s="14">
        <v>0.185930709607696</v>
      </c>
      <c r="H1317" s="14">
        <v>0.19986097977413</v>
      </c>
      <c r="I1317" s="14">
        <v>0.168827697059412</v>
      </c>
      <c r="J1317" s="14">
        <v>0.111814998245591</v>
      </c>
      <c r="K1317" s="14">
        <v>0.19319459765661501</v>
      </c>
      <c r="L1317" s="14">
        <v>0.15111525981958801</v>
      </c>
      <c r="M1317" s="14"/>
      <c r="N1317" s="14">
        <v>0.166675599404665</v>
      </c>
      <c r="O1317" s="14">
        <v>0.17938644684218</v>
      </c>
      <c r="P1317" s="14">
        <v>0.18839721035399301</v>
      </c>
      <c r="Q1317" s="14">
        <v>0.133247141102913</v>
      </c>
      <c r="R1317" s="14">
        <v>0.19898117385491501</v>
      </c>
      <c r="S1317" s="14"/>
      <c r="T1317" s="14">
        <v>0.13496463610123899</v>
      </c>
      <c r="U1317" s="14">
        <v>0.115644740526756</v>
      </c>
      <c r="V1317" s="14">
        <v>0.160177014345848</v>
      </c>
      <c r="W1317" s="14">
        <v>0.193150918616325</v>
      </c>
      <c r="X1317" s="14"/>
      <c r="Y1317" s="14">
        <v>0.152030959953533</v>
      </c>
      <c r="Z1317" s="14">
        <v>0.18039055010625499</v>
      </c>
      <c r="AA1317" s="14">
        <v>0.20269628730727099</v>
      </c>
      <c r="AB1317" s="14">
        <v>0.160826387614736</v>
      </c>
      <c r="AC1317" s="14"/>
      <c r="AD1317" s="14">
        <v>0.17297346952527101</v>
      </c>
      <c r="AE1317" s="14">
        <v>0.166916524504685</v>
      </c>
      <c r="AF1317" s="14">
        <v>0.171894534496012</v>
      </c>
      <c r="AG1317" s="14">
        <v>0.15497113435797599</v>
      </c>
      <c r="AH1317" s="14"/>
      <c r="AI1317" s="14">
        <v>0.156941769040082</v>
      </c>
      <c r="AJ1317" s="14">
        <v>0.21742724833587801</v>
      </c>
      <c r="AK1317" s="14">
        <v>4.42653495601023E-2</v>
      </c>
      <c r="AL1317" s="14">
        <v>0.15209595337635401</v>
      </c>
      <c r="AM1317" s="14">
        <v>0.19022389772657</v>
      </c>
    </row>
    <row r="1318" spans="2:39" x14ac:dyDescent="0.35">
      <c r="B1318" t="s">
        <v>511</v>
      </c>
      <c r="C1318" s="14">
        <v>9.6478606749354004E-2</v>
      </c>
      <c r="D1318" s="14">
        <v>9.2172399114437503E-2</v>
      </c>
      <c r="E1318" s="14">
        <v>0.10144433733939701</v>
      </c>
      <c r="F1318" s="14"/>
      <c r="G1318" s="14">
        <v>6.46945853949836E-2</v>
      </c>
      <c r="H1318" s="14">
        <v>8.9284794511419296E-2</v>
      </c>
      <c r="I1318" s="14">
        <v>8.9269486490347605E-2</v>
      </c>
      <c r="J1318" s="14">
        <v>9.2307488360344803E-2</v>
      </c>
      <c r="K1318" s="14">
        <v>0.137723481494475</v>
      </c>
      <c r="L1318" s="14">
        <v>0.152712227292396</v>
      </c>
      <c r="M1318" s="14"/>
      <c r="N1318" s="14">
        <v>9.3503395621447494E-2</v>
      </c>
      <c r="O1318" s="14">
        <v>0.123560805765421</v>
      </c>
      <c r="P1318" s="14">
        <v>0.10915665266303699</v>
      </c>
      <c r="Q1318" s="14">
        <v>7.5275972743613098E-2</v>
      </c>
      <c r="R1318" s="14">
        <v>5.3647998349187598E-2</v>
      </c>
      <c r="S1318" s="14"/>
      <c r="T1318" s="14">
        <v>0.140253001625574</v>
      </c>
      <c r="U1318" s="14">
        <v>3.6927101949053603E-2</v>
      </c>
      <c r="V1318" s="14">
        <v>0.101531312664979</v>
      </c>
      <c r="W1318" s="14">
        <v>9.3058585603430194E-2</v>
      </c>
      <c r="X1318" s="14"/>
      <c r="Y1318" s="14">
        <v>9.1066448269982905E-2</v>
      </c>
      <c r="Z1318" s="14">
        <v>8.1379356763208302E-2</v>
      </c>
      <c r="AA1318" s="14">
        <v>0.14140265533685001</v>
      </c>
      <c r="AB1318" s="14">
        <v>0.112763847728737</v>
      </c>
      <c r="AC1318" s="14"/>
      <c r="AD1318" s="14">
        <v>9.0726707262124603E-2</v>
      </c>
      <c r="AE1318" s="14">
        <v>0.106026709144597</v>
      </c>
      <c r="AF1318" s="14">
        <v>0.106614077394205</v>
      </c>
      <c r="AG1318" s="14">
        <v>6.3948514961087499E-2</v>
      </c>
      <c r="AH1318" s="14"/>
      <c r="AI1318" s="14">
        <v>7.2026450970386499E-2</v>
      </c>
      <c r="AJ1318" s="14">
        <v>0.11680651032860701</v>
      </c>
      <c r="AK1318" s="14">
        <v>9.0500398653829806E-2</v>
      </c>
      <c r="AL1318" s="14">
        <v>0.105797943624517</v>
      </c>
      <c r="AM1318" s="14">
        <v>0.105403555173498</v>
      </c>
    </row>
    <row r="1319" spans="2:39" x14ac:dyDescent="0.35">
      <c r="B1319" t="s">
        <v>512</v>
      </c>
      <c r="C1319" s="14">
        <v>2.9684903522420598E-2</v>
      </c>
      <c r="D1319" s="14">
        <v>3.67796767578265E-2</v>
      </c>
      <c r="E1319" s="14">
        <v>2.15035208601435E-2</v>
      </c>
      <c r="F1319" s="14"/>
      <c r="G1319" s="14">
        <v>2.4303377979165E-2</v>
      </c>
      <c r="H1319" s="14">
        <v>1.1994196308825599E-2</v>
      </c>
      <c r="I1319" s="14">
        <v>3.3495166818766298E-2</v>
      </c>
      <c r="J1319" s="14">
        <v>5.2807715518792701E-2</v>
      </c>
      <c r="K1319" s="14">
        <v>1.69567214010381E-2</v>
      </c>
      <c r="L1319" s="14">
        <v>5.3464976260072503E-2</v>
      </c>
      <c r="M1319" s="14"/>
      <c r="N1319" s="14">
        <v>3.3134643627937103E-2</v>
      </c>
      <c r="O1319" s="14">
        <v>3.4136321019518703E-2</v>
      </c>
      <c r="P1319" s="14">
        <v>2.98975146569741E-2</v>
      </c>
      <c r="Q1319" s="14">
        <v>1.7592778812795001E-2</v>
      </c>
      <c r="R1319" s="14">
        <v>3.3664298408713898E-2</v>
      </c>
      <c r="S1319" s="14"/>
      <c r="T1319" s="14">
        <v>1.0687992477829001E-2</v>
      </c>
      <c r="U1319" s="14">
        <v>4.6199013743757102E-2</v>
      </c>
      <c r="V1319" s="14">
        <v>3.0440628366743799E-2</v>
      </c>
      <c r="W1319" s="14">
        <v>2.9599348558014001E-2</v>
      </c>
      <c r="X1319" s="14"/>
      <c r="Y1319" s="14">
        <v>3.2398204124553298E-2</v>
      </c>
      <c r="Z1319" s="14">
        <v>3.9554119989064503E-2</v>
      </c>
      <c r="AA1319" s="14">
        <v>1.58946550430147E-2</v>
      </c>
      <c r="AB1319" s="14">
        <v>9.8565545526014403E-3</v>
      </c>
      <c r="AC1319" s="14"/>
      <c r="AD1319" s="14">
        <v>1.56291150033088E-2</v>
      </c>
      <c r="AE1319" s="14">
        <v>5.1425761649667799E-2</v>
      </c>
      <c r="AF1319" s="14">
        <v>0.117207956992033</v>
      </c>
      <c r="AG1319" s="14">
        <v>0</v>
      </c>
      <c r="AH1319" s="14"/>
      <c r="AI1319" s="14">
        <v>2.46478106129412E-2</v>
      </c>
      <c r="AJ1319" s="14">
        <v>1.3324430794870799E-2</v>
      </c>
      <c r="AK1319" s="14">
        <v>0</v>
      </c>
      <c r="AL1319" s="14">
        <v>4.8718168056875698E-2</v>
      </c>
      <c r="AM1319" s="14">
        <v>4.09397290116673E-2</v>
      </c>
    </row>
    <row r="1320" spans="2:39" x14ac:dyDescent="0.35">
      <c r="B1320" t="s">
        <v>170</v>
      </c>
      <c r="C1320" s="14">
        <v>1.9959635017076899E-2</v>
      </c>
      <c r="D1320" s="14">
        <v>2.15287700650462E-2</v>
      </c>
      <c r="E1320" s="14">
        <v>1.8150177004781099E-2</v>
      </c>
      <c r="F1320" s="14"/>
      <c r="G1320" s="14">
        <v>1.21264945233274E-2</v>
      </c>
      <c r="H1320" s="14">
        <v>1.4321143759774099E-2</v>
      </c>
      <c r="I1320" s="14">
        <v>1.14124965992665E-2</v>
      </c>
      <c r="J1320" s="14">
        <v>4.9510049885177702E-2</v>
      </c>
      <c r="K1320" s="14">
        <v>2.4381640098720701E-2</v>
      </c>
      <c r="L1320" s="14">
        <v>1.41243106335898E-2</v>
      </c>
      <c r="M1320" s="14"/>
      <c r="N1320" s="14">
        <v>3.3476040391976797E-2</v>
      </c>
      <c r="O1320" s="14">
        <v>3.5945948964888903E-2</v>
      </c>
      <c r="P1320" s="14">
        <v>1.55936724946182E-2</v>
      </c>
      <c r="Q1320" s="14">
        <v>1.6036401605121198E-2</v>
      </c>
      <c r="R1320" s="14">
        <v>6.2656680336829196E-3</v>
      </c>
      <c r="S1320" s="14"/>
      <c r="T1320" s="14">
        <v>0</v>
      </c>
      <c r="U1320" s="14">
        <v>1.7129924217055201E-2</v>
      </c>
      <c r="V1320" s="14">
        <v>2.83634964958362E-2</v>
      </c>
      <c r="W1320" s="14">
        <v>1.5126895785845E-2</v>
      </c>
      <c r="X1320" s="14"/>
      <c r="Y1320" s="14">
        <v>2.6472264531025299E-2</v>
      </c>
      <c r="Z1320" s="14">
        <v>1.4945359622867201E-2</v>
      </c>
      <c r="AA1320" s="14">
        <v>1.23680353964518E-2</v>
      </c>
      <c r="AB1320" s="14">
        <v>1.41618034608637E-2</v>
      </c>
      <c r="AC1320" s="14"/>
      <c r="AD1320" s="14">
        <v>1.7337810227096299E-2</v>
      </c>
      <c r="AE1320" s="14">
        <v>2.27686698806004E-2</v>
      </c>
      <c r="AF1320" s="14">
        <v>0</v>
      </c>
      <c r="AG1320" s="14">
        <v>3.3799498285672601E-2</v>
      </c>
      <c r="AH1320" s="14"/>
      <c r="AI1320" s="14">
        <v>3.0176714450096499E-2</v>
      </c>
      <c r="AJ1320" s="14">
        <v>1.53343197242793E-2</v>
      </c>
      <c r="AK1320" s="14">
        <v>0</v>
      </c>
      <c r="AL1320" s="14">
        <v>2.5020625951592101E-2</v>
      </c>
      <c r="AM1320" s="14">
        <v>1.9132803566105101E-2</v>
      </c>
    </row>
    <row r="1321" spans="2:39" x14ac:dyDescent="0.35">
      <c r="C1321" s="14"/>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c r="AD1321" s="14"/>
      <c r="AE1321" s="14"/>
      <c r="AF1321" s="14"/>
      <c r="AG1321" s="14"/>
      <c r="AH1321" s="14"/>
      <c r="AI1321" s="14"/>
      <c r="AJ1321" s="14"/>
      <c r="AK1321" s="14"/>
      <c r="AL1321" s="14"/>
      <c r="AM1321" s="14"/>
    </row>
    <row r="1322" spans="2:39" x14ac:dyDescent="0.35">
      <c r="B1322" s="6" t="s">
        <v>517</v>
      </c>
      <c r="C1322" s="14"/>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c r="AD1322" s="14"/>
      <c r="AE1322" s="14"/>
      <c r="AF1322" s="14"/>
      <c r="AG1322" s="14"/>
      <c r="AH1322" s="14"/>
      <c r="AI1322" s="14"/>
      <c r="AJ1322" s="14"/>
      <c r="AK1322" s="14"/>
      <c r="AL1322" s="14"/>
      <c r="AM1322" s="14"/>
    </row>
    <row r="1323" spans="2:39" x14ac:dyDescent="0.35">
      <c r="B1323" s="24" t="s">
        <v>222</v>
      </c>
      <c r="C1323" s="14"/>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c r="AD1323" s="14"/>
      <c r="AE1323" s="14"/>
      <c r="AF1323" s="14"/>
      <c r="AG1323" s="14"/>
      <c r="AH1323" s="14"/>
      <c r="AI1323" s="14"/>
      <c r="AJ1323" s="14"/>
      <c r="AK1323" s="14"/>
      <c r="AL1323" s="14"/>
      <c r="AM1323" s="14"/>
    </row>
    <row r="1324" spans="2:39" x14ac:dyDescent="0.35">
      <c r="B1324" t="s">
        <v>515</v>
      </c>
      <c r="C1324" s="14">
        <v>0.22305744858992499</v>
      </c>
      <c r="D1324" s="14">
        <v>0.24832167179931</v>
      </c>
      <c r="E1324" s="14">
        <v>0.189612594786505</v>
      </c>
      <c r="F1324" s="14"/>
      <c r="G1324" s="14">
        <v>0.33848293700467103</v>
      </c>
      <c r="H1324" s="14">
        <v>0.22365812769128199</v>
      </c>
      <c r="I1324" s="14">
        <v>0.30828044519651399</v>
      </c>
      <c r="J1324" s="14">
        <v>0.156418166326806</v>
      </c>
      <c r="K1324" s="14">
        <v>0.105180683598235</v>
      </c>
      <c r="L1324" s="14">
        <v>5.4634678444683699E-2</v>
      </c>
      <c r="M1324" s="14"/>
      <c r="N1324" s="14">
        <v>0.194824494377659</v>
      </c>
      <c r="O1324" s="14">
        <v>0.22059138202309</v>
      </c>
      <c r="P1324" s="14">
        <v>0.20945130686195901</v>
      </c>
      <c r="Q1324" s="14">
        <v>0.201463390276272</v>
      </c>
      <c r="R1324" s="14">
        <v>0.25744109695265099</v>
      </c>
      <c r="S1324" s="14"/>
      <c r="T1324" s="14">
        <v>0.15196105590654399</v>
      </c>
      <c r="U1324" s="14">
        <v>0.44319693143499</v>
      </c>
      <c r="V1324" s="14">
        <v>0.20314941241641299</v>
      </c>
      <c r="W1324" s="14">
        <v>0.22459906327930701</v>
      </c>
      <c r="X1324" s="14"/>
      <c r="Y1324" s="14">
        <v>0.23148896947102199</v>
      </c>
      <c r="Z1324" s="14">
        <v>0.24361206122440901</v>
      </c>
      <c r="AA1324" s="14">
        <v>0.20988071723548099</v>
      </c>
      <c r="AB1324" s="14">
        <v>0.19568284998617699</v>
      </c>
      <c r="AC1324" s="14"/>
      <c r="AD1324" s="14">
        <v>0.20827979879334199</v>
      </c>
      <c r="AE1324" s="14">
        <v>0.24240067138511501</v>
      </c>
      <c r="AF1324" s="14">
        <v>0.21569371230786699</v>
      </c>
      <c r="AG1324" s="14">
        <v>0.30590998356403598</v>
      </c>
      <c r="AH1324" s="14"/>
      <c r="AI1324" s="14">
        <v>0.27569924999905099</v>
      </c>
      <c r="AJ1324" s="14">
        <v>0.24870560648440401</v>
      </c>
      <c r="AK1324" s="14">
        <v>0.117021814832133</v>
      </c>
      <c r="AL1324" s="14">
        <v>0.24753137151483401</v>
      </c>
      <c r="AM1324" s="14">
        <v>0.163515376366761</v>
      </c>
    </row>
    <row r="1325" spans="2:39" x14ac:dyDescent="0.35">
      <c r="B1325" t="s">
        <v>516</v>
      </c>
      <c r="C1325" s="14">
        <v>0.74064561022028097</v>
      </c>
      <c r="D1325" s="14">
        <v>0.71718871150488905</v>
      </c>
      <c r="E1325" s="14">
        <v>0.77169792248478497</v>
      </c>
      <c r="F1325" s="14"/>
      <c r="G1325" s="14">
        <v>0.64760161164321695</v>
      </c>
      <c r="H1325" s="14">
        <v>0.76261229276882103</v>
      </c>
      <c r="I1325" s="14">
        <v>0.67704447901878795</v>
      </c>
      <c r="J1325" s="14">
        <v>0.80391125273669495</v>
      </c>
      <c r="K1325" s="14">
        <v>0.760084771365102</v>
      </c>
      <c r="L1325" s="14">
        <v>0.89691623188871195</v>
      </c>
      <c r="M1325" s="14"/>
      <c r="N1325" s="14">
        <v>0.77773217946124795</v>
      </c>
      <c r="O1325" s="14">
        <v>0.74310940571267303</v>
      </c>
      <c r="P1325" s="14">
        <v>0.75808253668624204</v>
      </c>
      <c r="Q1325" s="14">
        <v>0.79853660972372797</v>
      </c>
      <c r="R1325" s="14">
        <v>0.67950416121274004</v>
      </c>
      <c r="S1325" s="14"/>
      <c r="T1325" s="14">
        <v>0.76834978844343604</v>
      </c>
      <c r="U1325" s="14">
        <v>0.55680306856501005</v>
      </c>
      <c r="V1325" s="14">
        <v>0.76741043100574302</v>
      </c>
      <c r="W1325" s="14">
        <v>0.73427821586967401</v>
      </c>
      <c r="X1325" s="14"/>
      <c r="Y1325" s="14">
        <v>0.73682693027456703</v>
      </c>
      <c r="Z1325" s="14">
        <v>0.72176458518789</v>
      </c>
      <c r="AA1325" s="14">
        <v>0.75333951783891495</v>
      </c>
      <c r="AB1325" s="14">
        <v>0.74775700666759504</v>
      </c>
      <c r="AC1325" s="14"/>
      <c r="AD1325" s="14">
        <v>0.76144565178860402</v>
      </c>
      <c r="AE1325" s="14">
        <v>0.74754535032912595</v>
      </c>
      <c r="AF1325" s="14">
        <v>0.62076656992803503</v>
      </c>
      <c r="AG1325" s="14">
        <v>0.61215719530645596</v>
      </c>
      <c r="AH1325" s="14"/>
      <c r="AI1325" s="14">
        <v>0.72430075000094896</v>
      </c>
      <c r="AJ1325" s="14">
        <v>0.72146638884184899</v>
      </c>
      <c r="AK1325" s="14">
        <v>0.88297818516786697</v>
      </c>
      <c r="AL1325" s="14">
        <v>0.69044871524849105</v>
      </c>
      <c r="AM1325" s="14">
        <v>0.80454857071385399</v>
      </c>
    </row>
    <row r="1326" spans="2:39" x14ac:dyDescent="0.35">
      <c r="B1326" t="s">
        <v>64</v>
      </c>
      <c r="C1326" s="14">
        <v>3.6296941189793701E-2</v>
      </c>
      <c r="D1326" s="14">
        <v>3.44896166958015E-2</v>
      </c>
      <c r="E1326" s="14">
        <v>3.8689482728710103E-2</v>
      </c>
      <c r="F1326" s="14"/>
      <c r="G1326" s="14">
        <v>1.3915451352111601E-2</v>
      </c>
      <c r="H1326" s="14">
        <v>1.3729579539896499E-2</v>
      </c>
      <c r="I1326" s="14">
        <v>1.46750757846983E-2</v>
      </c>
      <c r="J1326" s="14">
        <v>3.9670580936498903E-2</v>
      </c>
      <c r="K1326" s="14">
        <v>0.13473454503666299</v>
      </c>
      <c r="L1326" s="14">
        <v>4.8449089666604599E-2</v>
      </c>
      <c r="M1326" s="14"/>
      <c r="N1326" s="14">
        <v>2.7443326161093799E-2</v>
      </c>
      <c r="O1326" s="14">
        <v>3.6299212264236297E-2</v>
      </c>
      <c r="P1326" s="14">
        <v>3.2466156451798601E-2</v>
      </c>
      <c r="Q1326" s="14">
        <v>0</v>
      </c>
      <c r="R1326" s="14">
        <v>6.3054741834608505E-2</v>
      </c>
      <c r="S1326" s="14"/>
      <c r="T1326" s="14">
        <v>7.9689155650020799E-2</v>
      </c>
      <c r="U1326" s="14">
        <v>0</v>
      </c>
      <c r="V1326" s="14">
        <v>2.9440156577844701E-2</v>
      </c>
      <c r="W1326" s="14">
        <v>4.11227208510185E-2</v>
      </c>
      <c r="X1326" s="14"/>
      <c r="Y1326" s="14">
        <v>3.1684100254410201E-2</v>
      </c>
      <c r="Z1326" s="14">
        <v>3.4623353587701203E-2</v>
      </c>
      <c r="AA1326" s="14">
        <v>3.6779764925603697E-2</v>
      </c>
      <c r="AB1326" s="14">
        <v>5.65601433462284E-2</v>
      </c>
      <c r="AC1326" s="14"/>
      <c r="AD1326" s="14">
        <v>3.0274549418054301E-2</v>
      </c>
      <c r="AE1326" s="14">
        <v>1.0053978285759E-2</v>
      </c>
      <c r="AF1326" s="14">
        <v>0.16353971776409801</v>
      </c>
      <c r="AG1326" s="14">
        <v>8.1932821129508906E-2</v>
      </c>
      <c r="AH1326" s="14"/>
      <c r="AI1326" s="14">
        <v>0</v>
      </c>
      <c r="AJ1326" s="14">
        <v>2.9828004673746501E-2</v>
      </c>
      <c r="AK1326" s="14">
        <v>0</v>
      </c>
      <c r="AL1326" s="14">
        <v>6.20199132366753E-2</v>
      </c>
      <c r="AM1326" s="14">
        <v>3.1936052919385102E-2</v>
      </c>
    </row>
    <row r="1327" spans="2:39" x14ac:dyDescent="0.35">
      <c r="C1327" s="14"/>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c r="AD1327" s="14"/>
      <c r="AE1327" s="14"/>
      <c r="AF1327" s="14"/>
      <c r="AG1327" s="14"/>
      <c r="AH1327" s="14"/>
      <c r="AI1327" s="14"/>
      <c r="AJ1327" s="14"/>
      <c r="AK1327" s="14"/>
      <c r="AL1327" s="14"/>
      <c r="AM1327" s="14"/>
    </row>
    <row r="1328" spans="2:39" x14ac:dyDescent="0.35">
      <c r="B1328" s="6" t="s">
        <v>519</v>
      </c>
      <c r="C1328" s="14"/>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c r="AD1328" s="14"/>
      <c r="AE1328" s="14"/>
      <c r="AF1328" s="14"/>
      <c r="AG1328" s="14"/>
      <c r="AH1328" s="14"/>
      <c r="AI1328" s="14"/>
      <c r="AJ1328" s="14"/>
      <c r="AK1328" s="14"/>
      <c r="AL1328" s="14"/>
      <c r="AM1328" s="14"/>
    </row>
    <row r="1329" spans="2:39" x14ac:dyDescent="0.35">
      <c r="B1329" s="24" t="s">
        <v>222</v>
      </c>
      <c r="C1329" s="14"/>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c r="AD1329" s="14"/>
      <c r="AE1329" s="14"/>
      <c r="AF1329" s="14"/>
      <c r="AG1329" s="14"/>
      <c r="AH1329" s="14"/>
      <c r="AI1329" s="14"/>
      <c r="AJ1329" s="14"/>
      <c r="AK1329" s="14"/>
      <c r="AL1329" s="14"/>
      <c r="AM1329" s="14"/>
    </row>
    <row r="1330" spans="2:39" x14ac:dyDescent="0.35">
      <c r="B1330" t="s">
        <v>518</v>
      </c>
      <c r="C1330" s="14">
        <v>0.26933033863253503</v>
      </c>
      <c r="D1330" s="14">
        <v>0.29332842634308698</v>
      </c>
      <c r="E1330" s="14">
        <v>0.24066737794550899</v>
      </c>
      <c r="F1330" s="14"/>
      <c r="G1330" s="14">
        <v>0.32019750968264898</v>
      </c>
      <c r="H1330" s="14">
        <v>0.30690447174645502</v>
      </c>
      <c r="I1330" s="14">
        <v>0.28695353858866801</v>
      </c>
      <c r="J1330" s="14">
        <v>0.194278402961964</v>
      </c>
      <c r="K1330" s="14">
        <v>0.31071851018397401</v>
      </c>
      <c r="L1330" s="14">
        <v>0.12576477416925599</v>
      </c>
      <c r="M1330" s="14"/>
      <c r="N1330" s="14">
        <v>0.27081142889169002</v>
      </c>
      <c r="O1330" s="14">
        <v>0.26651079537514499</v>
      </c>
      <c r="P1330" s="14">
        <v>0.26456611271361302</v>
      </c>
      <c r="Q1330" s="14">
        <v>0.30357449213334797</v>
      </c>
      <c r="R1330" s="14">
        <v>0.27792953545874699</v>
      </c>
      <c r="S1330" s="14"/>
      <c r="T1330" s="14">
        <v>0.120513939189383</v>
      </c>
      <c r="U1330" s="14">
        <v>0.37444558236870201</v>
      </c>
      <c r="V1330" s="14">
        <v>0.29040981370753799</v>
      </c>
      <c r="W1330" s="14">
        <v>0.241393043531582</v>
      </c>
      <c r="X1330" s="14"/>
      <c r="Y1330" s="14">
        <v>0.293579765074442</v>
      </c>
      <c r="Z1330" s="14">
        <v>0.29210215634921499</v>
      </c>
      <c r="AA1330" s="14">
        <v>0.14258608931401801</v>
      </c>
      <c r="AB1330" s="14">
        <v>0.245164170975297</v>
      </c>
      <c r="AC1330" s="14"/>
      <c r="AD1330" s="14">
        <v>0.28193467227435898</v>
      </c>
      <c r="AE1330" s="14">
        <v>0.24727635144356799</v>
      </c>
      <c r="AF1330" s="14">
        <v>0.30272277877867698</v>
      </c>
      <c r="AG1330" s="14">
        <v>0.242111432370195</v>
      </c>
      <c r="AH1330" s="14"/>
      <c r="AI1330" s="14">
        <v>0.33708068544720099</v>
      </c>
      <c r="AJ1330" s="14">
        <v>0.205240195607621</v>
      </c>
      <c r="AK1330" s="14">
        <v>0.241258070328598</v>
      </c>
      <c r="AL1330" s="14">
        <v>0.27867432131993197</v>
      </c>
      <c r="AM1330" s="14">
        <v>0.18515107353225599</v>
      </c>
    </row>
    <row r="1331" spans="2:39" x14ac:dyDescent="0.35">
      <c r="B1331" t="s">
        <v>516</v>
      </c>
      <c r="C1331" s="14">
        <v>0.68419248616186801</v>
      </c>
      <c r="D1331" s="14">
        <v>0.67530431170221705</v>
      </c>
      <c r="E1331" s="14">
        <v>0.69480839015343498</v>
      </c>
      <c r="F1331" s="14"/>
      <c r="G1331" s="14">
        <v>0.67980249031735096</v>
      </c>
      <c r="H1331" s="14">
        <v>0.64994770606312402</v>
      </c>
      <c r="I1331" s="14">
        <v>0.67075249990547403</v>
      </c>
      <c r="J1331" s="14">
        <v>0.75543381194293102</v>
      </c>
      <c r="K1331" s="14">
        <v>0.62659254734685599</v>
      </c>
      <c r="L1331" s="14">
        <v>0.754385666963724</v>
      </c>
      <c r="M1331" s="14"/>
      <c r="N1331" s="14">
        <v>0.66394293732576803</v>
      </c>
      <c r="O1331" s="14">
        <v>0.67174495963339798</v>
      </c>
      <c r="P1331" s="14">
        <v>0.66812615236494</v>
      </c>
      <c r="Q1331" s="14">
        <v>0.69642550786665203</v>
      </c>
      <c r="R1331" s="14">
        <v>0.68279101537870002</v>
      </c>
      <c r="S1331" s="14"/>
      <c r="T1331" s="14">
        <v>0.87948606081061698</v>
      </c>
      <c r="U1331" s="14">
        <v>0.62555441763129804</v>
      </c>
      <c r="V1331" s="14">
        <v>0.65052008154614405</v>
      </c>
      <c r="W1331" s="14">
        <v>0.71424611567714402</v>
      </c>
      <c r="X1331" s="14"/>
      <c r="Y1331" s="14">
        <v>0.68416161907420503</v>
      </c>
      <c r="Z1331" s="14">
        <v>0.65507036327381396</v>
      </c>
      <c r="AA1331" s="14">
        <v>0.74730653324724905</v>
      </c>
      <c r="AB1331" s="14">
        <v>0.75483582902470303</v>
      </c>
      <c r="AC1331" s="14"/>
      <c r="AD1331" s="14">
        <v>0.65620582418960105</v>
      </c>
      <c r="AE1331" s="14">
        <v>0.73325421655146505</v>
      </c>
      <c r="AF1331" s="14">
        <v>0.60826355625916795</v>
      </c>
      <c r="AG1331" s="14">
        <v>0.75788856762980505</v>
      </c>
      <c r="AH1331" s="14"/>
      <c r="AI1331" s="14">
        <v>0.66291931455279896</v>
      </c>
      <c r="AJ1331" s="14">
        <v>0.72596457627119904</v>
      </c>
      <c r="AK1331" s="14">
        <v>0.75874192967140197</v>
      </c>
      <c r="AL1331" s="14">
        <v>0.68038455063552705</v>
      </c>
      <c r="AM1331" s="14">
        <v>0.81484892646774398</v>
      </c>
    </row>
    <row r="1332" spans="2:39" x14ac:dyDescent="0.35">
      <c r="B1332" t="s">
        <v>64</v>
      </c>
      <c r="C1332" s="14">
        <v>4.6477175205597202E-2</v>
      </c>
      <c r="D1332" s="14">
        <v>3.1367261954696399E-2</v>
      </c>
      <c r="E1332" s="14">
        <v>6.45242319010563E-2</v>
      </c>
      <c r="F1332" s="14"/>
      <c r="G1332" s="14">
        <v>0</v>
      </c>
      <c r="H1332" s="14">
        <v>4.3147822190420598E-2</v>
      </c>
      <c r="I1332" s="14">
        <v>4.2293961505857902E-2</v>
      </c>
      <c r="J1332" s="14">
        <v>5.0287785095105002E-2</v>
      </c>
      <c r="K1332" s="14">
        <v>6.2688942469169798E-2</v>
      </c>
      <c r="L1332" s="14">
        <v>0.11984955886702001</v>
      </c>
      <c r="M1332" s="14"/>
      <c r="N1332" s="14">
        <v>6.5245633782542695E-2</v>
      </c>
      <c r="O1332" s="14">
        <v>6.1744244991456601E-2</v>
      </c>
      <c r="P1332" s="14">
        <v>6.7307734921446302E-2</v>
      </c>
      <c r="Q1332" s="14">
        <v>0</v>
      </c>
      <c r="R1332" s="14">
        <v>3.9279449162552597E-2</v>
      </c>
      <c r="S1332" s="14"/>
      <c r="T1332" s="14">
        <v>0</v>
      </c>
      <c r="U1332" s="14">
        <v>0</v>
      </c>
      <c r="V1332" s="14">
        <v>5.9070104746318103E-2</v>
      </c>
      <c r="W1332" s="14">
        <v>4.43608407912741E-2</v>
      </c>
      <c r="X1332" s="14"/>
      <c r="Y1332" s="14">
        <v>2.2258615851353199E-2</v>
      </c>
      <c r="Z1332" s="14">
        <v>5.28274803769712E-2</v>
      </c>
      <c r="AA1332" s="14">
        <v>0.110107377438733</v>
      </c>
      <c r="AB1332" s="14">
        <v>0</v>
      </c>
      <c r="AC1332" s="14"/>
      <c r="AD1332" s="14">
        <v>6.18595035360405E-2</v>
      </c>
      <c r="AE1332" s="14">
        <v>1.94694320049663E-2</v>
      </c>
      <c r="AF1332" s="14">
        <v>8.9013664962154196E-2</v>
      </c>
      <c r="AG1332" s="14">
        <v>0</v>
      </c>
      <c r="AH1332" s="14"/>
      <c r="AI1332" s="14">
        <v>0</v>
      </c>
      <c r="AJ1332" s="14">
        <v>6.8795228121180496E-2</v>
      </c>
      <c r="AK1332" s="14">
        <v>0</v>
      </c>
      <c r="AL1332" s="14">
        <v>4.0941128044540698E-2</v>
      </c>
      <c r="AM1332" s="14">
        <v>0</v>
      </c>
    </row>
    <row r="1333" spans="2:39" x14ac:dyDescent="0.35">
      <c r="C1333" s="14"/>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c r="AD1333" s="14"/>
      <c r="AE1333" s="14"/>
      <c r="AF1333" s="14"/>
      <c r="AG1333" s="14"/>
      <c r="AH1333" s="14"/>
      <c r="AI1333" s="14"/>
      <c r="AJ1333" s="14"/>
      <c r="AK1333" s="14"/>
      <c r="AL1333" s="14"/>
      <c r="AM1333" s="14"/>
    </row>
    <row r="1334" spans="2:39" x14ac:dyDescent="0.35">
      <c r="B1334" s="6" t="s">
        <v>521</v>
      </c>
      <c r="C1334" s="14"/>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c r="AD1334" s="14"/>
      <c r="AE1334" s="14"/>
      <c r="AF1334" s="14"/>
      <c r="AG1334" s="14"/>
      <c r="AH1334" s="14"/>
      <c r="AI1334" s="14"/>
      <c r="AJ1334" s="14"/>
      <c r="AK1334" s="14"/>
      <c r="AL1334" s="14"/>
      <c r="AM1334" s="14"/>
    </row>
    <row r="1335" spans="2:39" x14ac:dyDescent="0.35">
      <c r="B1335" s="24" t="s">
        <v>222</v>
      </c>
      <c r="C1335" s="14"/>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c r="AD1335" s="14"/>
      <c r="AE1335" s="14"/>
      <c r="AF1335" s="14"/>
      <c r="AG1335" s="14"/>
      <c r="AH1335" s="14"/>
      <c r="AI1335" s="14"/>
      <c r="AJ1335" s="14"/>
      <c r="AK1335" s="14"/>
      <c r="AL1335" s="14"/>
      <c r="AM1335" s="14"/>
    </row>
    <row r="1336" spans="2:39" x14ac:dyDescent="0.35">
      <c r="B1336" t="s">
        <v>520</v>
      </c>
      <c r="C1336" s="14">
        <v>0.23907292063682201</v>
      </c>
      <c r="D1336" s="14">
        <v>0.26188970399023198</v>
      </c>
      <c r="E1336" s="14">
        <v>0.213042470059048</v>
      </c>
      <c r="F1336" s="14"/>
      <c r="G1336" s="14">
        <v>0.320804153576151</v>
      </c>
      <c r="H1336" s="14">
        <v>0.30780469629535501</v>
      </c>
      <c r="I1336" s="14">
        <v>0.20557202189329199</v>
      </c>
      <c r="J1336" s="14">
        <v>0.200911814297038</v>
      </c>
      <c r="K1336" s="14">
        <v>6.4371861532779906E-2</v>
      </c>
      <c r="L1336" s="14">
        <v>0.22634228693955899</v>
      </c>
      <c r="M1336" s="14"/>
      <c r="N1336" s="14">
        <v>0.26628428879377802</v>
      </c>
      <c r="O1336" s="14">
        <v>0.21832195703344201</v>
      </c>
      <c r="P1336" s="14">
        <v>0.21713332217025599</v>
      </c>
      <c r="Q1336" s="14">
        <v>0.283734825054335</v>
      </c>
      <c r="R1336" s="14">
        <v>0.212106801620805</v>
      </c>
      <c r="S1336" s="14"/>
      <c r="T1336" s="14">
        <v>0.28109146481053598</v>
      </c>
      <c r="U1336" s="14">
        <v>0.318049443117077</v>
      </c>
      <c r="V1336" s="14">
        <v>0.220101650711261</v>
      </c>
      <c r="W1336" s="14">
        <v>0.240900748490222</v>
      </c>
      <c r="X1336" s="14"/>
      <c r="Y1336" s="14">
        <v>0.29301657787454899</v>
      </c>
      <c r="Z1336" s="14">
        <v>0.212300190019684</v>
      </c>
      <c r="AA1336" s="14">
        <v>0.19976958287684801</v>
      </c>
      <c r="AB1336" s="14">
        <v>0.15200757559871</v>
      </c>
      <c r="AC1336" s="14"/>
      <c r="AD1336" s="14">
        <v>0.21464637689975</v>
      </c>
      <c r="AE1336" s="14">
        <v>0.27161854392514301</v>
      </c>
      <c r="AF1336" s="14">
        <v>0.38116092570424398</v>
      </c>
      <c r="AG1336" s="14">
        <v>0.19695685767020699</v>
      </c>
      <c r="AH1336" s="14"/>
      <c r="AI1336" s="14">
        <v>0.31596329525136302</v>
      </c>
      <c r="AJ1336" s="14">
        <v>0.199721755014725</v>
      </c>
      <c r="AK1336" s="14">
        <v>0.17842061753222299</v>
      </c>
      <c r="AL1336" s="14">
        <v>0.176164073275731</v>
      </c>
      <c r="AM1336" s="14">
        <v>0.24971438068791499</v>
      </c>
    </row>
    <row r="1337" spans="2:39" x14ac:dyDescent="0.35">
      <c r="B1337" t="s">
        <v>516</v>
      </c>
      <c r="C1337" s="14">
        <v>0.69074325648039003</v>
      </c>
      <c r="D1337" s="14">
        <v>0.67478113051873001</v>
      </c>
      <c r="E1337" s="14">
        <v>0.70895359421842596</v>
      </c>
      <c r="F1337" s="14"/>
      <c r="G1337" s="14">
        <v>0.61604691317498705</v>
      </c>
      <c r="H1337" s="14">
        <v>0.64476495721517502</v>
      </c>
      <c r="I1337" s="14">
        <v>0.73900585589731804</v>
      </c>
      <c r="J1337" s="14">
        <v>0.771985148294832</v>
      </c>
      <c r="K1337" s="14">
        <v>0.77065329360738999</v>
      </c>
      <c r="L1337" s="14">
        <v>0.62052609074181497</v>
      </c>
      <c r="M1337" s="14"/>
      <c r="N1337" s="14">
        <v>0.663795246004515</v>
      </c>
      <c r="O1337" s="14">
        <v>0.72905768778499902</v>
      </c>
      <c r="P1337" s="14">
        <v>0.74777646286346999</v>
      </c>
      <c r="Q1337" s="14">
        <v>0.62605121650377304</v>
      </c>
      <c r="R1337" s="14">
        <v>0.70600740268247097</v>
      </c>
      <c r="S1337" s="14"/>
      <c r="T1337" s="14">
        <v>0.67063941815871797</v>
      </c>
      <c r="U1337" s="14">
        <v>0.68195055688292305</v>
      </c>
      <c r="V1337" s="14">
        <v>0.70283286795286704</v>
      </c>
      <c r="W1337" s="14">
        <v>0.68301385450796404</v>
      </c>
      <c r="X1337" s="14"/>
      <c r="Y1337" s="14">
        <v>0.63708356131667299</v>
      </c>
      <c r="Z1337" s="14">
        <v>0.72227751097622495</v>
      </c>
      <c r="AA1337" s="14">
        <v>0.77991785027772498</v>
      </c>
      <c r="AB1337" s="14">
        <v>0.78009615495397</v>
      </c>
      <c r="AC1337" s="14"/>
      <c r="AD1337" s="14">
        <v>0.73645130344799603</v>
      </c>
      <c r="AE1337" s="14">
        <v>0.65390823489286898</v>
      </c>
      <c r="AF1337" s="14">
        <v>0.38201579155056897</v>
      </c>
      <c r="AG1337" s="14">
        <v>0.71642293802598001</v>
      </c>
      <c r="AH1337" s="14"/>
      <c r="AI1337" s="14">
        <v>0.60776508694410403</v>
      </c>
      <c r="AJ1337" s="14">
        <v>0.76448857943835202</v>
      </c>
      <c r="AK1337" s="14">
        <v>0.71571460479865501</v>
      </c>
      <c r="AL1337" s="14">
        <v>0.76218352167055003</v>
      </c>
      <c r="AM1337" s="14">
        <v>0.70211196570975598</v>
      </c>
    </row>
    <row r="1338" spans="2:39" x14ac:dyDescent="0.35">
      <c r="B1338" t="s">
        <v>64</v>
      </c>
      <c r="C1338" s="14">
        <v>7.0183822882788099E-2</v>
      </c>
      <c r="D1338" s="14">
        <v>6.33291654910383E-2</v>
      </c>
      <c r="E1338" s="14">
        <v>7.8003935722526105E-2</v>
      </c>
      <c r="F1338" s="14"/>
      <c r="G1338" s="14">
        <v>6.3148933248862199E-2</v>
      </c>
      <c r="H1338" s="14">
        <v>4.7430346489469997E-2</v>
      </c>
      <c r="I1338" s="14">
        <v>5.5422122209390398E-2</v>
      </c>
      <c r="J1338" s="14">
        <v>2.7103037408130401E-2</v>
      </c>
      <c r="K1338" s="14">
        <v>0.16497484485982999</v>
      </c>
      <c r="L1338" s="14">
        <v>0.15313162231862701</v>
      </c>
      <c r="M1338" s="14"/>
      <c r="N1338" s="14">
        <v>6.9920465201707097E-2</v>
      </c>
      <c r="O1338" s="14">
        <v>5.2620355181558699E-2</v>
      </c>
      <c r="P1338" s="14">
        <v>3.5090214966273597E-2</v>
      </c>
      <c r="Q1338" s="14">
        <v>9.0213958441892506E-2</v>
      </c>
      <c r="R1338" s="14">
        <v>8.1885795696724495E-2</v>
      </c>
      <c r="S1338" s="14"/>
      <c r="T1338" s="14">
        <v>4.82691170307466E-2</v>
      </c>
      <c r="U1338" s="14">
        <v>0</v>
      </c>
      <c r="V1338" s="14">
        <v>7.7065481335872404E-2</v>
      </c>
      <c r="W1338" s="14">
        <v>7.6085397001813701E-2</v>
      </c>
      <c r="X1338" s="14"/>
      <c r="Y1338" s="14">
        <v>6.9899860808778205E-2</v>
      </c>
      <c r="Z1338" s="14">
        <v>6.5422299004090398E-2</v>
      </c>
      <c r="AA1338" s="14">
        <v>2.03125668454276E-2</v>
      </c>
      <c r="AB1338" s="14">
        <v>6.7896269447320606E-2</v>
      </c>
      <c r="AC1338" s="14"/>
      <c r="AD1338" s="14">
        <v>4.8902319652254403E-2</v>
      </c>
      <c r="AE1338" s="14">
        <v>7.4473221181988403E-2</v>
      </c>
      <c r="AF1338" s="14">
        <v>0.23682328274518699</v>
      </c>
      <c r="AG1338" s="14">
        <v>8.6620204303813106E-2</v>
      </c>
      <c r="AH1338" s="14"/>
      <c r="AI1338" s="14">
        <v>7.6271617804532399E-2</v>
      </c>
      <c r="AJ1338" s="14">
        <v>3.5789665546923297E-2</v>
      </c>
      <c r="AK1338" s="14">
        <v>0.105864777669122</v>
      </c>
      <c r="AL1338" s="14">
        <v>6.1652405053719599E-2</v>
      </c>
      <c r="AM1338" s="14">
        <v>4.8173653602329503E-2</v>
      </c>
    </row>
    <row r="1339" spans="2:39" x14ac:dyDescent="0.35">
      <c r="C1339" s="14"/>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c r="AD1339" s="14"/>
      <c r="AE1339" s="14"/>
      <c r="AF1339" s="14"/>
      <c r="AG1339" s="14"/>
      <c r="AH1339" s="14"/>
      <c r="AI1339" s="14"/>
      <c r="AJ1339" s="14"/>
      <c r="AK1339" s="14"/>
      <c r="AL1339" s="14"/>
      <c r="AM1339" s="14"/>
    </row>
    <row r="1340" spans="2:39" x14ac:dyDescent="0.35">
      <c r="B1340" s="6" t="s">
        <v>523</v>
      </c>
      <c r="C1340" s="14"/>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c r="AD1340" s="14"/>
      <c r="AE1340" s="14"/>
      <c r="AF1340" s="14"/>
      <c r="AG1340" s="14"/>
      <c r="AH1340" s="14"/>
      <c r="AI1340" s="14"/>
      <c r="AJ1340" s="14"/>
      <c r="AK1340" s="14"/>
      <c r="AL1340" s="14"/>
      <c r="AM1340" s="14"/>
    </row>
    <row r="1341" spans="2:39" x14ac:dyDescent="0.35">
      <c r="B1341" s="24" t="s">
        <v>222</v>
      </c>
      <c r="C1341" s="14"/>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c r="AD1341" s="14"/>
      <c r="AE1341" s="14"/>
      <c r="AF1341" s="14"/>
      <c r="AG1341" s="14"/>
      <c r="AH1341" s="14"/>
      <c r="AI1341" s="14"/>
      <c r="AJ1341" s="14"/>
      <c r="AK1341" s="14"/>
      <c r="AL1341" s="14"/>
      <c r="AM1341" s="14"/>
    </row>
    <row r="1342" spans="2:39" x14ac:dyDescent="0.35">
      <c r="B1342" t="s">
        <v>522</v>
      </c>
      <c r="C1342" s="14">
        <v>0.25814721668229701</v>
      </c>
      <c r="D1342" s="14">
        <v>0.237133235887172</v>
      </c>
      <c r="E1342" s="14">
        <v>0.27973950446141499</v>
      </c>
      <c r="F1342" s="14"/>
      <c r="G1342" s="14">
        <v>0.338623507749435</v>
      </c>
      <c r="H1342" s="14">
        <v>0.348969289774264</v>
      </c>
      <c r="I1342" s="14">
        <v>0.20417648348850101</v>
      </c>
      <c r="J1342" s="14">
        <v>0.201969673908098</v>
      </c>
      <c r="K1342" s="14">
        <v>8.7850859830774203E-2</v>
      </c>
      <c r="L1342" s="14">
        <v>0.28556961708574602</v>
      </c>
      <c r="M1342" s="14"/>
      <c r="N1342" s="14">
        <v>0.229630737051567</v>
      </c>
      <c r="O1342" s="14">
        <v>0.32331857415396797</v>
      </c>
      <c r="P1342" s="14">
        <v>0.25148602032263701</v>
      </c>
      <c r="Q1342" s="14">
        <v>0.207649016119901</v>
      </c>
      <c r="R1342" s="14">
        <v>0.232889864531344</v>
      </c>
      <c r="S1342" s="14"/>
      <c r="T1342" s="14">
        <v>0.27004866977261799</v>
      </c>
      <c r="U1342" s="14">
        <v>0.307874648855674</v>
      </c>
      <c r="V1342" s="14">
        <v>0.28301049438748499</v>
      </c>
      <c r="W1342" s="14">
        <v>0.22981369383467801</v>
      </c>
      <c r="X1342" s="14"/>
      <c r="Y1342" s="14">
        <v>0.26784930776599097</v>
      </c>
      <c r="Z1342" s="14">
        <v>0.26284410538950498</v>
      </c>
      <c r="AA1342" s="14">
        <v>0.191561051693282</v>
      </c>
      <c r="AB1342" s="14">
        <v>0.288341252961761</v>
      </c>
      <c r="AC1342" s="14"/>
      <c r="AD1342" s="14">
        <v>0.27839861319812098</v>
      </c>
      <c r="AE1342" s="14">
        <v>0.21247168939555999</v>
      </c>
      <c r="AF1342" s="14">
        <v>0.28023679068942903</v>
      </c>
      <c r="AG1342" s="14">
        <v>0.30353204136895801</v>
      </c>
      <c r="AH1342" s="14"/>
      <c r="AI1342" s="14">
        <v>0.247500921533825</v>
      </c>
      <c r="AJ1342" s="14">
        <v>0.24481518960139401</v>
      </c>
      <c r="AK1342" s="14">
        <v>0.18766478454683899</v>
      </c>
      <c r="AL1342" s="14">
        <v>0.24842447638366699</v>
      </c>
      <c r="AM1342" s="14">
        <v>0.27441163355001602</v>
      </c>
    </row>
    <row r="1343" spans="2:39" x14ac:dyDescent="0.35">
      <c r="B1343" t="s">
        <v>516</v>
      </c>
      <c r="C1343" s="14">
        <v>0.676448365624295</v>
      </c>
      <c r="D1343" s="14">
        <v>0.6993918034719</v>
      </c>
      <c r="E1343" s="14">
        <v>0.652873521929628</v>
      </c>
      <c r="F1343" s="14"/>
      <c r="G1343" s="14">
        <v>0.59813792376765196</v>
      </c>
      <c r="H1343" s="14">
        <v>0.59145195170473497</v>
      </c>
      <c r="I1343" s="14">
        <v>0.75282543976204797</v>
      </c>
      <c r="J1343" s="14">
        <v>0.788050227683461</v>
      </c>
      <c r="K1343" s="14">
        <v>0.69778528169158405</v>
      </c>
      <c r="L1343" s="14">
        <v>0.62908898482127296</v>
      </c>
      <c r="M1343" s="14"/>
      <c r="N1343" s="14">
        <v>0.69735808653056297</v>
      </c>
      <c r="O1343" s="14">
        <v>0.63418203224871095</v>
      </c>
      <c r="P1343" s="14">
        <v>0.65106105287016203</v>
      </c>
      <c r="Q1343" s="14">
        <v>0.74464263322824098</v>
      </c>
      <c r="R1343" s="14">
        <v>0.71403991315579296</v>
      </c>
      <c r="S1343" s="14"/>
      <c r="T1343" s="14">
        <v>0.52668061837741798</v>
      </c>
      <c r="U1343" s="14">
        <v>0.61917413111736497</v>
      </c>
      <c r="V1343" s="14">
        <v>0.63799983361997403</v>
      </c>
      <c r="W1343" s="14">
        <v>0.736653085335775</v>
      </c>
      <c r="X1343" s="14"/>
      <c r="Y1343" s="14">
        <v>0.66176230479109299</v>
      </c>
      <c r="Z1343" s="14">
        <v>0.71341251234751502</v>
      </c>
      <c r="AA1343" s="14">
        <v>0.72624513873514696</v>
      </c>
      <c r="AB1343" s="14">
        <v>0.64708524290735003</v>
      </c>
      <c r="AC1343" s="14"/>
      <c r="AD1343" s="14">
        <v>0.64792296488213796</v>
      </c>
      <c r="AE1343" s="14">
        <v>0.75067488838307495</v>
      </c>
      <c r="AF1343" s="14">
        <v>0.66594974263264095</v>
      </c>
      <c r="AG1343" s="14">
        <v>0.60463392789969705</v>
      </c>
      <c r="AH1343" s="14"/>
      <c r="AI1343" s="14">
        <v>0.67330931714356101</v>
      </c>
      <c r="AJ1343" s="14">
        <v>0.68285838773678398</v>
      </c>
      <c r="AK1343" s="14">
        <v>0.75871928708741099</v>
      </c>
      <c r="AL1343" s="14">
        <v>0.71857441711857395</v>
      </c>
      <c r="AM1343" s="14">
        <v>0.70080506048520896</v>
      </c>
    </row>
    <row r="1344" spans="2:39" x14ac:dyDescent="0.35">
      <c r="B1344" t="s">
        <v>64</v>
      </c>
      <c r="C1344" s="14">
        <v>6.5404417693408406E-2</v>
      </c>
      <c r="D1344" s="14">
        <v>6.3474960640928002E-2</v>
      </c>
      <c r="E1344" s="14">
        <v>6.7386973608957304E-2</v>
      </c>
      <c r="F1344" s="14"/>
      <c r="G1344" s="14">
        <v>6.3238568482912705E-2</v>
      </c>
      <c r="H1344" s="14">
        <v>5.9578758521001703E-2</v>
      </c>
      <c r="I1344" s="14">
        <v>4.2998076749451802E-2</v>
      </c>
      <c r="J1344" s="14">
        <v>9.9800984084403906E-3</v>
      </c>
      <c r="K1344" s="14">
        <v>0.214363858477642</v>
      </c>
      <c r="L1344" s="14">
        <v>8.5341398092981205E-2</v>
      </c>
      <c r="M1344" s="14"/>
      <c r="N1344" s="14">
        <v>7.3011176417870194E-2</v>
      </c>
      <c r="O1344" s="14">
        <v>4.2499393597321099E-2</v>
      </c>
      <c r="P1344" s="14">
        <v>9.7452926807201301E-2</v>
      </c>
      <c r="Q1344" s="14">
        <v>4.7708350651857197E-2</v>
      </c>
      <c r="R1344" s="14">
        <v>5.30702223128625E-2</v>
      </c>
      <c r="S1344" s="14"/>
      <c r="T1344" s="14">
        <v>0.20327071184996401</v>
      </c>
      <c r="U1344" s="14">
        <v>7.2951220026961097E-2</v>
      </c>
      <c r="V1344" s="14">
        <v>7.8989671992540894E-2</v>
      </c>
      <c r="W1344" s="14">
        <v>3.3533220829547301E-2</v>
      </c>
      <c r="X1344" s="14"/>
      <c r="Y1344" s="14">
        <v>7.0388387442915604E-2</v>
      </c>
      <c r="Z1344" s="14">
        <v>2.37433822629796E-2</v>
      </c>
      <c r="AA1344" s="14">
        <v>8.21938095715712E-2</v>
      </c>
      <c r="AB1344" s="14">
        <v>6.4573504130888401E-2</v>
      </c>
      <c r="AC1344" s="14"/>
      <c r="AD1344" s="14">
        <v>7.3678421919740597E-2</v>
      </c>
      <c r="AE1344" s="14">
        <v>3.6853422221364798E-2</v>
      </c>
      <c r="AF1344" s="14">
        <v>5.38134666779298E-2</v>
      </c>
      <c r="AG1344" s="14">
        <v>9.1834030731345301E-2</v>
      </c>
      <c r="AH1344" s="14"/>
      <c r="AI1344" s="14">
        <v>7.9189761322614197E-2</v>
      </c>
      <c r="AJ1344" s="14">
        <v>7.2326422661821904E-2</v>
      </c>
      <c r="AK1344" s="14">
        <v>5.3615928365749702E-2</v>
      </c>
      <c r="AL1344" s="14">
        <v>3.3001106497759801E-2</v>
      </c>
      <c r="AM1344" s="14">
        <v>2.4783305964774901E-2</v>
      </c>
    </row>
    <row r="1345" spans="2:39" x14ac:dyDescent="0.35">
      <c r="C1345" s="14"/>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c r="AD1345" s="14"/>
      <c r="AE1345" s="14"/>
      <c r="AF1345" s="14"/>
      <c r="AG1345" s="14"/>
      <c r="AH1345" s="14"/>
      <c r="AI1345" s="14"/>
      <c r="AJ1345" s="14"/>
      <c r="AK1345" s="14"/>
      <c r="AL1345" s="14"/>
      <c r="AM1345" s="14"/>
    </row>
    <row r="1346" spans="2:39" x14ac:dyDescent="0.35">
      <c r="B1346" s="6" t="s">
        <v>525</v>
      </c>
      <c r="C1346" s="14"/>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c r="AD1346" s="14"/>
      <c r="AE1346" s="14"/>
      <c r="AF1346" s="14"/>
      <c r="AG1346" s="14"/>
      <c r="AH1346" s="14"/>
      <c r="AI1346" s="14"/>
      <c r="AJ1346" s="14"/>
      <c r="AK1346" s="14"/>
      <c r="AL1346" s="14"/>
      <c r="AM1346" s="14"/>
    </row>
    <row r="1347" spans="2:39" x14ac:dyDescent="0.35">
      <c r="B1347" s="24" t="s">
        <v>222</v>
      </c>
      <c r="C1347" s="14"/>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c r="AD1347" s="14"/>
      <c r="AE1347" s="14"/>
      <c r="AF1347" s="14"/>
      <c r="AG1347" s="14"/>
      <c r="AH1347" s="14"/>
      <c r="AI1347" s="14"/>
      <c r="AJ1347" s="14"/>
      <c r="AK1347" s="14"/>
      <c r="AL1347" s="14"/>
      <c r="AM1347" s="14"/>
    </row>
    <row r="1348" spans="2:39" x14ac:dyDescent="0.35">
      <c r="B1348" t="s">
        <v>524</v>
      </c>
      <c r="C1348" s="14">
        <v>0.2874466535663</v>
      </c>
      <c r="D1348" s="14">
        <v>0.26077208365332799</v>
      </c>
      <c r="E1348" s="14">
        <v>0.32034732155608803</v>
      </c>
      <c r="F1348" s="14"/>
      <c r="G1348" s="14">
        <v>0.28600998454940202</v>
      </c>
      <c r="H1348" s="14">
        <v>0.43234396881745701</v>
      </c>
      <c r="I1348" s="14">
        <v>0.20372729163554401</v>
      </c>
      <c r="J1348" s="14">
        <v>0.24156897198121699</v>
      </c>
      <c r="K1348" s="14">
        <v>0.31294640016673297</v>
      </c>
      <c r="L1348" s="14">
        <v>0.17512302248460401</v>
      </c>
      <c r="M1348" s="14"/>
      <c r="N1348" s="14">
        <v>0.361142768042856</v>
      </c>
      <c r="O1348" s="14">
        <v>0.24023304259776099</v>
      </c>
      <c r="P1348" s="14">
        <v>0.34939384580618199</v>
      </c>
      <c r="Q1348" s="14">
        <v>0.25758104981604901</v>
      </c>
      <c r="R1348" s="14">
        <v>0.29975383122974603</v>
      </c>
      <c r="S1348" s="14"/>
      <c r="T1348" s="14">
        <v>8.2514489990760706E-2</v>
      </c>
      <c r="U1348" s="14">
        <v>0.64649876157651798</v>
      </c>
      <c r="V1348" s="14">
        <v>0.28071802354716902</v>
      </c>
      <c r="W1348" s="14">
        <v>0.28303532974857598</v>
      </c>
      <c r="X1348" s="14"/>
      <c r="Y1348" s="14">
        <v>0.29044224384396999</v>
      </c>
      <c r="Z1348" s="14">
        <v>0.24263926695763699</v>
      </c>
      <c r="AA1348" s="14">
        <v>0.31471804954768501</v>
      </c>
      <c r="AB1348" s="14">
        <v>0.28385510216114401</v>
      </c>
      <c r="AC1348" s="14"/>
      <c r="AD1348" s="14">
        <v>0.33109311405341602</v>
      </c>
      <c r="AE1348" s="14">
        <v>0.20098724845011701</v>
      </c>
      <c r="AF1348" s="14">
        <v>8.5031060556467697E-2</v>
      </c>
      <c r="AG1348" s="14">
        <v>0.248897128558762</v>
      </c>
      <c r="AH1348" s="14"/>
      <c r="AI1348" s="14">
        <v>0.32702695724546299</v>
      </c>
      <c r="AJ1348" s="14">
        <v>0.32487082232804598</v>
      </c>
      <c r="AK1348" s="14">
        <v>0.195971628685743</v>
      </c>
      <c r="AL1348" s="14">
        <v>0.20586354133132401</v>
      </c>
      <c r="AM1348" s="14">
        <v>0.33473476331181401</v>
      </c>
    </row>
    <row r="1349" spans="2:39" x14ac:dyDescent="0.35">
      <c r="B1349" t="s">
        <v>516</v>
      </c>
      <c r="C1349" s="14">
        <v>0.61580693015408405</v>
      </c>
      <c r="D1349" s="14">
        <v>0.63199598702416504</v>
      </c>
      <c r="E1349" s="14">
        <v>0.59583919358370596</v>
      </c>
      <c r="F1349" s="14"/>
      <c r="G1349" s="14">
        <v>0.66399131467511996</v>
      </c>
      <c r="H1349" s="14">
        <v>0.54249520576249799</v>
      </c>
      <c r="I1349" s="14">
        <v>0.71451809121580001</v>
      </c>
      <c r="J1349" s="14">
        <v>0.63924527392933295</v>
      </c>
      <c r="K1349" s="14">
        <v>0.47956491467072798</v>
      </c>
      <c r="L1349" s="14">
        <v>0.56508795274151802</v>
      </c>
      <c r="M1349" s="14"/>
      <c r="N1349" s="14">
        <v>0.50244958491604197</v>
      </c>
      <c r="O1349" s="14">
        <v>0.73743611161036204</v>
      </c>
      <c r="P1349" s="14">
        <v>0.58827806102515301</v>
      </c>
      <c r="Q1349" s="14">
        <v>0.60829749931797805</v>
      </c>
      <c r="R1349" s="14">
        <v>0.54700621703602503</v>
      </c>
      <c r="S1349" s="14"/>
      <c r="T1349" s="14">
        <v>0.82862099639408504</v>
      </c>
      <c r="U1349" s="14">
        <v>0.26710487481390599</v>
      </c>
      <c r="V1349" s="14">
        <v>0.62398254270619802</v>
      </c>
      <c r="W1349" s="14">
        <v>0.61710666129119196</v>
      </c>
      <c r="X1349" s="14"/>
      <c r="Y1349" s="14">
        <v>0.61381607441082398</v>
      </c>
      <c r="Z1349" s="14">
        <v>0.68508740807124602</v>
      </c>
      <c r="AA1349" s="14">
        <v>0.58135956101278696</v>
      </c>
      <c r="AB1349" s="14">
        <v>0.71614489783885604</v>
      </c>
      <c r="AC1349" s="14"/>
      <c r="AD1349" s="14">
        <v>0.59993426013819295</v>
      </c>
      <c r="AE1349" s="14">
        <v>0.64432505887754199</v>
      </c>
      <c r="AF1349" s="14">
        <v>0.91496893944353197</v>
      </c>
      <c r="AG1349" s="14">
        <v>0.52350770397082202</v>
      </c>
      <c r="AH1349" s="14"/>
      <c r="AI1349" s="14">
        <v>0.62400796596514796</v>
      </c>
      <c r="AJ1349" s="14">
        <v>0.61450577974444498</v>
      </c>
      <c r="AK1349" s="14">
        <v>0.74584822898020298</v>
      </c>
      <c r="AL1349" s="14">
        <v>0.758903996465493</v>
      </c>
      <c r="AM1349" s="14">
        <v>0.59295426647458105</v>
      </c>
    </row>
    <row r="1350" spans="2:39" x14ac:dyDescent="0.35">
      <c r="B1350" t="s">
        <v>64</v>
      </c>
      <c r="C1350" s="14">
        <v>9.6746416279616096E-2</v>
      </c>
      <c r="D1350" s="14">
        <v>0.107231929322507</v>
      </c>
      <c r="E1350" s="14">
        <v>8.3813484860205803E-2</v>
      </c>
      <c r="F1350" s="14"/>
      <c r="G1350" s="14">
        <v>4.9998700775478702E-2</v>
      </c>
      <c r="H1350" s="14">
        <v>2.5160825420044799E-2</v>
      </c>
      <c r="I1350" s="14">
        <v>8.1754617148656103E-2</v>
      </c>
      <c r="J1350" s="14">
        <v>0.11918575408944999</v>
      </c>
      <c r="K1350" s="14">
        <v>0.20748868516253899</v>
      </c>
      <c r="L1350" s="14">
        <v>0.259789024773878</v>
      </c>
      <c r="M1350" s="14"/>
      <c r="N1350" s="14">
        <v>0.136407647041102</v>
      </c>
      <c r="O1350" s="14">
        <v>2.2330845791876702E-2</v>
      </c>
      <c r="P1350" s="14">
        <v>6.2328093168665298E-2</v>
      </c>
      <c r="Q1350" s="14">
        <v>0.13412145086597399</v>
      </c>
      <c r="R1350" s="14">
        <v>0.153239951734228</v>
      </c>
      <c r="S1350" s="14"/>
      <c r="T1350" s="14">
        <v>8.8864513615154697E-2</v>
      </c>
      <c r="U1350" s="14">
        <v>8.6396363609575699E-2</v>
      </c>
      <c r="V1350" s="14">
        <v>9.5299433746632994E-2</v>
      </c>
      <c r="W1350" s="14">
        <v>9.9858008960231406E-2</v>
      </c>
      <c r="X1350" s="14"/>
      <c r="Y1350" s="14">
        <v>9.57416817452061E-2</v>
      </c>
      <c r="Z1350" s="14">
        <v>7.2273324971117298E-2</v>
      </c>
      <c r="AA1350" s="14">
        <v>0.103922389439528</v>
      </c>
      <c r="AB1350" s="14">
        <v>0</v>
      </c>
      <c r="AC1350" s="14"/>
      <c r="AD1350" s="14">
        <v>6.8972625808391599E-2</v>
      </c>
      <c r="AE1350" s="14">
        <v>0.154687692672341</v>
      </c>
      <c r="AF1350" s="14">
        <v>0</v>
      </c>
      <c r="AG1350" s="14">
        <v>0.227595167470416</v>
      </c>
      <c r="AH1350" s="14"/>
      <c r="AI1350" s="14">
        <v>4.8965076789389002E-2</v>
      </c>
      <c r="AJ1350" s="14">
        <v>6.0623397927508801E-2</v>
      </c>
      <c r="AK1350" s="14">
        <v>5.8180142334053997E-2</v>
      </c>
      <c r="AL1350" s="14">
        <v>3.5232462203183199E-2</v>
      </c>
      <c r="AM1350" s="14">
        <v>7.2310970213605497E-2</v>
      </c>
    </row>
    <row r="1351" spans="2:39" x14ac:dyDescent="0.35">
      <c r="C1351" s="14"/>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c r="AD1351" s="14"/>
      <c r="AE1351" s="14"/>
      <c r="AF1351" s="14"/>
      <c r="AG1351" s="14"/>
      <c r="AH1351" s="14"/>
      <c r="AI1351" s="14"/>
      <c r="AJ1351" s="14"/>
      <c r="AK1351" s="14"/>
      <c r="AL1351" s="14"/>
      <c r="AM1351" s="14"/>
    </row>
    <row r="1352" spans="2:39" x14ac:dyDescent="0.35">
      <c r="B1352" s="6" t="s">
        <v>527</v>
      </c>
      <c r="C1352" s="14"/>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c r="AD1352" s="14"/>
      <c r="AE1352" s="14"/>
      <c r="AF1352" s="14"/>
      <c r="AG1352" s="14"/>
      <c r="AH1352" s="14"/>
      <c r="AI1352" s="14"/>
      <c r="AJ1352" s="14"/>
      <c r="AK1352" s="14"/>
      <c r="AL1352" s="14"/>
      <c r="AM1352" s="14"/>
    </row>
    <row r="1353" spans="2:39" x14ac:dyDescent="0.35">
      <c r="B1353" s="24" t="s">
        <v>222</v>
      </c>
      <c r="C1353" s="14"/>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c r="AD1353" s="14"/>
      <c r="AE1353" s="14"/>
      <c r="AF1353" s="14"/>
      <c r="AG1353" s="14"/>
      <c r="AH1353" s="14"/>
      <c r="AI1353" s="14"/>
      <c r="AJ1353" s="14"/>
      <c r="AK1353" s="14"/>
      <c r="AL1353" s="14"/>
      <c r="AM1353" s="14"/>
    </row>
    <row r="1354" spans="2:39" x14ac:dyDescent="0.35">
      <c r="B1354" t="s">
        <v>526</v>
      </c>
      <c r="C1354" s="14">
        <v>0.28924399453674399</v>
      </c>
      <c r="D1354" s="14">
        <v>0.31673780325182199</v>
      </c>
      <c r="E1354" s="14">
        <v>0.25461446080346101</v>
      </c>
      <c r="F1354" s="14"/>
      <c r="G1354" s="14">
        <v>0.33432744183304802</v>
      </c>
      <c r="H1354" s="14">
        <v>0.35653589013789699</v>
      </c>
      <c r="I1354" s="14">
        <v>0.238596192179023</v>
      </c>
      <c r="J1354" s="14">
        <v>0.295738352963477</v>
      </c>
      <c r="K1354" s="14">
        <v>0.285725017498278</v>
      </c>
      <c r="L1354" s="14">
        <v>0.12686770972288899</v>
      </c>
      <c r="M1354" s="14"/>
      <c r="N1354" s="14">
        <v>0.24098368318792299</v>
      </c>
      <c r="O1354" s="14">
        <v>0.30476145071289901</v>
      </c>
      <c r="P1354" s="14">
        <v>0.27296240131800598</v>
      </c>
      <c r="Q1354" s="14">
        <v>0.27180447347672998</v>
      </c>
      <c r="R1354" s="14">
        <v>0.29948926788271801</v>
      </c>
      <c r="S1354" s="14"/>
      <c r="T1354" s="14">
        <v>0.247266286571549</v>
      </c>
      <c r="U1354" s="14">
        <v>0.33987324287486897</v>
      </c>
      <c r="V1354" s="14">
        <v>0.34854270312059898</v>
      </c>
      <c r="W1354" s="14">
        <v>0.227467692251243</v>
      </c>
      <c r="X1354" s="14"/>
      <c r="Y1354" s="14">
        <v>0.31051664721689398</v>
      </c>
      <c r="Z1354" s="14">
        <v>0.35104458178543702</v>
      </c>
      <c r="AA1354" s="14">
        <v>0.222551385899146</v>
      </c>
      <c r="AB1354" s="14">
        <v>0.109202141774401</v>
      </c>
      <c r="AC1354" s="14"/>
      <c r="AD1354" s="14">
        <v>0.28730132135931802</v>
      </c>
      <c r="AE1354" s="14">
        <v>0.30995341373855401</v>
      </c>
      <c r="AF1354" s="14">
        <v>0.39310106839409098</v>
      </c>
      <c r="AG1354" s="14">
        <v>0.18768697003306001</v>
      </c>
      <c r="AH1354" s="14"/>
      <c r="AI1354" s="14">
        <v>0.29250112065297901</v>
      </c>
      <c r="AJ1354" s="14">
        <v>0.26083225666406401</v>
      </c>
      <c r="AK1354" s="14">
        <v>0.32236594631107701</v>
      </c>
      <c r="AL1354" s="14">
        <v>0.29007357259785499</v>
      </c>
      <c r="AM1354" s="14">
        <v>0.29238553999240602</v>
      </c>
    </row>
    <row r="1355" spans="2:39" x14ac:dyDescent="0.35">
      <c r="B1355" t="s">
        <v>516</v>
      </c>
      <c r="C1355" s="14">
        <v>0.601793442599035</v>
      </c>
      <c r="D1355" s="14">
        <v>0.57474238064537897</v>
      </c>
      <c r="E1355" s="14">
        <v>0.63586531936784196</v>
      </c>
      <c r="F1355" s="14"/>
      <c r="G1355" s="14">
        <v>0.57496180177509604</v>
      </c>
      <c r="H1355" s="14">
        <v>0.54770679477470396</v>
      </c>
      <c r="I1355" s="14">
        <v>0.70551170907944705</v>
      </c>
      <c r="J1355" s="14">
        <v>0.56688905581676996</v>
      </c>
      <c r="K1355" s="14">
        <v>0.56254389052213105</v>
      </c>
      <c r="L1355" s="14">
        <v>0.65661518674931996</v>
      </c>
      <c r="M1355" s="14"/>
      <c r="N1355" s="14">
        <v>0.68698944553993002</v>
      </c>
      <c r="O1355" s="14">
        <v>0.63298224949015203</v>
      </c>
      <c r="P1355" s="14">
        <v>0.60204941375269505</v>
      </c>
      <c r="Q1355" s="14">
        <v>0.57472504433917304</v>
      </c>
      <c r="R1355" s="14">
        <v>0.61660818861261302</v>
      </c>
      <c r="S1355" s="14"/>
      <c r="T1355" s="14">
        <v>0.67772868354161098</v>
      </c>
      <c r="U1355" s="14">
        <v>0.59728568638742197</v>
      </c>
      <c r="V1355" s="14">
        <v>0.56255442155100799</v>
      </c>
      <c r="W1355" s="14">
        <v>0.63258262165687595</v>
      </c>
      <c r="X1355" s="14"/>
      <c r="Y1355" s="14">
        <v>0.57527155666834895</v>
      </c>
      <c r="Z1355" s="14">
        <v>0.59103565785976397</v>
      </c>
      <c r="AA1355" s="14">
        <v>0.64341496264183695</v>
      </c>
      <c r="AB1355" s="14">
        <v>0.86974657510811504</v>
      </c>
      <c r="AC1355" s="14"/>
      <c r="AD1355" s="14">
        <v>0.61352132559458805</v>
      </c>
      <c r="AE1355" s="14">
        <v>0.577771603258185</v>
      </c>
      <c r="AF1355" s="14">
        <v>0.374362136098428</v>
      </c>
      <c r="AG1355" s="14">
        <v>0.66070681271674903</v>
      </c>
      <c r="AH1355" s="14"/>
      <c r="AI1355" s="14">
        <v>0.67775607913737801</v>
      </c>
      <c r="AJ1355" s="14">
        <v>0.61882729253434399</v>
      </c>
      <c r="AK1355" s="14">
        <v>0.67763405368892304</v>
      </c>
      <c r="AL1355" s="14">
        <v>0.64500175304054996</v>
      </c>
      <c r="AM1355" s="14">
        <v>0.68117846793668202</v>
      </c>
    </row>
    <row r="1356" spans="2:39" x14ac:dyDescent="0.35">
      <c r="B1356" t="s">
        <v>64</v>
      </c>
      <c r="C1356" s="14">
        <v>0.10896256286422</v>
      </c>
      <c r="D1356" s="14">
        <v>0.108519816102799</v>
      </c>
      <c r="E1356" s="14">
        <v>0.109520219828696</v>
      </c>
      <c r="F1356" s="14"/>
      <c r="G1356" s="14">
        <v>9.0710756391855996E-2</v>
      </c>
      <c r="H1356" s="14">
        <v>9.5757315087399694E-2</v>
      </c>
      <c r="I1356" s="14">
        <v>5.58920987415302E-2</v>
      </c>
      <c r="J1356" s="14">
        <v>0.13737259121975301</v>
      </c>
      <c r="K1356" s="14">
        <v>0.15173109197959</v>
      </c>
      <c r="L1356" s="14">
        <v>0.21651710352779099</v>
      </c>
      <c r="M1356" s="14"/>
      <c r="N1356" s="14">
        <v>7.2026871272146603E-2</v>
      </c>
      <c r="O1356" s="14">
        <v>6.2256299796949098E-2</v>
      </c>
      <c r="P1356" s="14">
        <v>0.124988184929298</v>
      </c>
      <c r="Q1356" s="14">
        <v>0.15347048218409701</v>
      </c>
      <c r="R1356" s="14">
        <v>8.39025435046689E-2</v>
      </c>
      <c r="S1356" s="14"/>
      <c r="T1356" s="14">
        <v>7.5005029886839505E-2</v>
      </c>
      <c r="U1356" s="14">
        <v>6.2841070737709601E-2</v>
      </c>
      <c r="V1356" s="14">
        <v>8.8902875328393305E-2</v>
      </c>
      <c r="W1356" s="14">
        <v>0.13994968609188099</v>
      </c>
      <c r="X1356" s="14"/>
      <c r="Y1356" s="14">
        <v>0.114211796114757</v>
      </c>
      <c r="Z1356" s="14">
        <v>5.7919760354799003E-2</v>
      </c>
      <c r="AA1356" s="14">
        <v>0.13403365145901699</v>
      </c>
      <c r="AB1356" s="14">
        <v>2.1051283117483902E-2</v>
      </c>
      <c r="AC1356" s="14"/>
      <c r="AD1356" s="14">
        <v>9.9177353046093805E-2</v>
      </c>
      <c r="AE1356" s="14">
        <v>0.112274983003262</v>
      </c>
      <c r="AF1356" s="14">
        <v>0.23253679550747999</v>
      </c>
      <c r="AG1356" s="14">
        <v>0.15160621725019099</v>
      </c>
      <c r="AH1356" s="14"/>
      <c r="AI1356" s="14">
        <v>2.9742800209643001E-2</v>
      </c>
      <c r="AJ1356" s="14">
        <v>0.120340450801593</v>
      </c>
      <c r="AK1356" s="14">
        <v>0</v>
      </c>
      <c r="AL1356" s="14">
        <v>6.4924674361594506E-2</v>
      </c>
      <c r="AM1356" s="14">
        <v>2.6435992070911799E-2</v>
      </c>
    </row>
    <row r="1357" spans="2:39" x14ac:dyDescent="0.35">
      <c r="C1357" s="14"/>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c r="AD1357" s="14"/>
      <c r="AE1357" s="14"/>
      <c r="AF1357" s="14"/>
      <c r="AG1357" s="14"/>
      <c r="AH1357" s="14"/>
      <c r="AI1357" s="14"/>
      <c r="AJ1357" s="14"/>
      <c r="AK1357" s="14"/>
      <c r="AL1357" s="14"/>
      <c r="AM1357" s="14"/>
    </row>
    <row r="1358" spans="2:39" x14ac:dyDescent="0.35">
      <c r="B1358" s="6" t="s">
        <v>529</v>
      </c>
      <c r="C1358" s="14"/>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c r="AD1358" s="14"/>
      <c r="AE1358" s="14"/>
      <c r="AF1358" s="14"/>
      <c r="AG1358" s="14"/>
      <c r="AH1358" s="14"/>
      <c r="AI1358" s="14"/>
      <c r="AJ1358" s="14"/>
      <c r="AK1358" s="14"/>
      <c r="AL1358" s="14"/>
      <c r="AM1358" s="14"/>
    </row>
    <row r="1359" spans="2:39" x14ac:dyDescent="0.35">
      <c r="B1359" s="24" t="s">
        <v>222</v>
      </c>
      <c r="C1359" s="14"/>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c r="AD1359" s="14"/>
      <c r="AE1359" s="14"/>
      <c r="AF1359" s="14"/>
      <c r="AG1359" s="14"/>
      <c r="AH1359" s="14"/>
      <c r="AI1359" s="14"/>
      <c r="AJ1359" s="14"/>
      <c r="AK1359" s="14"/>
      <c r="AL1359" s="14"/>
      <c r="AM1359" s="14"/>
    </row>
    <row r="1360" spans="2:39" x14ac:dyDescent="0.35">
      <c r="B1360" t="s">
        <v>528</v>
      </c>
      <c r="C1360" s="14">
        <v>0.38062832887235198</v>
      </c>
      <c r="D1360" s="14">
        <v>0.414662046300038</v>
      </c>
      <c r="E1360" s="14">
        <v>0.347154673360138</v>
      </c>
      <c r="F1360" s="14"/>
      <c r="G1360" s="14">
        <v>0.50221004716766804</v>
      </c>
      <c r="H1360" s="14">
        <v>0.362593698178869</v>
      </c>
      <c r="I1360" s="14">
        <v>0.36507945127637298</v>
      </c>
      <c r="J1360" s="14">
        <v>0.334649646964294</v>
      </c>
      <c r="K1360" s="14">
        <v>0.46213818625159198</v>
      </c>
      <c r="L1360" s="14">
        <v>0.19344557995507</v>
      </c>
      <c r="M1360" s="14"/>
      <c r="N1360" s="14">
        <v>0.41675128259437799</v>
      </c>
      <c r="O1360" s="14">
        <v>0.459536274762887</v>
      </c>
      <c r="P1360" s="14">
        <v>0.29564953458984</v>
      </c>
      <c r="Q1360" s="14">
        <v>0.385028636847008</v>
      </c>
      <c r="R1360" s="14">
        <v>0.36414976286127498</v>
      </c>
      <c r="S1360" s="14"/>
      <c r="T1360" s="14">
        <v>0.30835573341896499</v>
      </c>
      <c r="U1360" s="14">
        <v>0.62458338635268995</v>
      </c>
      <c r="V1360" s="14">
        <v>0.45629230787549202</v>
      </c>
      <c r="W1360" s="14">
        <v>0.28757640801864698</v>
      </c>
      <c r="X1360" s="14"/>
      <c r="Y1360" s="14">
        <v>0.42180404140240102</v>
      </c>
      <c r="Z1360" s="14">
        <v>0.41647494205069102</v>
      </c>
      <c r="AA1360" s="14">
        <v>0.279344921505772</v>
      </c>
      <c r="AB1360" s="14">
        <v>0.27864248506042699</v>
      </c>
      <c r="AC1360" s="14"/>
      <c r="AD1360" s="14">
        <v>0.35417474064313798</v>
      </c>
      <c r="AE1360" s="14">
        <v>0.43390436417233302</v>
      </c>
      <c r="AF1360" s="14">
        <v>0.47548856377177301</v>
      </c>
      <c r="AG1360" s="14">
        <v>0.34193085298529702</v>
      </c>
      <c r="AH1360" s="14"/>
      <c r="AI1360" s="14">
        <v>0.42486239524937802</v>
      </c>
      <c r="AJ1360" s="14">
        <v>0.25059901483589397</v>
      </c>
      <c r="AK1360" s="14">
        <v>0.39366056632848101</v>
      </c>
      <c r="AL1360" s="14">
        <v>0.51451233419467901</v>
      </c>
      <c r="AM1360" s="14">
        <v>0.32481715510208198</v>
      </c>
    </row>
    <row r="1361" spans="2:39" x14ac:dyDescent="0.35">
      <c r="B1361" t="s">
        <v>516</v>
      </c>
      <c r="C1361" s="14">
        <v>0.50837406598788704</v>
      </c>
      <c r="D1361" s="14">
        <v>0.48012434467047399</v>
      </c>
      <c r="E1361" s="14">
        <v>0.53615890735011296</v>
      </c>
      <c r="F1361" s="14"/>
      <c r="G1361" s="14">
        <v>0.45461988230488498</v>
      </c>
      <c r="H1361" s="14">
        <v>0.56400048405012704</v>
      </c>
      <c r="I1361" s="14">
        <v>0.51030793027205801</v>
      </c>
      <c r="J1361" s="14">
        <v>0.55807708704222303</v>
      </c>
      <c r="K1361" s="14">
        <v>0.38379714365857698</v>
      </c>
      <c r="L1361" s="14">
        <v>0.55020315185848401</v>
      </c>
      <c r="M1361" s="14"/>
      <c r="N1361" s="14">
        <v>0.49401293304773503</v>
      </c>
      <c r="O1361" s="14">
        <v>0.426705252520238</v>
      </c>
      <c r="P1361" s="14">
        <v>0.60511826748175901</v>
      </c>
      <c r="Q1361" s="14">
        <v>0.48845195963104898</v>
      </c>
      <c r="R1361" s="14">
        <v>0.52892423339144201</v>
      </c>
      <c r="S1361" s="14"/>
      <c r="T1361" s="14">
        <v>0.66221243071595803</v>
      </c>
      <c r="U1361" s="14">
        <v>0.30577824667077402</v>
      </c>
      <c r="V1361" s="14">
        <v>0.44338819532169599</v>
      </c>
      <c r="W1361" s="14">
        <v>0.57278758057828605</v>
      </c>
      <c r="X1361" s="14"/>
      <c r="Y1361" s="14">
        <v>0.46796525188238702</v>
      </c>
      <c r="Z1361" s="14">
        <v>0.52883471026745599</v>
      </c>
      <c r="AA1361" s="14">
        <v>0.58938198461167901</v>
      </c>
      <c r="AB1361" s="14">
        <v>0.63294807549441801</v>
      </c>
      <c r="AC1361" s="14"/>
      <c r="AD1361" s="14">
        <v>0.52484967176097097</v>
      </c>
      <c r="AE1361" s="14">
        <v>0.48849638570367798</v>
      </c>
      <c r="AF1361" s="14">
        <v>0.36665385372697501</v>
      </c>
      <c r="AG1361" s="14">
        <v>0.52854617283860195</v>
      </c>
      <c r="AH1361" s="14"/>
      <c r="AI1361" s="14">
        <v>0.47393099564354402</v>
      </c>
      <c r="AJ1361" s="14">
        <v>0.64642072430854103</v>
      </c>
      <c r="AK1361" s="14">
        <v>0.448650796689673</v>
      </c>
      <c r="AL1361" s="14">
        <v>0.38823289080720502</v>
      </c>
      <c r="AM1361" s="14">
        <v>0.62445083357780196</v>
      </c>
    </row>
    <row r="1362" spans="2:39" x14ac:dyDescent="0.35">
      <c r="B1362" t="s">
        <v>64</v>
      </c>
      <c r="C1362" s="14">
        <v>0.11099760513976201</v>
      </c>
      <c r="D1362" s="14">
        <v>0.10521360902948799</v>
      </c>
      <c r="E1362" s="14">
        <v>0.116686419289749</v>
      </c>
      <c r="F1362" s="14"/>
      <c r="G1362" s="14">
        <v>4.3170070527447098E-2</v>
      </c>
      <c r="H1362" s="14">
        <v>7.3405817771003301E-2</v>
      </c>
      <c r="I1362" s="14">
        <v>0.124612618451569</v>
      </c>
      <c r="J1362" s="14">
        <v>0.107273265993483</v>
      </c>
      <c r="K1362" s="14">
        <v>0.15406467008983099</v>
      </c>
      <c r="L1362" s="14">
        <v>0.25635126818644599</v>
      </c>
      <c r="M1362" s="14"/>
      <c r="N1362" s="14">
        <v>8.9235784357887496E-2</v>
      </c>
      <c r="O1362" s="14">
        <v>0.113758472716875</v>
      </c>
      <c r="P1362" s="14">
        <v>9.9232197928400503E-2</v>
      </c>
      <c r="Q1362" s="14">
        <v>0.12651940352194299</v>
      </c>
      <c r="R1362" s="14">
        <v>0.106926003747283</v>
      </c>
      <c r="S1362" s="14"/>
      <c r="T1362" s="14">
        <v>2.9431835865077201E-2</v>
      </c>
      <c r="U1362" s="14">
        <v>6.9638366976535304E-2</v>
      </c>
      <c r="V1362" s="14">
        <v>0.10031949680281201</v>
      </c>
      <c r="W1362" s="14">
        <v>0.139636011403067</v>
      </c>
      <c r="X1362" s="14"/>
      <c r="Y1362" s="14">
        <v>0.110230706715212</v>
      </c>
      <c r="Z1362" s="14">
        <v>5.4690347681853199E-2</v>
      </c>
      <c r="AA1362" s="14">
        <v>0.13127309388255001</v>
      </c>
      <c r="AB1362" s="14">
        <v>8.8409439445154905E-2</v>
      </c>
      <c r="AC1362" s="14"/>
      <c r="AD1362" s="14">
        <v>0.12097558759589</v>
      </c>
      <c r="AE1362" s="14">
        <v>7.7599250123989702E-2</v>
      </c>
      <c r="AF1362" s="14">
        <v>0.15785758250125101</v>
      </c>
      <c r="AG1362" s="14">
        <v>0.12952297417610101</v>
      </c>
      <c r="AH1362" s="14"/>
      <c r="AI1362" s="14">
        <v>0.101206609107078</v>
      </c>
      <c r="AJ1362" s="14">
        <v>0.102980260855565</v>
      </c>
      <c r="AK1362" s="14">
        <v>0.15768863698184701</v>
      </c>
      <c r="AL1362" s="14">
        <v>9.7254774998115703E-2</v>
      </c>
      <c r="AM1362" s="14">
        <v>5.07320113201159E-2</v>
      </c>
    </row>
    <row r="1363" spans="2:39" x14ac:dyDescent="0.35">
      <c r="C1363" s="14"/>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c r="AD1363" s="14"/>
      <c r="AE1363" s="14"/>
      <c r="AF1363" s="14"/>
      <c r="AG1363" s="14"/>
      <c r="AH1363" s="14"/>
      <c r="AI1363" s="14"/>
      <c r="AJ1363" s="14"/>
      <c r="AK1363" s="14"/>
      <c r="AL1363" s="14"/>
      <c r="AM1363" s="14"/>
    </row>
    <row r="1364" spans="2:39" x14ac:dyDescent="0.35">
      <c r="B1364" s="6" t="s">
        <v>531</v>
      </c>
      <c r="C1364" s="14"/>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c r="AD1364" s="14"/>
      <c r="AE1364" s="14"/>
      <c r="AF1364" s="14"/>
      <c r="AG1364" s="14"/>
      <c r="AH1364" s="14"/>
      <c r="AI1364" s="14"/>
      <c r="AJ1364" s="14"/>
      <c r="AK1364" s="14"/>
      <c r="AL1364" s="14"/>
      <c r="AM1364" s="14"/>
    </row>
    <row r="1365" spans="2:39" x14ac:dyDescent="0.35">
      <c r="B1365" s="24" t="s">
        <v>222</v>
      </c>
      <c r="C1365" s="14"/>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c r="AD1365" s="14"/>
      <c r="AE1365" s="14"/>
      <c r="AF1365" s="14"/>
      <c r="AG1365" s="14"/>
      <c r="AH1365" s="14"/>
      <c r="AI1365" s="14"/>
      <c r="AJ1365" s="14"/>
      <c r="AK1365" s="14"/>
      <c r="AL1365" s="14"/>
      <c r="AM1365" s="14"/>
    </row>
    <row r="1366" spans="2:39" x14ac:dyDescent="0.35">
      <c r="B1366" t="s">
        <v>530</v>
      </c>
      <c r="C1366" s="14">
        <v>0.366160238665525</v>
      </c>
      <c r="D1366" s="14">
        <v>0.363457059012606</v>
      </c>
      <c r="E1366" s="14">
        <v>0.36946473926191098</v>
      </c>
      <c r="F1366" s="14"/>
      <c r="G1366" s="14">
        <v>0.49616288114317902</v>
      </c>
      <c r="H1366" s="14">
        <v>0.35131189465552298</v>
      </c>
      <c r="I1366" s="14">
        <v>0.29542987937626403</v>
      </c>
      <c r="J1366" s="14">
        <v>0.32330492605024602</v>
      </c>
      <c r="K1366" s="14">
        <v>0.37401475859620897</v>
      </c>
      <c r="L1366" s="14">
        <v>0.39909860656083501</v>
      </c>
      <c r="M1366" s="14"/>
      <c r="N1366" s="14">
        <v>0.34936686783350202</v>
      </c>
      <c r="O1366" s="14">
        <v>0.37459838616438401</v>
      </c>
      <c r="P1366" s="14">
        <v>0.36411968882539802</v>
      </c>
      <c r="Q1366" s="14">
        <v>0.29355711188839001</v>
      </c>
      <c r="R1366" s="14">
        <v>0.4634264485981</v>
      </c>
      <c r="S1366" s="14"/>
      <c r="T1366" s="14">
        <v>0.45009454838448598</v>
      </c>
      <c r="U1366" s="14">
        <v>0.466375951672932</v>
      </c>
      <c r="V1366" s="14">
        <v>0.418974045999989</v>
      </c>
      <c r="W1366" s="14">
        <v>0.28464077135482801</v>
      </c>
      <c r="X1366" s="14"/>
      <c r="Y1366" s="14">
        <v>0.37322799298286502</v>
      </c>
      <c r="Z1366" s="14">
        <v>0.321605091416026</v>
      </c>
      <c r="AA1366" s="14">
        <v>0.46674448348441999</v>
      </c>
      <c r="AB1366" s="14">
        <v>0.193940101539882</v>
      </c>
      <c r="AC1366" s="14"/>
      <c r="AD1366" s="14">
        <v>0.34011149729649298</v>
      </c>
      <c r="AE1366" s="14">
        <v>0.40168417385337901</v>
      </c>
      <c r="AF1366" s="14">
        <v>0.52977400519356799</v>
      </c>
      <c r="AG1366" s="14">
        <v>0.34278645085720499</v>
      </c>
      <c r="AH1366" s="14"/>
      <c r="AI1366" s="14">
        <v>0.31844291431538602</v>
      </c>
      <c r="AJ1366" s="14">
        <v>0.38501085268049701</v>
      </c>
      <c r="AK1366" s="14">
        <v>0.231470389476084</v>
      </c>
      <c r="AL1366" s="14">
        <v>0.22422591019067301</v>
      </c>
      <c r="AM1366" s="14">
        <v>0.45374406649771498</v>
      </c>
    </row>
    <row r="1367" spans="2:39" x14ac:dyDescent="0.35">
      <c r="B1367" t="s">
        <v>516</v>
      </c>
      <c r="C1367" s="14">
        <v>0.53436404777181501</v>
      </c>
      <c r="D1367" s="14">
        <v>0.53452156403732398</v>
      </c>
      <c r="E1367" s="14">
        <v>0.53417149209289405</v>
      </c>
      <c r="F1367" s="14"/>
      <c r="G1367" s="14">
        <v>0.48427711803699403</v>
      </c>
      <c r="H1367" s="14">
        <v>0.57123461293663103</v>
      </c>
      <c r="I1367" s="14">
        <v>0.67854941452043505</v>
      </c>
      <c r="J1367" s="14">
        <v>0.41329997854999001</v>
      </c>
      <c r="K1367" s="14">
        <v>0.51017431613045106</v>
      </c>
      <c r="L1367" s="14">
        <v>0.380848036289689</v>
      </c>
      <c r="M1367" s="14"/>
      <c r="N1367" s="14">
        <v>0.53706558185180198</v>
      </c>
      <c r="O1367" s="14">
        <v>0.47604374292186502</v>
      </c>
      <c r="P1367" s="14">
        <v>0.54341942711482105</v>
      </c>
      <c r="Q1367" s="14">
        <v>0.62314567151740097</v>
      </c>
      <c r="R1367" s="14">
        <v>0.467923756672879</v>
      </c>
      <c r="S1367" s="14"/>
      <c r="T1367" s="14">
        <v>0.48280781405787798</v>
      </c>
      <c r="U1367" s="14">
        <v>0.533624048327068</v>
      </c>
      <c r="V1367" s="14">
        <v>0.47810968234270701</v>
      </c>
      <c r="W1367" s="14">
        <v>0.60388566673403099</v>
      </c>
      <c r="X1367" s="14"/>
      <c r="Y1367" s="14">
        <v>0.52642520712943797</v>
      </c>
      <c r="Z1367" s="14">
        <v>0.57837826322295305</v>
      </c>
      <c r="AA1367" s="14">
        <v>0.418119449369796</v>
      </c>
      <c r="AB1367" s="14">
        <v>0.75208569407163495</v>
      </c>
      <c r="AC1367" s="14"/>
      <c r="AD1367" s="14">
        <v>0.53110407621597799</v>
      </c>
      <c r="AE1367" s="14">
        <v>0.526276613805294</v>
      </c>
      <c r="AF1367" s="14">
        <v>0.43315981772412399</v>
      </c>
      <c r="AG1367" s="14">
        <v>0.65721354914279495</v>
      </c>
      <c r="AH1367" s="14"/>
      <c r="AI1367" s="14">
        <v>0.64209750559351897</v>
      </c>
      <c r="AJ1367" s="14">
        <v>0.52430862282979096</v>
      </c>
      <c r="AK1367" s="14">
        <v>0.71572670735417998</v>
      </c>
      <c r="AL1367" s="14">
        <v>0.57891191347012005</v>
      </c>
      <c r="AM1367" s="14">
        <v>0.54625593350228496</v>
      </c>
    </row>
    <row r="1368" spans="2:39" x14ac:dyDescent="0.35">
      <c r="B1368" t="s">
        <v>64</v>
      </c>
      <c r="C1368" s="14">
        <v>9.9475713562659995E-2</v>
      </c>
      <c r="D1368" s="14">
        <v>0.10202137695007001</v>
      </c>
      <c r="E1368" s="14">
        <v>9.6363768645194595E-2</v>
      </c>
      <c r="F1368" s="14"/>
      <c r="G1368" s="14">
        <v>1.95600008198278E-2</v>
      </c>
      <c r="H1368" s="14">
        <v>7.7453492407845895E-2</v>
      </c>
      <c r="I1368" s="14">
        <v>2.6020706103301199E-2</v>
      </c>
      <c r="J1368" s="14">
        <v>0.26339509539976402</v>
      </c>
      <c r="K1368" s="14">
        <v>0.11581092527334</v>
      </c>
      <c r="L1368" s="14">
        <v>0.22005335714947599</v>
      </c>
      <c r="M1368" s="14"/>
      <c r="N1368" s="14">
        <v>0.11356755031469599</v>
      </c>
      <c r="O1368" s="14">
        <v>0.149357870913751</v>
      </c>
      <c r="P1368" s="14">
        <v>9.2460884059781201E-2</v>
      </c>
      <c r="Q1368" s="14">
        <v>8.3297216594208495E-2</v>
      </c>
      <c r="R1368" s="14">
        <v>6.8649794729020497E-2</v>
      </c>
      <c r="S1368" s="14"/>
      <c r="T1368" s="14">
        <v>6.7097637557636106E-2</v>
      </c>
      <c r="U1368" s="14">
        <v>0</v>
      </c>
      <c r="V1368" s="14">
        <v>0.10291627165730401</v>
      </c>
      <c r="W1368" s="14">
        <v>0.11147356191114099</v>
      </c>
      <c r="X1368" s="14"/>
      <c r="Y1368" s="14">
        <v>0.100346799887697</v>
      </c>
      <c r="Z1368" s="14">
        <v>0.10001664536102101</v>
      </c>
      <c r="AA1368" s="14">
        <v>0.115136067145785</v>
      </c>
      <c r="AB1368" s="14">
        <v>5.3974204388482501E-2</v>
      </c>
      <c r="AC1368" s="14"/>
      <c r="AD1368" s="14">
        <v>0.12878442648753</v>
      </c>
      <c r="AE1368" s="14">
        <v>7.2039212341327402E-2</v>
      </c>
      <c r="AF1368" s="14">
        <v>3.70661770823075E-2</v>
      </c>
      <c r="AG1368" s="14">
        <v>0</v>
      </c>
      <c r="AH1368" s="14"/>
      <c r="AI1368" s="14">
        <v>3.94595800910955E-2</v>
      </c>
      <c r="AJ1368" s="14">
        <v>9.0680524489712394E-2</v>
      </c>
      <c r="AK1368" s="14">
        <v>5.2802903169735897E-2</v>
      </c>
      <c r="AL1368" s="14">
        <v>0.196862176339206</v>
      </c>
      <c r="AM1368" s="14">
        <v>0</v>
      </c>
    </row>
    <row r="1369" spans="2:39" x14ac:dyDescent="0.35">
      <c r="C1369" s="14"/>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c r="AC1369" s="14"/>
      <c r="AD1369" s="14"/>
      <c r="AE1369" s="14"/>
      <c r="AF1369" s="14"/>
      <c r="AG1369" s="14"/>
      <c r="AH1369" s="14"/>
      <c r="AI1369" s="14"/>
      <c r="AJ1369" s="14"/>
      <c r="AK1369" s="14"/>
      <c r="AL1369" s="14"/>
      <c r="AM1369" s="14"/>
    </row>
    <row r="1370" spans="2:39" x14ac:dyDescent="0.35">
      <c r="B1370" s="6" t="s">
        <v>533</v>
      </c>
      <c r="C1370" s="14"/>
      <c r="D1370" s="14"/>
      <c r="E1370" s="14"/>
      <c r="F1370" s="14"/>
      <c r="G1370" s="14"/>
      <c r="H1370" s="14"/>
      <c r="I1370" s="14"/>
      <c r="J1370" s="14"/>
      <c r="K1370" s="14"/>
      <c r="L1370" s="14"/>
      <c r="M1370" s="14"/>
      <c r="N1370" s="14"/>
      <c r="O1370" s="14"/>
      <c r="P1370" s="14"/>
      <c r="Q1370" s="14"/>
      <c r="R1370" s="14"/>
      <c r="S1370" s="14"/>
      <c r="T1370" s="14"/>
      <c r="U1370" s="14"/>
      <c r="V1370" s="14"/>
      <c r="W1370" s="14"/>
      <c r="X1370" s="14"/>
      <c r="Y1370" s="14"/>
      <c r="Z1370" s="14"/>
      <c r="AA1370" s="14"/>
      <c r="AB1370" s="14"/>
      <c r="AC1370" s="14"/>
      <c r="AD1370" s="14"/>
      <c r="AE1370" s="14"/>
      <c r="AF1370" s="14"/>
      <c r="AG1370" s="14"/>
      <c r="AH1370" s="14"/>
      <c r="AI1370" s="14"/>
      <c r="AJ1370" s="14"/>
      <c r="AK1370" s="14"/>
      <c r="AL1370" s="14"/>
      <c r="AM1370" s="14"/>
    </row>
    <row r="1371" spans="2:39" x14ac:dyDescent="0.35">
      <c r="B1371" s="24" t="s">
        <v>222</v>
      </c>
      <c r="C1371" s="14"/>
      <c r="D1371" s="14"/>
      <c r="E1371" s="14"/>
      <c r="F1371" s="14"/>
      <c r="G1371" s="14"/>
      <c r="H1371" s="14"/>
      <c r="I1371" s="14"/>
      <c r="J1371" s="14"/>
      <c r="K1371" s="14"/>
      <c r="L1371" s="14"/>
      <c r="M1371" s="14"/>
      <c r="N1371" s="14"/>
      <c r="O1371" s="14"/>
      <c r="P1371" s="14"/>
      <c r="Q1371" s="14"/>
      <c r="R1371" s="14"/>
      <c r="S1371" s="14"/>
      <c r="T1371" s="14"/>
      <c r="U1371" s="14"/>
      <c r="V1371" s="14"/>
      <c r="W1371" s="14"/>
      <c r="X1371" s="14"/>
      <c r="Y1371" s="14"/>
      <c r="Z1371" s="14"/>
      <c r="AA1371" s="14"/>
      <c r="AB1371" s="14"/>
      <c r="AC1371" s="14"/>
      <c r="AD1371" s="14"/>
      <c r="AE1371" s="14"/>
      <c r="AF1371" s="14"/>
      <c r="AG1371" s="14"/>
      <c r="AH1371" s="14"/>
      <c r="AI1371" s="14"/>
      <c r="AJ1371" s="14"/>
      <c r="AK1371" s="14"/>
      <c r="AL1371" s="14"/>
      <c r="AM1371" s="14"/>
    </row>
    <row r="1372" spans="2:39" x14ac:dyDescent="0.35">
      <c r="B1372" t="s">
        <v>532</v>
      </c>
      <c r="C1372" s="14">
        <v>0.42784289797627301</v>
      </c>
      <c r="D1372" s="14">
        <v>0.43791388124917002</v>
      </c>
      <c r="E1372" s="14">
        <v>0.417324322509942</v>
      </c>
      <c r="F1372" s="14"/>
      <c r="G1372" s="14">
        <v>0.58888203424152097</v>
      </c>
      <c r="H1372" s="14">
        <v>0.40615041384295297</v>
      </c>
      <c r="I1372" s="14">
        <v>0.364101989633487</v>
      </c>
      <c r="J1372" s="14">
        <v>0.42334286816977401</v>
      </c>
      <c r="K1372" s="14">
        <v>0.522447344909583</v>
      </c>
      <c r="L1372" s="14">
        <v>0.28507191332686199</v>
      </c>
      <c r="M1372" s="14"/>
      <c r="N1372" s="14">
        <v>0.34656351621637999</v>
      </c>
      <c r="O1372" s="14">
        <v>0.49624018009559301</v>
      </c>
      <c r="P1372" s="14">
        <v>0.44336122002488298</v>
      </c>
      <c r="Q1372" s="14">
        <v>0.35450830912803699</v>
      </c>
      <c r="R1372" s="14">
        <v>0.43409783138070601</v>
      </c>
      <c r="S1372" s="14"/>
      <c r="T1372" s="14">
        <v>0.63007180615324698</v>
      </c>
      <c r="U1372" s="14">
        <v>0.42411867133778502</v>
      </c>
      <c r="V1372" s="14">
        <v>0.46397292307557603</v>
      </c>
      <c r="W1372" s="14">
        <v>0.36634836466699</v>
      </c>
      <c r="X1372" s="14"/>
      <c r="Y1372" s="14">
        <v>0.46778789760571399</v>
      </c>
      <c r="Z1372" s="14">
        <v>0.38672450261076602</v>
      </c>
      <c r="AA1372" s="14">
        <v>0.41525159873799899</v>
      </c>
      <c r="AB1372" s="14">
        <v>0.37479958745497099</v>
      </c>
      <c r="AC1372" s="14"/>
      <c r="AD1372" s="14">
        <v>0.44036632315059199</v>
      </c>
      <c r="AE1372" s="14">
        <v>0.37975501579232002</v>
      </c>
      <c r="AF1372" s="14">
        <v>0.35358147861303302</v>
      </c>
      <c r="AG1372" s="14">
        <v>0.57145016233919099</v>
      </c>
      <c r="AH1372" s="14"/>
      <c r="AI1372" s="14">
        <v>0.37646494828704702</v>
      </c>
      <c r="AJ1372" s="14">
        <v>0.48555632597695902</v>
      </c>
      <c r="AK1372" s="14">
        <v>0.26954631137549501</v>
      </c>
      <c r="AL1372" s="14">
        <v>0.47039488482056502</v>
      </c>
      <c r="AM1372" s="14">
        <v>0.44627237247457402</v>
      </c>
    </row>
    <row r="1373" spans="2:39" x14ac:dyDescent="0.35">
      <c r="B1373" t="s">
        <v>516</v>
      </c>
      <c r="C1373" s="14">
        <v>0.46013163698064202</v>
      </c>
      <c r="D1373" s="14">
        <v>0.46113842925741499</v>
      </c>
      <c r="E1373" s="14">
        <v>0.459080099086555</v>
      </c>
      <c r="F1373" s="14"/>
      <c r="G1373" s="14">
        <v>0.35360265373977601</v>
      </c>
      <c r="H1373" s="14">
        <v>0.48459192726689898</v>
      </c>
      <c r="I1373" s="14">
        <v>0.53171691862534098</v>
      </c>
      <c r="J1373" s="14">
        <v>0.42988819487500901</v>
      </c>
      <c r="K1373" s="14">
        <v>0.34107775733741702</v>
      </c>
      <c r="L1373" s="14">
        <v>0.57956158533714897</v>
      </c>
      <c r="M1373" s="14"/>
      <c r="N1373" s="14">
        <v>0.50144251304007703</v>
      </c>
      <c r="O1373" s="14">
        <v>0.45356063368210803</v>
      </c>
      <c r="P1373" s="14">
        <v>0.46139031042086598</v>
      </c>
      <c r="Q1373" s="14">
        <v>0.54428202875199905</v>
      </c>
      <c r="R1373" s="14">
        <v>0.35954035319090499</v>
      </c>
      <c r="S1373" s="14"/>
      <c r="T1373" s="14">
        <v>0.29481751794911198</v>
      </c>
      <c r="U1373" s="14">
        <v>0.57588132866221498</v>
      </c>
      <c r="V1373" s="14">
        <v>0.45687849141709602</v>
      </c>
      <c r="W1373" s="14">
        <v>0.474408441720789</v>
      </c>
      <c r="X1373" s="14"/>
      <c r="Y1373" s="14">
        <v>0.41909317442996502</v>
      </c>
      <c r="Z1373" s="14">
        <v>0.504710607395224</v>
      </c>
      <c r="AA1373" s="14">
        <v>0.50151960410020402</v>
      </c>
      <c r="AB1373" s="14">
        <v>0.58611819828619505</v>
      </c>
      <c r="AC1373" s="14"/>
      <c r="AD1373" s="14">
        <v>0.43998665304962498</v>
      </c>
      <c r="AE1373" s="14">
        <v>0.51427533962550698</v>
      </c>
      <c r="AF1373" s="14">
        <v>0.47638336837878698</v>
      </c>
      <c r="AG1373" s="14">
        <v>0.42854983766080901</v>
      </c>
      <c r="AH1373" s="14"/>
      <c r="AI1373" s="14">
        <v>0.58458291342285595</v>
      </c>
      <c r="AJ1373" s="14">
        <v>0.397950497748914</v>
      </c>
      <c r="AK1373" s="14">
        <v>0.66107034616108695</v>
      </c>
      <c r="AL1373" s="14">
        <v>0.52960511517943498</v>
      </c>
      <c r="AM1373" s="14">
        <v>0.440703387753061</v>
      </c>
    </row>
    <row r="1374" spans="2:39" x14ac:dyDescent="0.35">
      <c r="B1374" t="s">
        <v>64</v>
      </c>
      <c r="C1374" s="14">
        <v>0.112025465043085</v>
      </c>
      <c r="D1374" s="14">
        <v>0.100947689493415</v>
      </c>
      <c r="E1374" s="14">
        <v>0.12359557840350301</v>
      </c>
      <c r="F1374" s="14"/>
      <c r="G1374" s="14">
        <v>5.7515312018702802E-2</v>
      </c>
      <c r="H1374" s="14">
        <v>0.109257658890148</v>
      </c>
      <c r="I1374" s="14">
        <v>0.104181091741173</v>
      </c>
      <c r="J1374" s="14">
        <v>0.14676893695521701</v>
      </c>
      <c r="K1374" s="14">
        <v>0.13647489775300001</v>
      </c>
      <c r="L1374" s="14">
        <v>0.13536650133598799</v>
      </c>
      <c r="M1374" s="14"/>
      <c r="N1374" s="14">
        <v>0.15199397074354301</v>
      </c>
      <c r="O1374" s="14">
        <v>5.0199186222298797E-2</v>
      </c>
      <c r="P1374" s="14">
        <v>9.5248469554250606E-2</v>
      </c>
      <c r="Q1374" s="14">
        <v>0.101209662119964</v>
      </c>
      <c r="R1374" s="14">
        <v>0.20636181542838899</v>
      </c>
      <c r="S1374" s="14"/>
      <c r="T1374" s="14">
        <v>7.5110675897641296E-2</v>
      </c>
      <c r="U1374" s="14">
        <v>0</v>
      </c>
      <c r="V1374" s="14">
        <v>7.9148585507327895E-2</v>
      </c>
      <c r="W1374" s="14">
        <v>0.159243193612221</v>
      </c>
      <c r="X1374" s="14"/>
      <c r="Y1374" s="14">
        <v>0.11311892796432101</v>
      </c>
      <c r="Z1374" s="14">
        <v>0.10856488999401</v>
      </c>
      <c r="AA1374" s="14">
        <v>8.3228797161797596E-2</v>
      </c>
      <c r="AB1374" s="14">
        <v>3.9082214258834701E-2</v>
      </c>
      <c r="AC1374" s="14"/>
      <c r="AD1374" s="14">
        <v>0.11964702379978399</v>
      </c>
      <c r="AE1374" s="14">
        <v>0.10596964458217301</v>
      </c>
      <c r="AF1374" s="14">
        <v>0.17003515300818101</v>
      </c>
      <c r="AG1374" s="14">
        <v>0</v>
      </c>
      <c r="AH1374" s="14"/>
      <c r="AI1374" s="14">
        <v>3.8952138290097103E-2</v>
      </c>
      <c r="AJ1374" s="14">
        <v>0.116493176274127</v>
      </c>
      <c r="AK1374" s="14">
        <v>6.9383342463417805E-2</v>
      </c>
      <c r="AL1374" s="14">
        <v>0</v>
      </c>
      <c r="AM1374" s="14">
        <v>0.113024239772365</v>
      </c>
    </row>
    <row r="1375" spans="2:39" x14ac:dyDescent="0.35">
      <c r="C1375" s="14"/>
      <c r="D1375" s="14"/>
      <c r="E1375" s="14"/>
      <c r="F1375" s="14"/>
      <c r="G1375" s="14"/>
      <c r="H1375" s="14"/>
      <c r="I1375" s="14"/>
      <c r="J1375" s="14"/>
      <c r="K1375" s="14"/>
      <c r="L1375" s="14"/>
      <c r="M1375" s="14"/>
      <c r="N1375" s="14"/>
      <c r="O1375" s="14"/>
      <c r="P1375" s="14"/>
      <c r="Q1375" s="14"/>
      <c r="R1375" s="14"/>
      <c r="S1375" s="14"/>
      <c r="T1375" s="14"/>
      <c r="U1375" s="14"/>
      <c r="V1375" s="14"/>
      <c r="W1375" s="14"/>
      <c r="X1375" s="14"/>
      <c r="Y1375" s="14"/>
      <c r="Z1375" s="14"/>
      <c r="AA1375" s="14"/>
      <c r="AB1375" s="14"/>
      <c r="AC1375" s="14"/>
      <c r="AD1375" s="14"/>
      <c r="AE1375" s="14"/>
      <c r="AF1375" s="14"/>
      <c r="AG1375" s="14"/>
      <c r="AH1375" s="14"/>
      <c r="AI1375" s="14"/>
      <c r="AJ1375" s="14"/>
      <c r="AK1375" s="14"/>
      <c r="AL1375" s="14"/>
      <c r="AM1375" s="14"/>
    </row>
    <row r="1376" spans="2:39" x14ac:dyDescent="0.35">
      <c r="C1376" s="14"/>
      <c r="D1376" s="14"/>
      <c r="E1376" s="14"/>
      <c r="F1376" s="14"/>
      <c r="G1376" s="14"/>
      <c r="H1376" s="14"/>
      <c r="I1376" s="14"/>
      <c r="J1376" s="14"/>
      <c r="K1376" s="14"/>
      <c r="L1376" s="14"/>
      <c r="M1376" s="14"/>
      <c r="N1376" s="14"/>
      <c r="O1376" s="14"/>
      <c r="P1376" s="14"/>
      <c r="Q1376" s="14"/>
      <c r="R1376" s="14"/>
      <c r="S1376" s="14"/>
      <c r="T1376" s="14"/>
      <c r="U1376" s="14"/>
      <c r="V1376" s="14"/>
      <c r="W1376" s="14"/>
      <c r="X1376" s="14"/>
      <c r="Y1376" s="14"/>
      <c r="Z1376" s="14"/>
      <c r="AA1376" s="14"/>
      <c r="AB1376" s="14"/>
      <c r="AC1376" s="14"/>
      <c r="AD1376" s="14"/>
      <c r="AE1376" s="14"/>
      <c r="AF1376" s="14"/>
      <c r="AG1376" s="14"/>
      <c r="AH1376" s="14"/>
      <c r="AI1376" s="14"/>
      <c r="AJ1376" s="14"/>
      <c r="AK1376" s="14"/>
      <c r="AL1376" s="14"/>
      <c r="AM1376" s="14"/>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1" t="s">
        <v>68</v>
      </c>
      <c r="E2" s="28"/>
      <c r="F2" s="28"/>
    </row>
    <row r="6" spans="2:6" ht="50.15" customHeight="1" x14ac:dyDescent="0.35">
      <c r="B6" s="17" t="s">
        <v>15</v>
      </c>
      <c r="C6" s="17" t="s">
        <v>56</v>
      </c>
      <c r="D6" s="17" t="s">
        <v>57</v>
      </c>
      <c r="E6" s="17" t="s">
        <v>58</v>
      </c>
    </row>
    <row r="7" spans="2:6" x14ac:dyDescent="0.35">
      <c r="B7" s="15" t="s">
        <v>59</v>
      </c>
      <c r="C7" s="14">
        <v>3.8351698930727401E-2</v>
      </c>
      <c r="D7" s="14">
        <v>4.3657227648132901E-2</v>
      </c>
      <c r="E7" s="14">
        <v>6.5971688588444502E-2</v>
      </c>
    </row>
    <row r="8" spans="2:6" x14ac:dyDescent="0.35">
      <c r="B8" s="15" t="s">
        <v>60</v>
      </c>
      <c r="C8" s="14">
        <v>5.6534681853857502E-2</v>
      </c>
      <c r="D8" s="14">
        <v>5.2327074483947501E-2</v>
      </c>
      <c r="E8" s="14">
        <v>2.7334471438968399E-2</v>
      </c>
    </row>
    <row r="9" spans="2:6" ht="29" x14ac:dyDescent="0.35">
      <c r="B9" s="15" t="s">
        <v>61</v>
      </c>
      <c r="C9" s="14">
        <v>0.122821910167504</v>
      </c>
      <c r="D9" s="14">
        <v>0.10958287181920599</v>
      </c>
      <c r="E9" s="14">
        <v>2.8554352566024701E-2</v>
      </c>
    </row>
    <row r="10" spans="2:6" x14ac:dyDescent="0.35">
      <c r="B10" s="15" t="s">
        <v>62</v>
      </c>
      <c r="C10" s="14">
        <v>0.39724161695065502</v>
      </c>
      <c r="D10" s="14">
        <v>0.37359661381957399</v>
      </c>
      <c r="E10" s="14">
        <v>0.16569211888647201</v>
      </c>
    </row>
    <row r="11" spans="2:6" x14ac:dyDescent="0.35">
      <c r="B11" s="15" t="s">
        <v>63</v>
      </c>
      <c r="C11" s="14">
        <v>0.35534622740143901</v>
      </c>
      <c r="D11" s="14">
        <v>0.40312248858523098</v>
      </c>
      <c r="E11" s="14">
        <v>0.70209885205801903</v>
      </c>
    </row>
    <row r="12" spans="2:6" x14ac:dyDescent="0.35">
      <c r="B12" s="15" t="s">
        <v>64</v>
      </c>
      <c r="C12" s="14">
        <v>2.9703864695817601E-2</v>
      </c>
      <c r="D12" s="14">
        <v>1.77137236439085E-2</v>
      </c>
      <c r="E12" s="14">
        <v>1.03485164620721E-2</v>
      </c>
    </row>
    <row r="13" spans="2:6" x14ac:dyDescent="0.35">
      <c r="B13" s="20" t="s">
        <v>65</v>
      </c>
      <c r="C13" s="18">
        <v>9.4886380784584903E-2</v>
      </c>
      <c r="D13" s="18">
        <v>9.5984302132080396E-2</v>
      </c>
      <c r="E13" s="18">
        <v>9.3306160027412904E-2</v>
      </c>
    </row>
    <row r="14" spans="2:6" x14ac:dyDescent="0.35">
      <c r="B14" s="20" t="s">
        <v>66</v>
      </c>
      <c r="C14" s="18">
        <v>0.75258784435209403</v>
      </c>
      <c r="D14" s="18">
        <v>0.77671910240480502</v>
      </c>
      <c r="E14" s="18">
        <v>0.86779097094448998</v>
      </c>
    </row>
    <row r="15" spans="2:6" x14ac:dyDescent="0.35">
      <c r="B15" s="20" t="s">
        <v>67</v>
      </c>
      <c r="C15" s="19">
        <v>-0.65770146356750903</v>
      </c>
      <c r="D15" s="19">
        <v>-0.68073480027272504</v>
      </c>
      <c r="E15" s="19">
        <v>-0.77448481091707699</v>
      </c>
    </row>
    <row r="16" spans="2:6" x14ac:dyDescent="0.35">
      <c r="B16" s="16"/>
      <c r="C16" s="16"/>
      <c r="D16" s="16"/>
      <c r="E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M21"/>
  <sheetViews>
    <sheetView showGridLines="0" workbookViewId="0">
      <pane xSplit="2" topLeftCell="C1" activePane="topRight" state="frozen"/>
      <selection pane="topRight" activeCell="A17" sqref="A17:XFD17"/>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59</v>
      </c>
      <c r="C9" s="14">
        <v>4.3657227648132901E-2</v>
      </c>
      <c r="D9" s="14">
        <v>3.88678877591839E-2</v>
      </c>
      <c r="E9" s="14">
        <v>4.8837412442138503E-2</v>
      </c>
      <c r="F9" s="14"/>
      <c r="G9" s="14">
        <v>6.5853270220361901E-2</v>
      </c>
      <c r="H9" s="14">
        <v>5.60385772047464E-2</v>
      </c>
      <c r="I9" s="14">
        <v>2.7559808984735101E-2</v>
      </c>
      <c r="J9" s="14">
        <v>3.2309161285582103E-2</v>
      </c>
      <c r="K9" s="14">
        <v>3.91920491503134E-2</v>
      </c>
      <c r="L9" s="14">
        <v>3.1050208217900499E-2</v>
      </c>
      <c r="M9" s="14"/>
      <c r="N9" s="14">
        <v>7.2368523374236299E-2</v>
      </c>
      <c r="O9" s="14">
        <v>3.4627295435973503E-2</v>
      </c>
      <c r="P9" s="14">
        <v>7.9444922999324305E-2</v>
      </c>
      <c r="Q9" s="14">
        <v>2.2084583164147999E-2</v>
      </c>
      <c r="R9" s="14">
        <v>2.4605136130571199E-2</v>
      </c>
      <c r="S9" s="14"/>
      <c r="T9" s="14">
        <v>3.6827211838622698E-2</v>
      </c>
      <c r="U9" s="14">
        <v>8.9195901996841298E-2</v>
      </c>
      <c r="V9" s="14">
        <v>4.5088196002897499E-2</v>
      </c>
      <c r="W9" s="14">
        <v>3.5493866675719403E-2</v>
      </c>
      <c r="X9" s="14"/>
      <c r="Y9" s="14">
        <v>3.4089589655342097E-2</v>
      </c>
      <c r="Z9" s="14">
        <v>3.3325365256689901E-2</v>
      </c>
      <c r="AA9" s="14">
        <v>7.9547125601454799E-2</v>
      </c>
      <c r="AB9" s="14">
        <v>6.0787873061461502E-2</v>
      </c>
      <c r="AC9" s="14"/>
      <c r="AD9" s="14">
        <v>3.5058317110240302E-2</v>
      </c>
      <c r="AE9" s="14">
        <v>4.4824688472407698E-2</v>
      </c>
      <c r="AF9" s="14">
        <v>2.5758222838535599E-2</v>
      </c>
      <c r="AG9" s="14">
        <v>0.10200730026901</v>
      </c>
      <c r="AH9" s="14"/>
      <c r="AI9" s="14">
        <v>2.0575846856493399E-2</v>
      </c>
      <c r="AJ9" s="14">
        <v>7.1327314291477706E-2</v>
      </c>
      <c r="AK9" s="14">
        <v>5.64072743451886E-3</v>
      </c>
      <c r="AL9" s="14">
        <v>4.4805072048984401E-2</v>
      </c>
      <c r="AM9" s="14">
        <v>3.6764446920587897E-2</v>
      </c>
    </row>
    <row r="10" spans="2:39" x14ac:dyDescent="0.35">
      <c r="B10" s="15" t="s">
        <v>60</v>
      </c>
      <c r="C10" s="14">
        <v>5.2327074483947501E-2</v>
      </c>
      <c r="D10" s="14">
        <v>5.1117637118034798E-2</v>
      </c>
      <c r="E10" s="14">
        <v>5.3635210719310399E-2</v>
      </c>
      <c r="F10" s="14"/>
      <c r="G10" s="14">
        <v>9.0642096285218798E-2</v>
      </c>
      <c r="H10" s="14">
        <v>4.1158225899153501E-2</v>
      </c>
      <c r="I10" s="14">
        <v>6.18674801097292E-2</v>
      </c>
      <c r="J10" s="14">
        <v>3.4720189493857002E-2</v>
      </c>
      <c r="K10" s="14">
        <v>4.7835406370539103E-2</v>
      </c>
      <c r="L10" s="14">
        <v>2.3546845605577901E-2</v>
      </c>
      <c r="M10" s="14"/>
      <c r="N10" s="14">
        <v>5.0977647626819403E-2</v>
      </c>
      <c r="O10" s="14">
        <v>3.8697692823162697E-2</v>
      </c>
      <c r="P10" s="14">
        <v>5.6037510479274202E-2</v>
      </c>
      <c r="Q10" s="14">
        <v>4.8815839243415197E-2</v>
      </c>
      <c r="R10" s="14">
        <v>6.2034244539084002E-2</v>
      </c>
      <c r="S10" s="14"/>
      <c r="T10" s="14">
        <v>8.4625304121006398E-2</v>
      </c>
      <c r="U10" s="14">
        <v>6.8742864982814303E-2</v>
      </c>
      <c r="V10" s="14">
        <v>4.2781954210988703E-2</v>
      </c>
      <c r="W10" s="14">
        <v>5.1637307687176601E-2</v>
      </c>
      <c r="X10" s="14"/>
      <c r="Y10" s="14">
        <v>5.3735303042466397E-2</v>
      </c>
      <c r="Z10" s="14">
        <v>5.6558230307369499E-2</v>
      </c>
      <c r="AA10" s="14">
        <v>6.0119678849164901E-2</v>
      </c>
      <c r="AB10" s="14">
        <v>3.5591775873772699E-2</v>
      </c>
      <c r="AC10" s="14"/>
      <c r="AD10" s="14">
        <v>2.8115957178343101E-2</v>
      </c>
      <c r="AE10" s="14">
        <v>8.4699155849556104E-2</v>
      </c>
      <c r="AF10" s="14">
        <v>9.1074417631140603E-2</v>
      </c>
      <c r="AG10" s="14">
        <v>7.63334452850679E-2</v>
      </c>
      <c r="AH10" s="14"/>
      <c r="AI10" s="14">
        <v>3.65817394806933E-2</v>
      </c>
      <c r="AJ10" s="14">
        <v>4.30342426068476E-2</v>
      </c>
      <c r="AK10" s="14">
        <v>2.77925164236053E-2</v>
      </c>
      <c r="AL10" s="14">
        <v>1.6713256965335099E-2</v>
      </c>
      <c r="AM10" s="14">
        <v>5.6406680016664802E-2</v>
      </c>
    </row>
    <row r="11" spans="2:39" ht="29" x14ac:dyDescent="0.35">
      <c r="B11" s="15" t="s">
        <v>61</v>
      </c>
      <c r="C11" s="14">
        <v>0.10958287181920599</v>
      </c>
      <c r="D11" s="14">
        <v>0.102634838945041</v>
      </c>
      <c r="E11" s="14">
        <v>0.117097914617912</v>
      </c>
      <c r="F11" s="14"/>
      <c r="G11" s="14">
        <v>0.13294492280119699</v>
      </c>
      <c r="H11" s="14">
        <v>0.114275706289328</v>
      </c>
      <c r="I11" s="14">
        <v>5.4527747406656897E-2</v>
      </c>
      <c r="J11" s="14">
        <v>0.123083037778549</v>
      </c>
      <c r="K11" s="14">
        <v>0.136962417427622</v>
      </c>
      <c r="L11" s="14">
        <v>0.12037257269465799</v>
      </c>
      <c r="M11" s="14"/>
      <c r="N11" s="14">
        <v>0.131403191465325</v>
      </c>
      <c r="O11" s="14">
        <v>0.111390008348355</v>
      </c>
      <c r="P11" s="14">
        <v>7.3226982363251494E-2</v>
      </c>
      <c r="Q11" s="14">
        <v>0.13179643031734301</v>
      </c>
      <c r="R11" s="14">
        <v>9.4173967355345001E-2</v>
      </c>
      <c r="S11" s="14"/>
      <c r="T11" s="14">
        <v>0.16383901565540199</v>
      </c>
      <c r="U11" s="14">
        <v>0.14201813222179199</v>
      </c>
      <c r="V11" s="14">
        <v>0.10651009547871</v>
      </c>
      <c r="W11" s="14">
        <v>9.75702521719439E-2</v>
      </c>
      <c r="X11" s="14"/>
      <c r="Y11" s="14">
        <v>0.125758897787107</v>
      </c>
      <c r="Z11" s="14">
        <v>8.3089329759719194E-2</v>
      </c>
      <c r="AA11" s="14">
        <v>6.5438836532073205E-2</v>
      </c>
      <c r="AB11" s="14">
        <v>9.1845682214676594E-2</v>
      </c>
      <c r="AC11" s="14"/>
      <c r="AD11" s="14">
        <v>0.11510980917132201</v>
      </c>
      <c r="AE11" s="14">
        <v>0.10589413761789999</v>
      </c>
      <c r="AF11" s="14">
        <v>7.9585231587697702E-2</v>
      </c>
      <c r="AG11" s="14">
        <v>0.104542711154644</v>
      </c>
      <c r="AH11" s="14"/>
      <c r="AI11" s="14">
        <v>0.106000813509614</v>
      </c>
      <c r="AJ11" s="14">
        <v>6.2621785299279406E-2</v>
      </c>
      <c r="AK11" s="14">
        <v>4.3211553323178102E-2</v>
      </c>
      <c r="AL11" s="14">
        <v>9.1628484014329298E-2</v>
      </c>
      <c r="AM11" s="14">
        <v>3.31732434091511E-2</v>
      </c>
    </row>
    <row r="12" spans="2:39" x14ac:dyDescent="0.35">
      <c r="B12" s="15" t="s">
        <v>62</v>
      </c>
      <c r="C12" s="14">
        <v>0.37359661381957399</v>
      </c>
      <c r="D12" s="14">
        <v>0.38400210529501499</v>
      </c>
      <c r="E12" s="14">
        <v>0.36234195869693298</v>
      </c>
      <c r="F12" s="14"/>
      <c r="G12" s="14">
        <v>0.36172754780344901</v>
      </c>
      <c r="H12" s="14">
        <v>0.33574802463331699</v>
      </c>
      <c r="I12" s="14">
        <v>0.37459292185586102</v>
      </c>
      <c r="J12" s="14">
        <v>0.42369548595429601</v>
      </c>
      <c r="K12" s="14">
        <v>0.42457280256525798</v>
      </c>
      <c r="L12" s="14">
        <v>0.34749671356973599</v>
      </c>
      <c r="M12" s="14"/>
      <c r="N12" s="14">
        <v>0.39783363146268702</v>
      </c>
      <c r="O12" s="14">
        <v>0.35962908091784102</v>
      </c>
      <c r="P12" s="14">
        <v>0.30668241885059899</v>
      </c>
      <c r="Q12" s="14">
        <v>0.41143443556201098</v>
      </c>
      <c r="R12" s="14">
        <v>0.43750653246981303</v>
      </c>
      <c r="S12" s="14"/>
      <c r="T12" s="14">
        <v>0.33818034695613303</v>
      </c>
      <c r="U12" s="14">
        <v>0.42302200324024303</v>
      </c>
      <c r="V12" s="14">
        <v>0.38116450456308698</v>
      </c>
      <c r="W12" s="14">
        <v>0.36510328542033699</v>
      </c>
      <c r="X12" s="14"/>
      <c r="Y12" s="14">
        <v>0.39023670256993698</v>
      </c>
      <c r="Z12" s="14">
        <v>0.37762578347312997</v>
      </c>
      <c r="AA12" s="14">
        <v>0.36834435907537899</v>
      </c>
      <c r="AB12" s="14">
        <v>0.294272674652438</v>
      </c>
      <c r="AC12" s="14"/>
      <c r="AD12" s="14">
        <v>0.36023572406528898</v>
      </c>
      <c r="AE12" s="14">
        <v>0.38532720591333303</v>
      </c>
      <c r="AF12" s="14">
        <v>0.49521349722524399</v>
      </c>
      <c r="AG12" s="14">
        <v>0.33778938123476498</v>
      </c>
      <c r="AH12" s="14"/>
      <c r="AI12" s="14">
        <v>0.40677034143572099</v>
      </c>
      <c r="AJ12" s="14">
        <v>0.29888489376933902</v>
      </c>
      <c r="AK12" s="14">
        <v>0.48321604997820999</v>
      </c>
      <c r="AL12" s="14">
        <v>0.28085027292566001</v>
      </c>
      <c r="AM12" s="14">
        <v>0.36538179712719498</v>
      </c>
    </row>
    <row r="13" spans="2:39" x14ac:dyDescent="0.35">
      <c r="B13" s="15" t="s">
        <v>63</v>
      </c>
      <c r="C13" s="14">
        <v>0.40312248858523098</v>
      </c>
      <c r="D13" s="14">
        <v>0.40608460456268503</v>
      </c>
      <c r="E13" s="14">
        <v>0.39991864243935599</v>
      </c>
      <c r="F13" s="14"/>
      <c r="G13" s="14">
        <v>0.32541083850161001</v>
      </c>
      <c r="H13" s="14">
        <v>0.43254838613061303</v>
      </c>
      <c r="I13" s="14">
        <v>0.46285967682740498</v>
      </c>
      <c r="J13" s="14">
        <v>0.376967058194358</v>
      </c>
      <c r="K13" s="14">
        <v>0.34327954315739301</v>
      </c>
      <c r="L13" s="14">
        <v>0.453872502197257</v>
      </c>
      <c r="M13" s="14"/>
      <c r="N13" s="14">
        <v>0.32893380708847803</v>
      </c>
      <c r="O13" s="14">
        <v>0.44404916016889301</v>
      </c>
      <c r="P13" s="14">
        <v>0.47647105814928697</v>
      </c>
      <c r="Q13" s="14">
        <v>0.365939005614974</v>
      </c>
      <c r="R13" s="14">
        <v>0.38168011950518699</v>
      </c>
      <c r="S13" s="14"/>
      <c r="T13" s="14">
        <v>0.31120515745252703</v>
      </c>
      <c r="U13" s="14">
        <v>0.26917456493735398</v>
      </c>
      <c r="V13" s="14">
        <v>0.40698719937164102</v>
      </c>
      <c r="W13" s="14">
        <v>0.43978661031815097</v>
      </c>
      <c r="X13" s="14"/>
      <c r="Y13" s="14">
        <v>0.37358453807349101</v>
      </c>
      <c r="Z13" s="14">
        <v>0.44546677813963798</v>
      </c>
      <c r="AA13" s="14">
        <v>0.41446246419267202</v>
      </c>
      <c r="AB13" s="14">
        <v>0.51750199419765097</v>
      </c>
      <c r="AC13" s="14"/>
      <c r="AD13" s="14">
        <v>0.45309213676544002</v>
      </c>
      <c r="AE13" s="14">
        <v>0.36810080473356299</v>
      </c>
      <c r="AF13" s="14">
        <v>0.26242933214631098</v>
      </c>
      <c r="AG13" s="14">
        <v>0.289481375884869</v>
      </c>
      <c r="AH13" s="14"/>
      <c r="AI13" s="14">
        <v>0.41369224063527299</v>
      </c>
      <c r="AJ13" s="14">
        <v>0.51979839549950302</v>
      </c>
      <c r="AK13" s="14">
        <v>0.39881960417187401</v>
      </c>
      <c r="AL13" s="14">
        <v>0.56600291404569103</v>
      </c>
      <c r="AM13" s="14">
        <v>0.50399477365208201</v>
      </c>
    </row>
    <row r="14" spans="2:39" x14ac:dyDescent="0.35">
      <c r="B14" s="15" t="s">
        <v>64</v>
      </c>
      <c r="C14" s="14">
        <v>1.77137236439085E-2</v>
      </c>
      <c r="D14" s="14">
        <v>1.72929263200398E-2</v>
      </c>
      <c r="E14" s="14">
        <v>1.81688610843505E-2</v>
      </c>
      <c r="F14" s="14"/>
      <c r="G14" s="14">
        <v>2.3421324388163599E-2</v>
      </c>
      <c r="H14" s="14">
        <v>2.0231079842842399E-2</v>
      </c>
      <c r="I14" s="14">
        <v>1.8592364815612401E-2</v>
      </c>
      <c r="J14" s="14">
        <v>9.2250672933578692E-3</v>
      </c>
      <c r="K14" s="14">
        <v>8.1577813288749006E-3</v>
      </c>
      <c r="L14" s="14">
        <v>2.3661157714870502E-2</v>
      </c>
      <c r="M14" s="14"/>
      <c r="N14" s="14">
        <v>1.8483198982453399E-2</v>
      </c>
      <c r="O14" s="14">
        <v>1.16067623057741E-2</v>
      </c>
      <c r="P14" s="14">
        <v>8.1371071582636602E-3</v>
      </c>
      <c r="Q14" s="14">
        <v>1.99297060981081E-2</v>
      </c>
      <c r="R14" s="14">
        <v>0</v>
      </c>
      <c r="S14" s="14"/>
      <c r="T14" s="14">
        <v>6.5322963976308601E-2</v>
      </c>
      <c r="U14" s="14">
        <v>7.8465326209557398E-3</v>
      </c>
      <c r="V14" s="14">
        <v>1.74680503726755E-2</v>
      </c>
      <c r="W14" s="14">
        <v>1.04086777266719E-2</v>
      </c>
      <c r="X14" s="14"/>
      <c r="Y14" s="14">
        <v>2.2594968871656899E-2</v>
      </c>
      <c r="Z14" s="14">
        <v>3.9345130634530299E-3</v>
      </c>
      <c r="AA14" s="14">
        <v>1.20875357492559E-2</v>
      </c>
      <c r="AB14" s="14">
        <v>0</v>
      </c>
      <c r="AC14" s="14"/>
      <c r="AD14" s="14">
        <v>8.3880557093655005E-3</v>
      </c>
      <c r="AE14" s="14">
        <v>1.1154007413240701E-2</v>
      </c>
      <c r="AF14" s="14">
        <v>4.5939298571071201E-2</v>
      </c>
      <c r="AG14" s="14">
        <v>8.9845786171643696E-2</v>
      </c>
      <c r="AH14" s="14"/>
      <c r="AI14" s="14">
        <v>1.6379018082204998E-2</v>
      </c>
      <c r="AJ14" s="14">
        <v>4.3333685335535501E-3</v>
      </c>
      <c r="AK14" s="14">
        <v>4.1319548668614203E-2</v>
      </c>
      <c r="AL14" s="14">
        <v>0</v>
      </c>
      <c r="AM14" s="14">
        <v>4.2790588743192399E-3</v>
      </c>
    </row>
    <row r="15" spans="2:39" x14ac:dyDescent="0.35">
      <c r="B15" s="15" t="s">
        <v>65</v>
      </c>
      <c r="C15" s="18">
        <v>9.5984302132080396E-2</v>
      </c>
      <c r="D15" s="18">
        <v>8.9985524877218698E-2</v>
      </c>
      <c r="E15" s="18">
        <v>0.10247262316144901</v>
      </c>
      <c r="F15" s="18"/>
      <c r="G15" s="18">
        <v>0.15649536650558099</v>
      </c>
      <c r="H15" s="18">
        <v>9.7196803103899901E-2</v>
      </c>
      <c r="I15" s="18">
        <v>8.9427289094464305E-2</v>
      </c>
      <c r="J15" s="18">
        <v>6.7029350779439098E-2</v>
      </c>
      <c r="K15" s="18">
        <v>8.7027455520852601E-2</v>
      </c>
      <c r="L15" s="18">
        <v>5.4597053823478403E-2</v>
      </c>
      <c r="M15" s="18"/>
      <c r="N15" s="18">
        <v>0.12334617100105599</v>
      </c>
      <c r="O15" s="18">
        <v>7.3324988259136206E-2</v>
      </c>
      <c r="P15" s="18">
        <v>0.13548243347859901</v>
      </c>
      <c r="Q15" s="18">
        <v>7.0900422407563196E-2</v>
      </c>
      <c r="R15" s="18">
        <v>8.6639380669655194E-2</v>
      </c>
      <c r="S15" s="18"/>
      <c r="T15" s="18">
        <v>0.121452515959629</v>
      </c>
      <c r="U15" s="18">
        <v>0.157938766979656</v>
      </c>
      <c r="V15" s="18">
        <v>8.7870150213886195E-2</v>
      </c>
      <c r="W15" s="18">
        <v>8.7131174362895997E-2</v>
      </c>
      <c r="X15" s="18"/>
      <c r="Y15" s="18">
        <v>8.7824892697808493E-2</v>
      </c>
      <c r="Z15" s="18">
        <v>8.9883595564059393E-2</v>
      </c>
      <c r="AA15" s="18">
        <v>0.13966680445061999</v>
      </c>
      <c r="AB15" s="18">
        <v>9.6379648935234194E-2</v>
      </c>
      <c r="AC15" s="18"/>
      <c r="AD15" s="18">
        <v>6.3174274288583396E-2</v>
      </c>
      <c r="AE15" s="18">
        <v>0.12952384432196401</v>
      </c>
      <c r="AF15" s="18">
        <v>0.11683264046967599</v>
      </c>
      <c r="AG15" s="18">
        <v>0.178340745554078</v>
      </c>
      <c r="AH15" s="18"/>
      <c r="AI15" s="18">
        <v>5.7157586337186699E-2</v>
      </c>
      <c r="AJ15" s="18">
        <v>0.114361556898325</v>
      </c>
      <c r="AK15" s="18">
        <v>3.3433243858124198E-2</v>
      </c>
      <c r="AL15" s="18">
        <v>6.1518329014319598E-2</v>
      </c>
      <c r="AM15" s="18">
        <v>9.3171126937252796E-2</v>
      </c>
    </row>
    <row r="16" spans="2:39" x14ac:dyDescent="0.35">
      <c r="B16" s="15" t="s">
        <v>66</v>
      </c>
      <c r="C16" s="18">
        <v>0.77671910240480502</v>
      </c>
      <c r="D16" s="18">
        <v>0.79008670985770102</v>
      </c>
      <c r="E16" s="18">
        <v>0.76226060113628902</v>
      </c>
      <c r="F16" s="18"/>
      <c r="G16" s="18">
        <v>0.68713838630505897</v>
      </c>
      <c r="H16" s="18">
        <v>0.76829641076392996</v>
      </c>
      <c r="I16" s="18">
        <v>0.83745259868326605</v>
      </c>
      <c r="J16" s="18">
        <v>0.80066254414865401</v>
      </c>
      <c r="K16" s="18">
        <v>0.76785234572265104</v>
      </c>
      <c r="L16" s="18">
        <v>0.80136921576699405</v>
      </c>
      <c r="M16" s="18"/>
      <c r="N16" s="18">
        <v>0.72676743855116599</v>
      </c>
      <c r="O16" s="18">
        <v>0.80367824108673502</v>
      </c>
      <c r="P16" s="18">
        <v>0.78315347699988602</v>
      </c>
      <c r="Q16" s="18">
        <v>0.77737344117698504</v>
      </c>
      <c r="R16" s="18">
        <v>0.81918665197499996</v>
      </c>
      <c r="S16" s="18"/>
      <c r="T16" s="18">
        <v>0.64938550440866005</v>
      </c>
      <c r="U16" s="18">
        <v>0.692196568177597</v>
      </c>
      <c r="V16" s="18">
        <v>0.788151703934728</v>
      </c>
      <c r="W16" s="18">
        <v>0.80488989573848801</v>
      </c>
      <c r="X16" s="18"/>
      <c r="Y16" s="18">
        <v>0.76382124064342705</v>
      </c>
      <c r="Z16" s="18">
        <v>0.823092561612768</v>
      </c>
      <c r="AA16" s="18">
        <v>0.78280682326805096</v>
      </c>
      <c r="AB16" s="18">
        <v>0.81177466885008898</v>
      </c>
      <c r="AC16" s="18"/>
      <c r="AD16" s="18">
        <v>0.81332786083072905</v>
      </c>
      <c r="AE16" s="18">
        <v>0.75342801064689502</v>
      </c>
      <c r="AF16" s="18">
        <v>0.75764282937155503</v>
      </c>
      <c r="AG16" s="18">
        <v>0.62727075711963398</v>
      </c>
      <c r="AH16" s="18"/>
      <c r="AI16" s="18">
        <v>0.82046258207099398</v>
      </c>
      <c r="AJ16" s="18">
        <v>0.81868328926884204</v>
      </c>
      <c r="AK16" s="18">
        <v>0.882035654150083</v>
      </c>
      <c r="AL16" s="18">
        <v>0.84685318697135104</v>
      </c>
      <c r="AM16" s="18">
        <v>0.86937657077927699</v>
      </c>
    </row>
    <row r="17" spans="2:2" x14ac:dyDescent="0.35">
      <c r="B17" s="16"/>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M21"/>
  <sheetViews>
    <sheetView showGridLines="0" workbookViewId="0">
      <pane xSplit="2" topLeftCell="C1" activePane="topRight" state="frozen"/>
      <selection pane="topRight" activeCell="A17" sqref="A17:XFD17"/>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59</v>
      </c>
      <c r="C9" s="14">
        <v>3.8351698930727401E-2</v>
      </c>
      <c r="D9" s="14">
        <v>3.8977081445632798E-2</v>
      </c>
      <c r="E9" s="14">
        <v>3.7675280662392598E-2</v>
      </c>
      <c r="F9" s="14"/>
      <c r="G9" s="14">
        <v>6.8256673653051395E-2</v>
      </c>
      <c r="H9" s="14">
        <v>3.37086714744564E-2</v>
      </c>
      <c r="I9" s="14">
        <v>3.9850183692901303E-2</v>
      </c>
      <c r="J9" s="14">
        <v>4.9755328898442698E-3</v>
      </c>
      <c r="K9" s="14">
        <v>2.1947137601965299E-2</v>
      </c>
      <c r="L9" s="14">
        <v>6.4086457135188402E-2</v>
      </c>
      <c r="M9" s="14"/>
      <c r="N9" s="14">
        <v>6.9339325785368597E-2</v>
      </c>
      <c r="O9" s="14">
        <v>4.4523001149314602E-2</v>
      </c>
      <c r="P9" s="14">
        <v>5.1141615278449098E-2</v>
      </c>
      <c r="Q9" s="14">
        <v>1.50791002230766E-2</v>
      </c>
      <c r="R9" s="14">
        <v>2.7933698921155499E-2</v>
      </c>
      <c r="S9" s="14"/>
      <c r="T9" s="14">
        <v>3.9483266229648699E-2</v>
      </c>
      <c r="U9" s="14">
        <v>4.3424083027830199E-2</v>
      </c>
      <c r="V9" s="14">
        <v>3.7437899098330701E-2</v>
      </c>
      <c r="W9" s="14">
        <v>3.7542375423636198E-2</v>
      </c>
      <c r="X9" s="14"/>
      <c r="Y9" s="14">
        <v>3.7699231781347597E-2</v>
      </c>
      <c r="Z9" s="14">
        <v>2.0127621248886E-2</v>
      </c>
      <c r="AA9" s="14">
        <v>6.0017394651723503E-2</v>
      </c>
      <c r="AB9" s="14">
        <v>5.1783479859119998E-2</v>
      </c>
      <c r="AC9" s="14"/>
      <c r="AD9" s="14">
        <v>3.03750097274047E-2</v>
      </c>
      <c r="AE9" s="14">
        <v>4.2170230354344099E-2</v>
      </c>
      <c r="AF9" s="14">
        <v>2.5161434576379999E-2</v>
      </c>
      <c r="AG9" s="14">
        <v>7.7650311785690901E-2</v>
      </c>
      <c r="AH9" s="14"/>
      <c r="AI9" s="14">
        <v>2.09322041616412E-2</v>
      </c>
      <c r="AJ9" s="14">
        <v>5.0846629571375201E-2</v>
      </c>
      <c r="AK9" s="14">
        <v>1.8387776766439601E-2</v>
      </c>
      <c r="AL9" s="14">
        <v>4.8368128771643398E-2</v>
      </c>
      <c r="AM9" s="14">
        <v>3.0376746854947099E-2</v>
      </c>
    </row>
    <row r="10" spans="2:39" x14ac:dyDescent="0.35">
      <c r="B10" s="15" t="s">
        <v>60</v>
      </c>
      <c r="C10" s="14">
        <v>5.6534681853857502E-2</v>
      </c>
      <c r="D10" s="14">
        <v>6.0483524698011097E-2</v>
      </c>
      <c r="E10" s="14">
        <v>5.2263584765425301E-2</v>
      </c>
      <c r="F10" s="14"/>
      <c r="G10" s="14">
        <v>6.7698725587681696E-2</v>
      </c>
      <c r="H10" s="14">
        <v>6.1423339692008902E-2</v>
      </c>
      <c r="I10" s="14">
        <v>6.3141118532346593E-2</v>
      </c>
      <c r="J10" s="14">
        <v>4.7327711321761001E-2</v>
      </c>
      <c r="K10" s="14">
        <v>2.9094011339086099E-2</v>
      </c>
      <c r="L10" s="14">
        <v>5.5793388191447503E-2</v>
      </c>
      <c r="M10" s="14"/>
      <c r="N10" s="14">
        <v>7.7409408576962005E-2</v>
      </c>
      <c r="O10" s="14">
        <v>2.9957130080936499E-2</v>
      </c>
      <c r="P10" s="14">
        <v>6.8590210295853299E-2</v>
      </c>
      <c r="Q10" s="14">
        <v>4.1313689723239698E-2</v>
      </c>
      <c r="R10" s="14">
        <v>0.10601815615028901</v>
      </c>
      <c r="S10" s="14"/>
      <c r="T10" s="14">
        <v>4.1236019766548102E-2</v>
      </c>
      <c r="U10" s="14">
        <v>5.7232899539058898E-2</v>
      </c>
      <c r="V10" s="14">
        <v>5.8982309436501401E-2</v>
      </c>
      <c r="W10" s="14">
        <v>5.7035439419898602E-2</v>
      </c>
      <c r="X10" s="14"/>
      <c r="Y10" s="14">
        <v>5.2508449704751298E-2</v>
      </c>
      <c r="Z10" s="14">
        <v>6.1483430785966499E-2</v>
      </c>
      <c r="AA10" s="14">
        <v>6.0176369462053202E-2</v>
      </c>
      <c r="AB10" s="14">
        <v>3.89084310835923E-2</v>
      </c>
      <c r="AC10" s="14"/>
      <c r="AD10" s="14">
        <v>3.9102200081074297E-2</v>
      </c>
      <c r="AE10" s="14">
        <v>8.87727029002532E-2</v>
      </c>
      <c r="AF10" s="14">
        <v>4.4791096928832902E-2</v>
      </c>
      <c r="AG10" s="14">
        <v>8.3237377093676096E-2</v>
      </c>
      <c r="AH10" s="14"/>
      <c r="AI10" s="14">
        <v>4.5837478522744002E-2</v>
      </c>
      <c r="AJ10" s="14">
        <v>5.6486735514817199E-2</v>
      </c>
      <c r="AK10" s="14">
        <v>2.8872260207108799E-2</v>
      </c>
      <c r="AL10" s="14">
        <v>4.2992047129758501E-2</v>
      </c>
      <c r="AM10" s="14">
        <v>0.10698023444952399</v>
      </c>
    </row>
    <row r="11" spans="2:39" ht="29" x14ac:dyDescent="0.35">
      <c r="B11" s="15" t="s">
        <v>61</v>
      </c>
      <c r="C11" s="14">
        <v>0.122821910167504</v>
      </c>
      <c r="D11" s="14">
        <v>0.1077526069764</v>
      </c>
      <c r="E11" s="14">
        <v>0.13912097790060399</v>
      </c>
      <c r="F11" s="14"/>
      <c r="G11" s="14">
        <v>0.15564900749625399</v>
      </c>
      <c r="H11" s="14">
        <v>0.10379159989374601</v>
      </c>
      <c r="I11" s="14">
        <v>9.9277096994921599E-2</v>
      </c>
      <c r="J11" s="14">
        <v>0.100110869711628</v>
      </c>
      <c r="K11" s="14">
        <v>0.18197237838497901</v>
      </c>
      <c r="L11" s="14">
        <v>0.13039511723939201</v>
      </c>
      <c r="M11" s="14"/>
      <c r="N11" s="14">
        <v>0.109940344701303</v>
      </c>
      <c r="O11" s="14">
        <v>0.121703026515132</v>
      </c>
      <c r="P11" s="14">
        <v>9.4490286547955604E-2</v>
      </c>
      <c r="Q11" s="14">
        <v>0.13792680651808401</v>
      </c>
      <c r="R11" s="14">
        <v>0.104992325390816</v>
      </c>
      <c r="S11" s="14"/>
      <c r="T11" s="14">
        <v>0.17412958446756799</v>
      </c>
      <c r="U11" s="14">
        <v>0.131657319938424</v>
      </c>
      <c r="V11" s="14">
        <v>0.12576412387223099</v>
      </c>
      <c r="W11" s="14">
        <v>0.107903757377079</v>
      </c>
      <c r="X11" s="14"/>
      <c r="Y11" s="14">
        <v>0.12974968128675299</v>
      </c>
      <c r="Z11" s="14">
        <v>0.11596249819049299</v>
      </c>
      <c r="AA11" s="14">
        <v>0.13985612251357599</v>
      </c>
      <c r="AB11" s="14">
        <v>6.9688450344566596E-2</v>
      </c>
      <c r="AC11" s="14"/>
      <c r="AD11" s="14">
        <v>0.12683632320749499</v>
      </c>
      <c r="AE11" s="14">
        <v>0.119802276716477</v>
      </c>
      <c r="AF11" s="14">
        <v>7.9551735669379994E-2</v>
      </c>
      <c r="AG11" s="14">
        <v>0.12953881568054301</v>
      </c>
      <c r="AH11" s="14"/>
      <c r="AI11" s="14">
        <v>0.102108238245015</v>
      </c>
      <c r="AJ11" s="14">
        <v>9.1837772149116606E-2</v>
      </c>
      <c r="AK11" s="14">
        <v>8.5972544143635907E-2</v>
      </c>
      <c r="AL11" s="14">
        <v>0.103056594020435</v>
      </c>
      <c r="AM11" s="14">
        <v>7.0883038076420393E-2</v>
      </c>
    </row>
    <row r="12" spans="2:39" x14ac:dyDescent="0.35">
      <c r="B12" s="15" t="s">
        <v>62</v>
      </c>
      <c r="C12" s="14">
        <v>0.39724161695065502</v>
      </c>
      <c r="D12" s="14">
        <v>0.40990266840774198</v>
      </c>
      <c r="E12" s="14">
        <v>0.38354733177672901</v>
      </c>
      <c r="F12" s="14"/>
      <c r="G12" s="14">
        <v>0.39405876313279298</v>
      </c>
      <c r="H12" s="14">
        <v>0.32786650055946198</v>
      </c>
      <c r="I12" s="14">
        <v>0.372174063392814</v>
      </c>
      <c r="J12" s="14">
        <v>0.49070498878774199</v>
      </c>
      <c r="K12" s="14">
        <v>0.41607448878292702</v>
      </c>
      <c r="L12" s="14">
        <v>0.45173996030974201</v>
      </c>
      <c r="M12" s="14"/>
      <c r="N12" s="14">
        <v>0.36949401744234101</v>
      </c>
      <c r="O12" s="14">
        <v>0.42751471069103703</v>
      </c>
      <c r="P12" s="14">
        <v>0.31416563117875301</v>
      </c>
      <c r="Q12" s="14">
        <v>0.44937163671359598</v>
      </c>
      <c r="R12" s="14">
        <v>0.42126097775930699</v>
      </c>
      <c r="S12" s="14"/>
      <c r="T12" s="14">
        <v>0.39865257830017797</v>
      </c>
      <c r="U12" s="14">
        <v>0.43859359659804198</v>
      </c>
      <c r="V12" s="14">
        <v>0.40162614404516001</v>
      </c>
      <c r="W12" s="14">
        <v>0.38528567960599303</v>
      </c>
      <c r="X12" s="14"/>
      <c r="Y12" s="14">
        <v>0.42389616514095502</v>
      </c>
      <c r="Z12" s="14">
        <v>0.383851985499919</v>
      </c>
      <c r="AA12" s="14">
        <v>0.33834471964513302</v>
      </c>
      <c r="AB12" s="14">
        <v>0.42463956698823702</v>
      </c>
      <c r="AC12" s="14"/>
      <c r="AD12" s="14">
        <v>0.41290153531238799</v>
      </c>
      <c r="AE12" s="14">
        <v>0.37812597381554203</v>
      </c>
      <c r="AF12" s="14">
        <v>0.47191284625147201</v>
      </c>
      <c r="AG12" s="14">
        <v>0.33388213562953301</v>
      </c>
      <c r="AH12" s="14"/>
      <c r="AI12" s="14">
        <v>0.41672103579300801</v>
      </c>
      <c r="AJ12" s="14">
        <v>0.29234390850229403</v>
      </c>
      <c r="AK12" s="14">
        <v>0.46307435107636402</v>
      </c>
      <c r="AL12" s="14">
        <v>0.46139500015107898</v>
      </c>
      <c r="AM12" s="14">
        <v>0.36039225319040702</v>
      </c>
    </row>
    <row r="13" spans="2:39" x14ac:dyDescent="0.35">
      <c r="B13" s="15" t="s">
        <v>63</v>
      </c>
      <c r="C13" s="14">
        <v>0.35534622740143901</v>
      </c>
      <c r="D13" s="14">
        <v>0.364255737339786</v>
      </c>
      <c r="E13" s="14">
        <v>0.345709636769991</v>
      </c>
      <c r="F13" s="14"/>
      <c r="G13" s="14">
        <v>0.28102540764975698</v>
      </c>
      <c r="H13" s="14">
        <v>0.43920537127216602</v>
      </c>
      <c r="I13" s="14">
        <v>0.39891659489461601</v>
      </c>
      <c r="J13" s="14">
        <v>0.333053888118021</v>
      </c>
      <c r="K13" s="14">
        <v>0.33375190508083002</v>
      </c>
      <c r="L13" s="14">
        <v>0.25547714349063599</v>
      </c>
      <c r="M13" s="14"/>
      <c r="N13" s="14">
        <v>0.36042176925874903</v>
      </c>
      <c r="O13" s="14">
        <v>0.36351343667285502</v>
      </c>
      <c r="P13" s="14">
        <v>0.44650995586578701</v>
      </c>
      <c r="Q13" s="14">
        <v>0.32822638672050403</v>
      </c>
      <c r="R13" s="14">
        <v>0.32512234743819302</v>
      </c>
      <c r="S13" s="14"/>
      <c r="T13" s="14">
        <v>0.27445013453455902</v>
      </c>
      <c r="U13" s="14">
        <v>0.317770556305637</v>
      </c>
      <c r="V13" s="14">
        <v>0.33571006833697598</v>
      </c>
      <c r="W13" s="14">
        <v>0.398971751738047</v>
      </c>
      <c r="X13" s="14"/>
      <c r="Y13" s="14">
        <v>0.333771133135496</v>
      </c>
      <c r="Z13" s="14">
        <v>0.40292607438510097</v>
      </c>
      <c r="AA13" s="14">
        <v>0.36802042312545702</v>
      </c>
      <c r="AB13" s="14">
        <v>0.40642303688931403</v>
      </c>
      <c r="AC13" s="14"/>
      <c r="AD13" s="14">
        <v>0.38017287098003499</v>
      </c>
      <c r="AE13" s="14">
        <v>0.34421057176448799</v>
      </c>
      <c r="AF13" s="14">
        <v>0.25477906970579001</v>
      </c>
      <c r="AG13" s="14">
        <v>0.29899817727035599</v>
      </c>
      <c r="AH13" s="14"/>
      <c r="AI13" s="14">
        <v>0.41440104327759197</v>
      </c>
      <c r="AJ13" s="14">
        <v>0.49574104961480597</v>
      </c>
      <c r="AK13" s="14">
        <v>0.34805395442693698</v>
      </c>
      <c r="AL13" s="14">
        <v>0.33029980994629698</v>
      </c>
      <c r="AM13" s="14">
        <v>0.42413882640224998</v>
      </c>
    </row>
    <row r="14" spans="2:39" x14ac:dyDescent="0.35">
      <c r="B14" s="15" t="s">
        <v>64</v>
      </c>
      <c r="C14" s="14">
        <v>2.9703864695817601E-2</v>
      </c>
      <c r="D14" s="14">
        <v>1.86283811324282E-2</v>
      </c>
      <c r="E14" s="14">
        <v>4.1683188124858703E-2</v>
      </c>
      <c r="F14" s="14"/>
      <c r="G14" s="14">
        <v>3.3311422480464002E-2</v>
      </c>
      <c r="H14" s="14">
        <v>3.4004517108160999E-2</v>
      </c>
      <c r="I14" s="14">
        <v>2.6640942492400201E-2</v>
      </c>
      <c r="J14" s="14">
        <v>2.38270091710042E-2</v>
      </c>
      <c r="K14" s="14">
        <v>1.7160078810212899E-2</v>
      </c>
      <c r="L14" s="14">
        <v>4.2507933633594598E-2</v>
      </c>
      <c r="M14" s="14"/>
      <c r="N14" s="14">
        <v>1.33951342352763E-2</v>
      </c>
      <c r="O14" s="14">
        <v>1.2788694890723399E-2</v>
      </c>
      <c r="P14" s="14">
        <v>2.5102300833201498E-2</v>
      </c>
      <c r="Q14" s="14">
        <v>2.8082380101499799E-2</v>
      </c>
      <c r="R14" s="14">
        <v>1.46724943402399E-2</v>
      </c>
      <c r="S14" s="14"/>
      <c r="T14" s="14">
        <v>7.2048416701497905E-2</v>
      </c>
      <c r="U14" s="14">
        <v>1.1321544591008099E-2</v>
      </c>
      <c r="V14" s="14">
        <v>4.0479455210801603E-2</v>
      </c>
      <c r="W14" s="14">
        <v>1.32609964353458E-2</v>
      </c>
      <c r="X14" s="14"/>
      <c r="Y14" s="14">
        <v>2.2375338950696998E-2</v>
      </c>
      <c r="Z14" s="14">
        <v>1.5648389889633699E-2</v>
      </c>
      <c r="AA14" s="14">
        <v>3.3584970602057798E-2</v>
      </c>
      <c r="AB14" s="14">
        <v>8.5570348351699695E-3</v>
      </c>
      <c r="AC14" s="14"/>
      <c r="AD14" s="14">
        <v>1.0612060691603E-2</v>
      </c>
      <c r="AE14" s="14">
        <v>2.6918244448896501E-2</v>
      </c>
      <c r="AF14" s="14">
        <v>0.123803816868146</v>
      </c>
      <c r="AG14" s="14">
        <v>7.6693182540201202E-2</v>
      </c>
      <c r="AH14" s="14"/>
      <c r="AI14" s="14">
        <v>0</v>
      </c>
      <c r="AJ14" s="14">
        <v>1.27439046475909E-2</v>
      </c>
      <c r="AK14" s="14">
        <v>5.56391133795145E-2</v>
      </c>
      <c r="AL14" s="14">
        <v>1.3888419980786699E-2</v>
      </c>
      <c r="AM14" s="14">
        <v>7.2289010264510699E-3</v>
      </c>
    </row>
    <row r="15" spans="2:39" x14ac:dyDescent="0.35">
      <c r="B15" s="15" t="s">
        <v>65</v>
      </c>
      <c r="C15" s="18">
        <v>9.4886380784584903E-2</v>
      </c>
      <c r="D15" s="18">
        <v>9.9460606143643895E-2</v>
      </c>
      <c r="E15" s="18">
        <v>8.9938865427817899E-2</v>
      </c>
      <c r="F15" s="18"/>
      <c r="G15" s="18">
        <v>0.13595539924073299</v>
      </c>
      <c r="H15" s="18">
        <v>9.5132011166465302E-2</v>
      </c>
      <c r="I15" s="18">
        <v>0.10299130222524799</v>
      </c>
      <c r="J15" s="18">
        <v>5.2303244211605301E-2</v>
      </c>
      <c r="K15" s="18">
        <v>5.1041148941051502E-2</v>
      </c>
      <c r="L15" s="18">
        <v>0.11987984532663599</v>
      </c>
      <c r="M15" s="18"/>
      <c r="N15" s="18">
        <v>0.14674873436233099</v>
      </c>
      <c r="O15" s="18">
        <v>7.4480131230251101E-2</v>
      </c>
      <c r="P15" s="18">
        <v>0.11973182557430199</v>
      </c>
      <c r="Q15" s="18">
        <v>5.6392789946316302E-2</v>
      </c>
      <c r="R15" s="18">
        <v>0.133951855071444</v>
      </c>
      <c r="S15" s="18"/>
      <c r="T15" s="18">
        <v>8.0719285996196904E-2</v>
      </c>
      <c r="U15" s="18">
        <v>0.100656982566889</v>
      </c>
      <c r="V15" s="18">
        <v>9.6420208534832103E-2</v>
      </c>
      <c r="W15" s="18">
        <v>9.4577814843534794E-2</v>
      </c>
      <c r="X15" s="18"/>
      <c r="Y15" s="18">
        <v>9.0207681486098895E-2</v>
      </c>
      <c r="Z15" s="18">
        <v>8.1611052034852596E-2</v>
      </c>
      <c r="AA15" s="18">
        <v>0.120193764113777</v>
      </c>
      <c r="AB15" s="18">
        <v>9.0691910942712298E-2</v>
      </c>
      <c r="AC15" s="18"/>
      <c r="AD15" s="18">
        <v>6.9477209808479004E-2</v>
      </c>
      <c r="AE15" s="18">
        <v>0.13094293325459699</v>
      </c>
      <c r="AF15" s="18">
        <v>6.9952531505212898E-2</v>
      </c>
      <c r="AG15" s="18">
        <v>0.160887688879367</v>
      </c>
      <c r="AH15" s="18"/>
      <c r="AI15" s="18">
        <v>6.6769682684385295E-2</v>
      </c>
      <c r="AJ15" s="18">
        <v>0.107333365086192</v>
      </c>
      <c r="AK15" s="18">
        <v>4.72600369735484E-2</v>
      </c>
      <c r="AL15" s="18">
        <v>9.1360175901401899E-2</v>
      </c>
      <c r="AM15" s="18">
        <v>0.13735698130447099</v>
      </c>
    </row>
    <row r="16" spans="2:39" x14ac:dyDescent="0.35">
      <c r="B16" s="15" t="s">
        <v>66</v>
      </c>
      <c r="C16" s="18">
        <v>0.75258784435209403</v>
      </c>
      <c r="D16" s="18">
        <v>0.77415840574752803</v>
      </c>
      <c r="E16" s="18">
        <v>0.72925696854671995</v>
      </c>
      <c r="F16" s="18"/>
      <c r="G16" s="18">
        <v>0.67508417078254901</v>
      </c>
      <c r="H16" s="18">
        <v>0.76707187183162795</v>
      </c>
      <c r="I16" s="18">
        <v>0.77109065828742995</v>
      </c>
      <c r="J16" s="18">
        <v>0.82375887690576299</v>
      </c>
      <c r="K16" s="18">
        <v>0.74982639386375705</v>
      </c>
      <c r="L16" s="18">
        <v>0.70721710380037806</v>
      </c>
      <c r="M16" s="18"/>
      <c r="N16" s="18">
        <v>0.72991578670109003</v>
      </c>
      <c r="O16" s="18">
        <v>0.79102814736389304</v>
      </c>
      <c r="P16" s="18">
        <v>0.76067558704453997</v>
      </c>
      <c r="Q16" s="18">
        <v>0.77759802343410001</v>
      </c>
      <c r="R16" s="18">
        <v>0.74638332519749995</v>
      </c>
      <c r="S16" s="18"/>
      <c r="T16" s="18">
        <v>0.67310271283473699</v>
      </c>
      <c r="U16" s="18">
        <v>0.75636415290367798</v>
      </c>
      <c r="V16" s="18">
        <v>0.73733621238213598</v>
      </c>
      <c r="W16" s="18">
        <v>0.78425743134404102</v>
      </c>
      <c r="X16" s="18"/>
      <c r="Y16" s="18">
        <v>0.75766729827645096</v>
      </c>
      <c r="Z16" s="18">
        <v>0.78677805988502003</v>
      </c>
      <c r="AA16" s="18">
        <v>0.70636514277058904</v>
      </c>
      <c r="AB16" s="18">
        <v>0.83106260387755104</v>
      </c>
      <c r="AC16" s="18"/>
      <c r="AD16" s="18">
        <v>0.79307440629242298</v>
      </c>
      <c r="AE16" s="18">
        <v>0.72233654558002902</v>
      </c>
      <c r="AF16" s="18">
        <v>0.72669191595726101</v>
      </c>
      <c r="AG16" s="18">
        <v>0.632880312899889</v>
      </c>
      <c r="AH16" s="18"/>
      <c r="AI16" s="18">
        <v>0.83112207907059998</v>
      </c>
      <c r="AJ16" s="18">
        <v>0.7880849581171</v>
      </c>
      <c r="AK16" s="18">
        <v>0.81112830550330095</v>
      </c>
      <c r="AL16" s="18">
        <v>0.79169481009737697</v>
      </c>
      <c r="AM16" s="18">
        <v>0.784531079592657</v>
      </c>
    </row>
    <row r="17" spans="2:2" x14ac:dyDescent="0.35">
      <c r="B17" s="16"/>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M21"/>
  <sheetViews>
    <sheetView showGridLines="0" workbookViewId="0">
      <pane xSplit="2" topLeftCell="C1" activePane="topRight" state="frozen"/>
      <selection pane="topRight" activeCell="A17" sqref="A17:XFD17"/>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59</v>
      </c>
      <c r="C9" s="14">
        <v>6.5971688588444502E-2</v>
      </c>
      <c r="D9" s="14">
        <v>5.1316406606803699E-2</v>
      </c>
      <c r="E9" s="14">
        <v>8.1822947975637106E-2</v>
      </c>
      <c r="F9" s="14"/>
      <c r="G9" s="14">
        <v>9.3490568441332203E-2</v>
      </c>
      <c r="H9" s="14">
        <v>6.64828389288981E-2</v>
      </c>
      <c r="I9" s="14">
        <v>8.3207144544509906E-2</v>
      </c>
      <c r="J9" s="14">
        <v>2.6022523799352801E-2</v>
      </c>
      <c r="K9" s="14">
        <v>7.2581966681288607E-2</v>
      </c>
      <c r="L9" s="14">
        <v>3.5904891200122399E-2</v>
      </c>
      <c r="M9" s="14"/>
      <c r="N9" s="14">
        <v>8.6123266276930496E-2</v>
      </c>
      <c r="O9" s="14">
        <v>5.9375239583428399E-2</v>
      </c>
      <c r="P9" s="14">
        <v>9.4241217814473394E-2</v>
      </c>
      <c r="Q9" s="14">
        <v>5.8342814890963102E-2</v>
      </c>
      <c r="R9" s="14">
        <v>3.8774543756186303E-2</v>
      </c>
      <c r="S9" s="14"/>
      <c r="T9" s="14">
        <v>6.0774833189815698E-2</v>
      </c>
      <c r="U9" s="14">
        <v>8.09342429473668E-2</v>
      </c>
      <c r="V9" s="14">
        <v>6.1987715293187098E-2</v>
      </c>
      <c r="W9" s="14">
        <v>6.8137192526242105E-2</v>
      </c>
      <c r="X9" s="14"/>
      <c r="Y9" s="14">
        <v>5.77169732463114E-2</v>
      </c>
      <c r="Z9" s="14">
        <v>6.32570297584958E-2</v>
      </c>
      <c r="AA9" s="14">
        <v>0.103789997738096</v>
      </c>
      <c r="AB9" s="14">
        <v>4.6781060793165199E-2</v>
      </c>
      <c r="AC9" s="14"/>
      <c r="AD9" s="14">
        <v>5.8654136266368298E-2</v>
      </c>
      <c r="AE9" s="14">
        <v>7.3908796003354801E-2</v>
      </c>
      <c r="AF9" s="14">
        <v>3.2718245974712103E-2</v>
      </c>
      <c r="AG9" s="14">
        <v>0.10459767266806699</v>
      </c>
      <c r="AH9" s="14"/>
      <c r="AI9" s="14">
        <v>5.9247085297576101E-2</v>
      </c>
      <c r="AJ9" s="14">
        <v>8.31831974438937E-2</v>
      </c>
      <c r="AK9" s="14">
        <v>4.7939593472968701E-2</v>
      </c>
      <c r="AL9" s="14">
        <v>6.0798177457433301E-2</v>
      </c>
      <c r="AM9" s="14">
        <v>5.8555296659213697E-2</v>
      </c>
    </row>
    <row r="10" spans="2:39" x14ac:dyDescent="0.35">
      <c r="B10" s="15" t="s">
        <v>60</v>
      </c>
      <c r="C10" s="14">
        <v>2.7334471438968399E-2</v>
      </c>
      <c r="D10" s="14">
        <v>2.8723454209240801E-2</v>
      </c>
      <c r="E10" s="14">
        <v>2.5832137590768699E-2</v>
      </c>
      <c r="F10" s="14"/>
      <c r="G10" s="14">
        <v>5.0031179626827703E-2</v>
      </c>
      <c r="H10" s="14">
        <v>3.5029850674563101E-2</v>
      </c>
      <c r="I10" s="14">
        <v>6.7896880876374098E-3</v>
      </c>
      <c r="J10" s="14">
        <v>2.4234171307062301E-2</v>
      </c>
      <c r="K10" s="14">
        <v>1.6315562657749801E-2</v>
      </c>
      <c r="L10" s="14">
        <v>2.8393875256221598E-2</v>
      </c>
      <c r="M10" s="14"/>
      <c r="N10" s="14">
        <v>3.9067135269354E-2</v>
      </c>
      <c r="O10" s="14">
        <v>3.8100022573429503E-2</v>
      </c>
      <c r="P10" s="14">
        <v>2.4988938697700799E-2</v>
      </c>
      <c r="Q10" s="14">
        <v>1.2328418221791501E-2</v>
      </c>
      <c r="R10" s="14">
        <v>2.04567114987242E-2</v>
      </c>
      <c r="S10" s="14"/>
      <c r="T10" s="14">
        <v>1.86232120241751E-2</v>
      </c>
      <c r="U10" s="14">
        <v>0</v>
      </c>
      <c r="V10" s="14">
        <v>4.0982751584389798E-2</v>
      </c>
      <c r="W10" s="14">
        <v>1.9169356614931899E-2</v>
      </c>
      <c r="X10" s="14"/>
      <c r="Y10" s="14">
        <v>2.7040654105401501E-2</v>
      </c>
      <c r="Z10" s="14">
        <v>2.5534451455480198E-2</v>
      </c>
      <c r="AA10" s="14">
        <v>2.8732442776286098E-2</v>
      </c>
      <c r="AB10" s="14">
        <v>2.55138218285632E-2</v>
      </c>
      <c r="AC10" s="14"/>
      <c r="AD10" s="14">
        <v>1.7030545532086602E-2</v>
      </c>
      <c r="AE10" s="14">
        <v>5.0761018126184797E-2</v>
      </c>
      <c r="AF10" s="14">
        <v>1.9396632887146398E-2</v>
      </c>
      <c r="AG10" s="14">
        <v>2.70391503109569E-2</v>
      </c>
      <c r="AH10" s="14"/>
      <c r="AI10" s="14">
        <v>1.10007030123093E-2</v>
      </c>
      <c r="AJ10" s="14">
        <v>3.4573103512878602E-2</v>
      </c>
      <c r="AK10" s="14">
        <v>1.6241282835317599E-2</v>
      </c>
      <c r="AL10" s="14">
        <v>3.4173733513776401E-2</v>
      </c>
      <c r="AM10" s="14">
        <v>1.39096192436077E-2</v>
      </c>
    </row>
    <row r="11" spans="2:39" ht="29" x14ac:dyDescent="0.35">
      <c r="B11" s="15" t="s">
        <v>61</v>
      </c>
      <c r="C11" s="14">
        <v>2.8554352566024701E-2</v>
      </c>
      <c r="D11" s="14">
        <v>2.1964657839131398E-2</v>
      </c>
      <c r="E11" s="14">
        <v>3.5681814223143003E-2</v>
      </c>
      <c r="F11" s="14"/>
      <c r="G11" s="14">
        <v>4.92328684321547E-2</v>
      </c>
      <c r="H11" s="14">
        <v>3.65842224226713E-2</v>
      </c>
      <c r="I11" s="14">
        <v>6.6808384144503496E-3</v>
      </c>
      <c r="J11" s="14">
        <v>3.5348893933655402E-2</v>
      </c>
      <c r="K11" s="14">
        <v>0</v>
      </c>
      <c r="L11" s="14">
        <v>3.86421719722689E-2</v>
      </c>
      <c r="M11" s="14"/>
      <c r="N11" s="14">
        <v>3.6805011002151E-2</v>
      </c>
      <c r="O11" s="14">
        <v>2.5955845321022901E-2</v>
      </c>
      <c r="P11" s="14">
        <v>8.7148383174556095E-3</v>
      </c>
      <c r="Q11" s="14">
        <v>2.7337613239027201E-2</v>
      </c>
      <c r="R11" s="14">
        <v>3.9730086528363198E-2</v>
      </c>
      <c r="S11" s="14"/>
      <c r="T11" s="14">
        <v>5.0688384075944899E-2</v>
      </c>
      <c r="U11" s="14">
        <v>8.0232789444315805E-2</v>
      </c>
      <c r="V11" s="14">
        <v>2.15170050504103E-2</v>
      </c>
      <c r="W11" s="14">
        <v>2.0499314642238E-2</v>
      </c>
      <c r="X11" s="14"/>
      <c r="Y11" s="14">
        <v>3.1605210104595702E-2</v>
      </c>
      <c r="Z11" s="14">
        <v>1.8856360258293001E-2</v>
      </c>
      <c r="AA11" s="14">
        <v>1.4039393180850601E-2</v>
      </c>
      <c r="AB11" s="14">
        <v>3.4955208061593898E-2</v>
      </c>
      <c r="AC11" s="14"/>
      <c r="AD11" s="14">
        <v>2.6218791498243701E-2</v>
      </c>
      <c r="AE11" s="14">
        <v>8.7395713197721808E-3</v>
      </c>
      <c r="AF11" s="14">
        <v>7.3546582790325707E-2</v>
      </c>
      <c r="AG11" s="14">
        <v>6.5869002258430107E-2</v>
      </c>
      <c r="AH11" s="14"/>
      <c r="AI11" s="14">
        <v>8.8739911230566997E-3</v>
      </c>
      <c r="AJ11" s="14">
        <v>1.1658828581635999E-2</v>
      </c>
      <c r="AK11" s="14">
        <v>1.51552593007966E-2</v>
      </c>
      <c r="AL11" s="14">
        <v>0</v>
      </c>
      <c r="AM11" s="14">
        <v>5.7465017125671897E-2</v>
      </c>
    </row>
    <row r="12" spans="2:39" x14ac:dyDescent="0.35">
      <c r="B12" s="15" t="s">
        <v>62</v>
      </c>
      <c r="C12" s="14">
        <v>0.16569211888647201</v>
      </c>
      <c r="D12" s="14">
        <v>0.16703431662885701</v>
      </c>
      <c r="E12" s="14">
        <v>0.164240388064088</v>
      </c>
      <c r="F12" s="14"/>
      <c r="G12" s="14">
        <v>9.7930458261587403E-2</v>
      </c>
      <c r="H12" s="14">
        <v>0.13460207668643501</v>
      </c>
      <c r="I12" s="14">
        <v>0.148480279894463</v>
      </c>
      <c r="J12" s="14">
        <v>0.22042183197159701</v>
      </c>
      <c r="K12" s="14">
        <v>0.155883459896967</v>
      </c>
      <c r="L12" s="14">
        <v>0.32084349172040699</v>
      </c>
      <c r="M12" s="14"/>
      <c r="N12" s="14">
        <v>0.163839314049982</v>
      </c>
      <c r="O12" s="14">
        <v>0.148113539682143</v>
      </c>
      <c r="P12" s="14">
        <v>0.142381313910871</v>
      </c>
      <c r="Q12" s="14">
        <v>0.15810652326025201</v>
      </c>
      <c r="R12" s="14">
        <v>0.19280528191495899</v>
      </c>
      <c r="S12" s="14"/>
      <c r="T12" s="14">
        <v>0.18287323807157199</v>
      </c>
      <c r="U12" s="14">
        <v>0.148300314623353</v>
      </c>
      <c r="V12" s="14">
        <v>0.17719618525710701</v>
      </c>
      <c r="W12" s="14">
        <v>0.15372537469988901</v>
      </c>
      <c r="X12" s="14"/>
      <c r="Y12" s="14">
        <v>0.17693820269348301</v>
      </c>
      <c r="Z12" s="14">
        <v>0.133136689949958</v>
      </c>
      <c r="AA12" s="14">
        <v>0.14612437657837599</v>
      </c>
      <c r="AB12" s="14">
        <v>0.17123460797326601</v>
      </c>
      <c r="AC12" s="14"/>
      <c r="AD12" s="14">
        <v>0.16837774249051601</v>
      </c>
      <c r="AE12" s="14">
        <v>0.15326705240831101</v>
      </c>
      <c r="AF12" s="14">
        <v>0.210770227541415</v>
      </c>
      <c r="AG12" s="14">
        <v>0.167371661345009</v>
      </c>
      <c r="AH12" s="14"/>
      <c r="AI12" s="14">
        <v>0.122200441361994</v>
      </c>
      <c r="AJ12" s="14">
        <v>0.13078351107878999</v>
      </c>
      <c r="AK12" s="14">
        <v>0.14731791195291999</v>
      </c>
      <c r="AL12" s="14">
        <v>0.16006980431909401</v>
      </c>
      <c r="AM12" s="14">
        <v>0.101000353000822</v>
      </c>
    </row>
    <row r="13" spans="2:39" x14ac:dyDescent="0.35">
      <c r="B13" s="15" t="s">
        <v>63</v>
      </c>
      <c r="C13" s="14">
        <v>0.70209885205801903</v>
      </c>
      <c r="D13" s="14">
        <v>0.71794259349463996</v>
      </c>
      <c r="E13" s="14">
        <v>0.68496214629622598</v>
      </c>
      <c r="F13" s="14"/>
      <c r="G13" s="14">
        <v>0.69933206248924995</v>
      </c>
      <c r="H13" s="14">
        <v>0.71508418524797801</v>
      </c>
      <c r="I13" s="14">
        <v>0.75484204905893904</v>
      </c>
      <c r="J13" s="14">
        <v>0.66808366590164203</v>
      </c>
      <c r="K13" s="14">
        <v>0.755219010763994</v>
      </c>
      <c r="L13" s="14">
        <v>0.56145451824631498</v>
      </c>
      <c r="M13" s="14"/>
      <c r="N13" s="14">
        <v>0.66477684420010796</v>
      </c>
      <c r="O13" s="14">
        <v>0.71669182281428201</v>
      </c>
      <c r="P13" s="14">
        <v>0.72048610351995002</v>
      </c>
      <c r="Q13" s="14">
        <v>0.73233034964566301</v>
      </c>
      <c r="R13" s="14">
        <v>0.69466780424114205</v>
      </c>
      <c r="S13" s="14"/>
      <c r="T13" s="14">
        <v>0.66592666879258999</v>
      </c>
      <c r="U13" s="14">
        <v>0.69053265298496402</v>
      </c>
      <c r="V13" s="14">
        <v>0.69241265428042698</v>
      </c>
      <c r="W13" s="14">
        <v>0.72384815142651004</v>
      </c>
      <c r="X13" s="14"/>
      <c r="Y13" s="14">
        <v>0.69793549048329295</v>
      </c>
      <c r="Z13" s="14">
        <v>0.73854528586867096</v>
      </c>
      <c r="AA13" s="14">
        <v>0.70270237653643097</v>
      </c>
      <c r="AB13" s="14">
        <v>0.72151530134341202</v>
      </c>
      <c r="AC13" s="14"/>
      <c r="AD13" s="14">
        <v>0.71768859793827999</v>
      </c>
      <c r="AE13" s="14">
        <v>0.70998240827024806</v>
      </c>
      <c r="AF13" s="14">
        <v>0.63652527754738297</v>
      </c>
      <c r="AG13" s="14">
        <v>0.62418989411611103</v>
      </c>
      <c r="AH13" s="14"/>
      <c r="AI13" s="14">
        <v>0.798677779205064</v>
      </c>
      <c r="AJ13" s="14">
        <v>0.727301170453309</v>
      </c>
      <c r="AK13" s="14">
        <v>0.74430871880473704</v>
      </c>
      <c r="AL13" s="14">
        <v>0.73315730018203495</v>
      </c>
      <c r="AM13" s="14">
        <v>0.76072326694522396</v>
      </c>
    </row>
    <row r="14" spans="2:39" x14ac:dyDescent="0.35">
      <c r="B14" s="15" t="s">
        <v>64</v>
      </c>
      <c r="C14" s="14">
        <v>1.03485164620721E-2</v>
      </c>
      <c r="D14" s="14">
        <v>1.3018571221327199E-2</v>
      </c>
      <c r="E14" s="14">
        <v>7.4605658501370499E-3</v>
      </c>
      <c r="F14" s="14"/>
      <c r="G14" s="14">
        <v>9.9828627488477203E-3</v>
      </c>
      <c r="H14" s="14">
        <v>1.2216826039454899E-2</v>
      </c>
      <c r="I14" s="14">
        <v>0</v>
      </c>
      <c r="J14" s="14">
        <v>2.58889130866908E-2</v>
      </c>
      <c r="K14" s="14">
        <v>0</v>
      </c>
      <c r="L14" s="14">
        <v>1.4761051604664699E-2</v>
      </c>
      <c r="M14" s="14"/>
      <c r="N14" s="14">
        <v>9.3884292014747295E-3</v>
      </c>
      <c r="O14" s="14">
        <v>1.1763530025693599E-2</v>
      </c>
      <c r="P14" s="14">
        <v>9.1875877395492297E-3</v>
      </c>
      <c r="Q14" s="14">
        <v>1.1554280742303E-2</v>
      </c>
      <c r="R14" s="14">
        <v>1.35655720606254E-2</v>
      </c>
      <c r="S14" s="14"/>
      <c r="T14" s="14">
        <v>2.1113663845902301E-2</v>
      </c>
      <c r="U14" s="14">
        <v>0</v>
      </c>
      <c r="V14" s="14">
        <v>5.9036885344786703E-3</v>
      </c>
      <c r="W14" s="14">
        <v>1.4620610090188601E-2</v>
      </c>
      <c r="X14" s="14"/>
      <c r="Y14" s="14">
        <v>8.7634693669159693E-3</v>
      </c>
      <c r="Z14" s="14">
        <v>2.0670182709102099E-2</v>
      </c>
      <c r="AA14" s="14">
        <v>4.6114131899610304E-3</v>
      </c>
      <c r="AB14" s="14">
        <v>0</v>
      </c>
      <c r="AC14" s="14"/>
      <c r="AD14" s="14">
        <v>1.2030186274505399E-2</v>
      </c>
      <c r="AE14" s="14">
        <v>3.3411538721294701E-3</v>
      </c>
      <c r="AF14" s="14">
        <v>2.7043033259017302E-2</v>
      </c>
      <c r="AG14" s="14">
        <v>1.0932619301426499E-2</v>
      </c>
      <c r="AH14" s="14"/>
      <c r="AI14" s="14">
        <v>0</v>
      </c>
      <c r="AJ14" s="14">
        <v>1.2500188929492499E-2</v>
      </c>
      <c r="AK14" s="14">
        <v>2.9037233633260499E-2</v>
      </c>
      <c r="AL14" s="14">
        <v>1.18009845276609E-2</v>
      </c>
      <c r="AM14" s="14">
        <v>8.3464470254611504E-3</v>
      </c>
    </row>
    <row r="15" spans="2:39" x14ac:dyDescent="0.35">
      <c r="B15" s="15" t="s">
        <v>65</v>
      </c>
      <c r="C15" s="18">
        <v>9.3306160027412904E-2</v>
      </c>
      <c r="D15" s="18">
        <v>8.00398608160445E-2</v>
      </c>
      <c r="E15" s="18">
        <v>0.107655085566406</v>
      </c>
      <c r="F15" s="18"/>
      <c r="G15" s="18">
        <v>0.14352174806816001</v>
      </c>
      <c r="H15" s="18">
        <v>0.10151268960346101</v>
      </c>
      <c r="I15" s="18">
        <v>8.9996832632147306E-2</v>
      </c>
      <c r="J15" s="18">
        <v>5.0256695106415103E-2</v>
      </c>
      <c r="K15" s="18">
        <v>8.8897529339038397E-2</v>
      </c>
      <c r="L15" s="18">
        <v>6.42987664563439E-2</v>
      </c>
      <c r="M15" s="18"/>
      <c r="N15" s="18">
        <v>0.125190401546284</v>
      </c>
      <c r="O15" s="18">
        <v>9.7475262156857895E-2</v>
      </c>
      <c r="P15" s="18">
        <v>0.119230156512174</v>
      </c>
      <c r="Q15" s="18">
        <v>7.0671233112754597E-2</v>
      </c>
      <c r="R15" s="18">
        <v>5.9231255254910499E-2</v>
      </c>
      <c r="S15" s="18"/>
      <c r="T15" s="18">
        <v>7.9398045213990895E-2</v>
      </c>
      <c r="U15" s="18">
        <v>8.09342429473668E-2</v>
      </c>
      <c r="V15" s="18">
        <v>0.10297046687757699</v>
      </c>
      <c r="W15" s="18">
        <v>8.7306549141174E-2</v>
      </c>
      <c r="X15" s="18"/>
      <c r="Y15" s="18">
        <v>8.4757627351712897E-2</v>
      </c>
      <c r="Z15" s="18">
        <v>8.8791481213975995E-2</v>
      </c>
      <c r="AA15" s="18">
        <v>0.132522440514382</v>
      </c>
      <c r="AB15" s="18">
        <v>7.2294882621728507E-2</v>
      </c>
      <c r="AC15" s="18"/>
      <c r="AD15" s="18">
        <v>7.5684681798454903E-2</v>
      </c>
      <c r="AE15" s="18">
        <v>0.12466981412953999</v>
      </c>
      <c r="AF15" s="18">
        <v>5.2114878861858498E-2</v>
      </c>
      <c r="AG15" s="18">
        <v>0.13163682297902399</v>
      </c>
      <c r="AH15" s="18"/>
      <c r="AI15" s="18">
        <v>7.0247788309885401E-2</v>
      </c>
      <c r="AJ15" s="18">
        <v>0.117756300956772</v>
      </c>
      <c r="AK15" s="18">
        <v>6.41808763082862E-2</v>
      </c>
      <c r="AL15" s="18">
        <v>9.4971910971209703E-2</v>
      </c>
      <c r="AM15" s="18">
        <v>7.2464915902821406E-2</v>
      </c>
    </row>
    <row r="16" spans="2:39" x14ac:dyDescent="0.35">
      <c r="B16" s="15" t="s">
        <v>66</v>
      </c>
      <c r="C16" s="18">
        <v>0.86779097094448998</v>
      </c>
      <c r="D16" s="18">
        <v>0.884976910123497</v>
      </c>
      <c r="E16" s="18">
        <v>0.84920253436031401</v>
      </c>
      <c r="F16" s="18"/>
      <c r="G16" s="18">
        <v>0.79726252075083803</v>
      </c>
      <c r="H16" s="18">
        <v>0.84968626193441299</v>
      </c>
      <c r="I16" s="18">
        <v>0.90332232895340203</v>
      </c>
      <c r="J16" s="18">
        <v>0.88850549787323896</v>
      </c>
      <c r="K16" s="18">
        <v>0.91110247066096195</v>
      </c>
      <c r="L16" s="18">
        <v>0.88229800996672203</v>
      </c>
      <c r="M16" s="18"/>
      <c r="N16" s="18">
        <v>0.82861615825009005</v>
      </c>
      <c r="O16" s="18">
        <v>0.86480536249642603</v>
      </c>
      <c r="P16" s="18">
        <v>0.86286741743082096</v>
      </c>
      <c r="Q16" s="18">
        <v>0.890436872905915</v>
      </c>
      <c r="R16" s="18">
        <v>0.88747308615610099</v>
      </c>
      <c r="S16" s="18"/>
      <c r="T16" s="18">
        <v>0.84879990686416196</v>
      </c>
      <c r="U16" s="18">
        <v>0.83883296760831705</v>
      </c>
      <c r="V16" s="18">
        <v>0.86960883953753398</v>
      </c>
      <c r="W16" s="18">
        <v>0.87757352612639905</v>
      </c>
      <c r="X16" s="18"/>
      <c r="Y16" s="18">
        <v>0.87487369317677499</v>
      </c>
      <c r="Z16" s="18">
        <v>0.87168197581862905</v>
      </c>
      <c r="AA16" s="18">
        <v>0.84882675311480704</v>
      </c>
      <c r="AB16" s="18">
        <v>0.89274990931667797</v>
      </c>
      <c r="AC16" s="18"/>
      <c r="AD16" s="18">
        <v>0.88606634042879595</v>
      </c>
      <c r="AE16" s="18">
        <v>0.86324946067855901</v>
      </c>
      <c r="AF16" s="18">
        <v>0.84729550508879903</v>
      </c>
      <c r="AG16" s="18">
        <v>0.79156155546111995</v>
      </c>
      <c r="AH16" s="18"/>
      <c r="AI16" s="18">
        <v>0.92087822056705804</v>
      </c>
      <c r="AJ16" s="18">
        <v>0.85808468153209905</v>
      </c>
      <c r="AK16" s="18">
        <v>0.89162663075765702</v>
      </c>
      <c r="AL16" s="18">
        <v>0.89322710450112996</v>
      </c>
      <c r="AM16" s="18">
        <v>0.86172361994604596</v>
      </c>
    </row>
    <row r="17" spans="2:2" x14ac:dyDescent="0.35">
      <c r="B17" s="16"/>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M33"/>
  <sheetViews>
    <sheetView showGridLines="0" topLeftCell="A23" workbookViewId="0">
      <pane xSplit="2" topLeftCell="C1" activePane="topRight" state="frozen"/>
      <selection pane="topRight" activeCell="B33" sqref="B33"/>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75</v>
      </c>
      <c r="C9" s="14">
        <v>0.60959859973842401</v>
      </c>
      <c r="D9" s="14">
        <v>0.59356824158133303</v>
      </c>
      <c r="E9" s="14">
        <v>0.62693715149989504</v>
      </c>
      <c r="F9" s="14"/>
      <c r="G9" s="14">
        <v>0.67331741226739705</v>
      </c>
      <c r="H9" s="14">
        <v>0.58532101518136903</v>
      </c>
      <c r="I9" s="14">
        <v>0.62015602707123096</v>
      </c>
      <c r="J9" s="14">
        <v>0.57119387152546397</v>
      </c>
      <c r="K9" s="14">
        <v>0.64579276808272001</v>
      </c>
      <c r="L9" s="14">
        <v>0.55320516791218199</v>
      </c>
      <c r="M9" s="14"/>
      <c r="N9" s="14">
        <v>0.62641051304194895</v>
      </c>
      <c r="O9" s="14">
        <v>0.58479212198667196</v>
      </c>
      <c r="P9" s="14">
        <v>0.61329195282503801</v>
      </c>
      <c r="Q9" s="14">
        <v>0.63663349253716295</v>
      </c>
      <c r="R9" s="14">
        <v>0.60708440227044402</v>
      </c>
      <c r="S9" s="14"/>
      <c r="T9" s="14">
        <v>0.63574854750119303</v>
      </c>
      <c r="U9" s="14">
        <v>0.73458259298780404</v>
      </c>
      <c r="V9" s="14">
        <v>0.61622549658572601</v>
      </c>
      <c r="W9" s="14">
        <v>0.57816929312248599</v>
      </c>
      <c r="X9" s="14"/>
      <c r="Y9" s="14">
        <v>0.61104445313993905</v>
      </c>
      <c r="Z9" s="14">
        <v>0.62710845999809295</v>
      </c>
      <c r="AA9" s="14">
        <v>0.574297106196475</v>
      </c>
      <c r="AB9" s="14">
        <v>0.53661230312713004</v>
      </c>
      <c r="AC9" s="14"/>
      <c r="AD9" s="14">
        <v>0.61695625416467703</v>
      </c>
      <c r="AE9" s="14">
        <v>0.60185179385836896</v>
      </c>
      <c r="AF9" s="14">
        <v>0.63367658163334895</v>
      </c>
      <c r="AG9" s="14">
        <v>0.54270309288375396</v>
      </c>
      <c r="AH9" s="14"/>
      <c r="AI9" s="14">
        <v>0.640880001927434</v>
      </c>
      <c r="AJ9" s="14">
        <v>0.59277971093433501</v>
      </c>
      <c r="AK9" s="14">
        <v>0.57291500196540701</v>
      </c>
      <c r="AL9" s="14">
        <v>0.54698378026392003</v>
      </c>
      <c r="AM9" s="14">
        <v>0.67583911779539696</v>
      </c>
    </row>
    <row r="10" spans="2:39" x14ac:dyDescent="0.35">
      <c r="B10" s="15" t="s">
        <v>76</v>
      </c>
      <c r="C10" s="14">
        <v>0.51836425767769501</v>
      </c>
      <c r="D10" s="14">
        <v>0.52417233806394503</v>
      </c>
      <c r="E10" s="14">
        <v>0.51208219576585601</v>
      </c>
      <c r="F10" s="14"/>
      <c r="G10" s="14">
        <v>0.50135430318648599</v>
      </c>
      <c r="H10" s="14">
        <v>0.50213958103100798</v>
      </c>
      <c r="I10" s="14">
        <v>0.51289443666587897</v>
      </c>
      <c r="J10" s="14">
        <v>0.50175712889007495</v>
      </c>
      <c r="K10" s="14">
        <v>0.63008757340680299</v>
      </c>
      <c r="L10" s="14">
        <v>0.50311330362400397</v>
      </c>
      <c r="M10" s="14"/>
      <c r="N10" s="14">
        <v>0.49308853008021297</v>
      </c>
      <c r="O10" s="14">
        <v>0.53467957004919098</v>
      </c>
      <c r="P10" s="14">
        <v>0.53460473891779303</v>
      </c>
      <c r="Q10" s="14">
        <v>0.54695566057574296</v>
      </c>
      <c r="R10" s="14">
        <v>0.46031642871453898</v>
      </c>
      <c r="S10" s="14"/>
      <c r="T10" s="14">
        <v>0.52488164585531305</v>
      </c>
      <c r="U10" s="14">
        <v>0.45083022784250898</v>
      </c>
      <c r="V10" s="14">
        <v>0.53709841419986504</v>
      </c>
      <c r="W10" s="14">
        <v>0.50936431028525397</v>
      </c>
      <c r="X10" s="14"/>
      <c r="Y10" s="14">
        <v>0.54458048830580796</v>
      </c>
      <c r="Z10" s="14">
        <v>0.48774842211273001</v>
      </c>
      <c r="AA10" s="14">
        <v>0.51694903396036496</v>
      </c>
      <c r="AB10" s="14">
        <v>0.48392677735081402</v>
      </c>
      <c r="AC10" s="14"/>
      <c r="AD10" s="14">
        <v>0.52543873503874905</v>
      </c>
      <c r="AE10" s="14">
        <v>0.50912550892983599</v>
      </c>
      <c r="AF10" s="14">
        <v>0.56221764049769896</v>
      </c>
      <c r="AG10" s="14">
        <v>0.502491910376483</v>
      </c>
      <c r="AH10" s="14"/>
      <c r="AI10" s="14">
        <v>0.51064576599197298</v>
      </c>
      <c r="AJ10" s="14">
        <v>0.572638313281426</v>
      </c>
      <c r="AK10" s="14">
        <v>0.55521275041046902</v>
      </c>
      <c r="AL10" s="14">
        <v>0.54027819742877503</v>
      </c>
      <c r="AM10" s="14">
        <v>0.52349272187834295</v>
      </c>
    </row>
    <row r="11" spans="2:39" x14ac:dyDescent="0.35">
      <c r="B11" s="15" t="s">
        <v>77</v>
      </c>
      <c r="C11" s="14">
        <v>0.37981700240648297</v>
      </c>
      <c r="D11" s="14">
        <v>0.40567812040087797</v>
      </c>
      <c r="E11" s="14">
        <v>0.35184542943467201</v>
      </c>
      <c r="F11" s="14"/>
      <c r="G11" s="14">
        <v>0.27008070717457799</v>
      </c>
      <c r="H11" s="14">
        <v>0.33391834589815</v>
      </c>
      <c r="I11" s="14">
        <v>0.45876583530788501</v>
      </c>
      <c r="J11" s="14">
        <v>0.46675657365281298</v>
      </c>
      <c r="K11" s="14">
        <v>0.36030434607317002</v>
      </c>
      <c r="L11" s="14">
        <v>0.40319233582507602</v>
      </c>
      <c r="M11" s="14"/>
      <c r="N11" s="14">
        <v>0.36173884351816799</v>
      </c>
      <c r="O11" s="14">
        <v>0.362994696978716</v>
      </c>
      <c r="P11" s="14">
        <v>0.34991657912076701</v>
      </c>
      <c r="Q11" s="14">
        <v>0.431499964112531</v>
      </c>
      <c r="R11" s="14">
        <v>0.41481048546601301</v>
      </c>
      <c r="S11" s="14"/>
      <c r="T11" s="14">
        <v>0.226301182138441</v>
      </c>
      <c r="U11" s="14">
        <v>0.21426338667557501</v>
      </c>
      <c r="V11" s="14">
        <v>0.36649454357573003</v>
      </c>
      <c r="W11" s="14">
        <v>0.45137119590199498</v>
      </c>
      <c r="X11" s="14"/>
      <c r="Y11" s="14">
        <v>0.35095002214091098</v>
      </c>
      <c r="Z11" s="14">
        <v>0.44154751377669599</v>
      </c>
      <c r="AA11" s="14">
        <v>0.410375285737764</v>
      </c>
      <c r="AB11" s="14">
        <v>0.37011141496621203</v>
      </c>
      <c r="AC11" s="14"/>
      <c r="AD11" s="14">
        <v>0.43978477086227002</v>
      </c>
      <c r="AE11" s="14">
        <v>0.34305431719477902</v>
      </c>
      <c r="AF11" s="14">
        <v>0.25758291929809202</v>
      </c>
      <c r="AG11" s="14">
        <v>0.168919643983619</v>
      </c>
      <c r="AH11" s="14"/>
      <c r="AI11" s="14">
        <v>0.38286493496874602</v>
      </c>
      <c r="AJ11" s="14">
        <v>0.33398540552498501</v>
      </c>
      <c r="AK11" s="14">
        <v>0.47429116594996601</v>
      </c>
      <c r="AL11" s="14">
        <v>0.48014327242829602</v>
      </c>
      <c r="AM11" s="14">
        <v>0.412567801982614</v>
      </c>
    </row>
    <row r="12" spans="2:39" ht="29" x14ac:dyDescent="0.35">
      <c r="B12" s="15" t="s">
        <v>78</v>
      </c>
      <c r="C12" s="14">
        <v>0.36955854413282202</v>
      </c>
      <c r="D12" s="14">
        <v>0.36740955805332998</v>
      </c>
      <c r="E12" s="14">
        <v>0.37188290307782101</v>
      </c>
      <c r="F12" s="14"/>
      <c r="G12" s="14">
        <v>0.400224034239824</v>
      </c>
      <c r="H12" s="14">
        <v>0.365802037710378</v>
      </c>
      <c r="I12" s="14">
        <v>0.35644752686869102</v>
      </c>
      <c r="J12" s="14">
        <v>0.40829300015650899</v>
      </c>
      <c r="K12" s="14">
        <v>0.28695300595317402</v>
      </c>
      <c r="L12" s="14">
        <v>0.379913786246589</v>
      </c>
      <c r="M12" s="14"/>
      <c r="N12" s="14">
        <v>0.40622478037813903</v>
      </c>
      <c r="O12" s="14">
        <v>0.36122145171713499</v>
      </c>
      <c r="P12" s="14">
        <v>0.335199238188925</v>
      </c>
      <c r="Q12" s="14">
        <v>0.389738364346991</v>
      </c>
      <c r="R12" s="14">
        <v>0.356762639926614</v>
      </c>
      <c r="S12" s="14"/>
      <c r="T12" s="14">
        <v>0.367274500369838</v>
      </c>
      <c r="U12" s="14">
        <v>0.31432153047737299</v>
      </c>
      <c r="V12" s="14">
        <v>0.36347388374469902</v>
      </c>
      <c r="W12" s="14">
        <v>0.38664077246645401</v>
      </c>
      <c r="X12" s="14"/>
      <c r="Y12" s="14">
        <v>0.35983631424227902</v>
      </c>
      <c r="Z12" s="14">
        <v>0.42505147599038401</v>
      </c>
      <c r="AA12" s="14">
        <v>0.29905613758299798</v>
      </c>
      <c r="AB12" s="14">
        <v>0.38997893520473398</v>
      </c>
      <c r="AC12" s="14"/>
      <c r="AD12" s="14">
        <v>0.368498896136636</v>
      </c>
      <c r="AE12" s="14">
        <v>0.37463641932184699</v>
      </c>
      <c r="AF12" s="14">
        <v>0.35748321010179201</v>
      </c>
      <c r="AG12" s="14">
        <v>0.363417133923918</v>
      </c>
      <c r="AH12" s="14"/>
      <c r="AI12" s="14">
        <v>0.41734815734791098</v>
      </c>
      <c r="AJ12" s="14">
        <v>0.36817271784086802</v>
      </c>
      <c r="AK12" s="14">
        <v>0.40817482318906301</v>
      </c>
      <c r="AL12" s="14">
        <v>0.36136696564146897</v>
      </c>
      <c r="AM12" s="14">
        <v>0.31586991694144201</v>
      </c>
    </row>
    <row r="13" spans="2:39" ht="29" x14ac:dyDescent="0.35">
      <c r="B13" s="15" t="s">
        <v>79</v>
      </c>
      <c r="C13" s="14">
        <v>0.36635046756817802</v>
      </c>
      <c r="D13" s="14">
        <v>0.39469784241794498</v>
      </c>
      <c r="E13" s="14">
        <v>0.33568974113162597</v>
      </c>
      <c r="F13" s="14"/>
      <c r="G13" s="14">
        <v>0.30194039314766902</v>
      </c>
      <c r="H13" s="14">
        <v>0.381130307892035</v>
      </c>
      <c r="I13" s="14">
        <v>0.28376478337972799</v>
      </c>
      <c r="J13" s="14">
        <v>0.43638672649739801</v>
      </c>
      <c r="K13" s="14">
        <v>0.47592781185620397</v>
      </c>
      <c r="L13" s="14">
        <v>0.38736094489227901</v>
      </c>
      <c r="M13" s="14"/>
      <c r="N13" s="14">
        <v>0.36078886295655899</v>
      </c>
      <c r="O13" s="14">
        <v>0.41071601089438298</v>
      </c>
      <c r="P13" s="14">
        <v>0.371493602269581</v>
      </c>
      <c r="Q13" s="14">
        <v>0.318333245624841</v>
      </c>
      <c r="R13" s="14">
        <v>0.384168959054631</v>
      </c>
      <c r="S13" s="14"/>
      <c r="T13" s="14">
        <v>0.285822605084602</v>
      </c>
      <c r="U13" s="14">
        <v>0.344928231740458</v>
      </c>
      <c r="V13" s="14">
        <v>0.38657573487031299</v>
      </c>
      <c r="W13" s="14">
        <v>0.36555766324674899</v>
      </c>
      <c r="X13" s="14"/>
      <c r="Y13" s="14">
        <v>0.37337882773832998</v>
      </c>
      <c r="Z13" s="14">
        <v>0.37492785448691701</v>
      </c>
      <c r="AA13" s="14">
        <v>0.37179027501624401</v>
      </c>
      <c r="AB13" s="14">
        <v>0.34373440481300999</v>
      </c>
      <c r="AC13" s="14"/>
      <c r="AD13" s="14">
        <v>0.36742010699747402</v>
      </c>
      <c r="AE13" s="14">
        <v>0.364069651508106</v>
      </c>
      <c r="AF13" s="14">
        <v>0.33609698629679502</v>
      </c>
      <c r="AG13" s="14">
        <v>0.39355716915053701</v>
      </c>
      <c r="AH13" s="14"/>
      <c r="AI13" s="14">
        <v>0.29545710297620598</v>
      </c>
      <c r="AJ13" s="14">
        <v>0.379338993036207</v>
      </c>
      <c r="AK13" s="14">
        <v>0.42243653467862802</v>
      </c>
      <c r="AL13" s="14">
        <v>0.37089471297508497</v>
      </c>
      <c r="AM13" s="14">
        <v>0.39881703380951999</v>
      </c>
    </row>
    <row r="14" spans="2:39" x14ac:dyDescent="0.35">
      <c r="B14" s="15" t="s">
        <v>80</v>
      </c>
      <c r="C14" s="14">
        <v>0.32473392772319098</v>
      </c>
      <c r="D14" s="14">
        <v>0.31696213489334801</v>
      </c>
      <c r="E14" s="14">
        <v>0.33313995527037199</v>
      </c>
      <c r="F14" s="14"/>
      <c r="G14" s="14">
        <v>0.36948597279097101</v>
      </c>
      <c r="H14" s="14">
        <v>0.28504294162063198</v>
      </c>
      <c r="I14" s="14">
        <v>0.34739926581531599</v>
      </c>
      <c r="J14" s="14">
        <v>0.34773629221149799</v>
      </c>
      <c r="K14" s="14">
        <v>0.30581378006137999</v>
      </c>
      <c r="L14" s="14">
        <v>0.27621312214344401</v>
      </c>
      <c r="M14" s="14"/>
      <c r="N14" s="14">
        <v>0.306943886955102</v>
      </c>
      <c r="O14" s="14">
        <v>0.32700105442195798</v>
      </c>
      <c r="P14" s="14">
        <v>0.28264527501765202</v>
      </c>
      <c r="Q14" s="14">
        <v>0.34726876984156702</v>
      </c>
      <c r="R14" s="14">
        <v>0.39921537697283899</v>
      </c>
      <c r="S14" s="14"/>
      <c r="T14" s="14">
        <v>0.38591935802577998</v>
      </c>
      <c r="U14" s="14">
        <v>0.32466815610667898</v>
      </c>
      <c r="V14" s="14">
        <v>0.31090395155389999</v>
      </c>
      <c r="W14" s="14">
        <v>0.327801977567585</v>
      </c>
      <c r="X14" s="14"/>
      <c r="Y14" s="14">
        <v>0.33968903523302801</v>
      </c>
      <c r="Z14" s="14">
        <v>0.29495305500713198</v>
      </c>
      <c r="AA14" s="14">
        <v>0.31197194203629097</v>
      </c>
      <c r="AB14" s="14">
        <v>0.34245917808834803</v>
      </c>
      <c r="AC14" s="14"/>
      <c r="AD14" s="14">
        <v>0.337567010600829</v>
      </c>
      <c r="AE14" s="14">
        <v>0.31087077187984702</v>
      </c>
      <c r="AF14" s="14">
        <v>0.31506846976636099</v>
      </c>
      <c r="AG14" s="14">
        <v>0.30369071639237799</v>
      </c>
      <c r="AH14" s="14"/>
      <c r="AI14" s="14">
        <v>0.37865581052802899</v>
      </c>
      <c r="AJ14" s="14">
        <v>0.314988347462059</v>
      </c>
      <c r="AK14" s="14">
        <v>0.32430329054519302</v>
      </c>
      <c r="AL14" s="14">
        <v>0.320618149517155</v>
      </c>
      <c r="AM14" s="14">
        <v>0.46476086871734201</v>
      </c>
    </row>
    <row r="15" spans="2:39" x14ac:dyDescent="0.35">
      <c r="B15" s="15" t="s">
        <v>81</v>
      </c>
      <c r="C15" s="14">
        <v>0.314217563346465</v>
      </c>
      <c r="D15" s="14">
        <v>0.31386488999971601</v>
      </c>
      <c r="E15" s="14">
        <v>0.31459901739868201</v>
      </c>
      <c r="F15" s="14"/>
      <c r="G15" s="14">
        <v>0.36089368247786902</v>
      </c>
      <c r="H15" s="14">
        <v>0.28857173316785101</v>
      </c>
      <c r="I15" s="14">
        <v>0.310049632768025</v>
      </c>
      <c r="J15" s="14">
        <v>0.28893167397341701</v>
      </c>
      <c r="K15" s="14">
        <v>0.31888895298807901</v>
      </c>
      <c r="L15" s="14">
        <v>0.33608396581603001</v>
      </c>
      <c r="M15" s="14"/>
      <c r="N15" s="14">
        <v>0.34420100285814997</v>
      </c>
      <c r="O15" s="14">
        <v>0.24827460727894099</v>
      </c>
      <c r="P15" s="14">
        <v>0.33123993954716602</v>
      </c>
      <c r="Q15" s="14">
        <v>0.31024837610609202</v>
      </c>
      <c r="R15" s="14">
        <v>0.35000231674830101</v>
      </c>
      <c r="S15" s="14"/>
      <c r="T15" s="14">
        <v>0.34179291847499998</v>
      </c>
      <c r="U15" s="14">
        <v>0.32648278758719301</v>
      </c>
      <c r="V15" s="14">
        <v>0.33895871862069898</v>
      </c>
      <c r="W15" s="14">
        <v>0.28033414887397501</v>
      </c>
      <c r="X15" s="14"/>
      <c r="Y15" s="14">
        <v>0.30696864585503197</v>
      </c>
      <c r="Z15" s="14">
        <v>0.30977293308875598</v>
      </c>
      <c r="AA15" s="14">
        <v>0.34871252504262701</v>
      </c>
      <c r="AB15" s="14">
        <v>0.32326773040199203</v>
      </c>
      <c r="AC15" s="14"/>
      <c r="AD15" s="14">
        <v>0.31322558116100402</v>
      </c>
      <c r="AE15" s="14">
        <v>0.30658722200465299</v>
      </c>
      <c r="AF15" s="14">
        <v>0.29879780150589402</v>
      </c>
      <c r="AG15" s="14">
        <v>0.35171618185115899</v>
      </c>
      <c r="AH15" s="14"/>
      <c r="AI15" s="14">
        <v>0.32940839050861298</v>
      </c>
      <c r="AJ15" s="14">
        <v>0.32710510202415499</v>
      </c>
      <c r="AK15" s="14">
        <v>0.23207931935708401</v>
      </c>
      <c r="AL15" s="14">
        <v>0.26633538460941503</v>
      </c>
      <c r="AM15" s="14">
        <v>0.366691937098509</v>
      </c>
    </row>
    <row r="16" spans="2:39" ht="43.5" x14ac:dyDescent="0.35">
      <c r="B16" s="15" t="s">
        <v>82</v>
      </c>
      <c r="C16" s="14">
        <v>0.30935663473748198</v>
      </c>
      <c r="D16" s="14">
        <v>0.324965781813909</v>
      </c>
      <c r="E16" s="14">
        <v>0.29247366793880503</v>
      </c>
      <c r="F16" s="14"/>
      <c r="G16" s="14">
        <v>0.31590296184712102</v>
      </c>
      <c r="H16" s="14">
        <v>0.33158579006848199</v>
      </c>
      <c r="I16" s="14">
        <v>0.313901033612075</v>
      </c>
      <c r="J16" s="14">
        <v>0.291602884931776</v>
      </c>
      <c r="K16" s="14">
        <v>0.25798266144762899</v>
      </c>
      <c r="L16" s="14">
        <v>0.31956808024487698</v>
      </c>
      <c r="M16" s="14"/>
      <c r="N16" s="14">
        <v>0.280260663850814</v>
      </c>
      <c r="O16" s="14">
        <v>0.34797159168393099</v>
      </c>
      <c r="P16" s="14">
        <v>0.31792437374823701</v>
      </c>
      <c r="Q16" s="14">
        <v>0.29476072278180299</v>
      </c>
      <c r="R16" s="14">
        <v>0.29080733139436199</v>
      </c>
      <c r="S16" s="14"/>
      <c r="T16" s="14">
        <v>0.27692177721521699</v>
      </c>
      <c r="U16" s="14">
        <v>0.31862664076099501</v>
      </c>
      <c r="V16" s="14">
        <v>0.32581082903387598</v>
      </c>
      <c r="W16" s="14">
        <v>0.29810117747697201</v>
      </c>
      <c r="X16" s="14"/>
      <c r="Y16" s="14">
        <v>0.30147250204653397</v>
      </c>
      <c r="Z16" s="14">
        <v>0.26899347128276702</v>
      </c>
      <c r="AA16" s="14">
        <v>0.36664988307929303</v>
      </c>
      <c r="AB16" s="14">
        <v>0.33436185020669101</v>
      </c>
      <c r="AC16" s="14"/>
      <c r="AD16" s="14">
        <v>0.33260430598454599</v>
      </c>
      <c r="AE16" s="14">
        <v>0.278876504265824</v>
      </c>
      <c r="AF16" s="14">
        <v>0.38117605152203399</v>
      </c>
      <c r="AG16" s="14">
        <v>0.20874306650034999</v>
      </c>
      <c r="AH16" s="14"/>
      <c r="AI16" s="14">
        <v>0.36327214797973001</v>
      </c>
      <c r="AJ16" s="14">
        <v>0.31384747439834199</v>
      </c>
      <c r="AK16" s="14">
        <v>0.29388674477855198</v>
      </c>
      <c r="AL16" s="14">
        <v>0.33323902675823802</v>
      </c>
      <c r="AM16" s="14">
        <v>0.31570686599998299</v>
      </c>
    </row>
    <row r="17" spans="2:39" x14ac:dyDescent="0.35">
      <c r="B17" s="15" t="s">
        <v>83</v>
      </c>
      <c r="C17" s="14">
        <v>0.25367322916333601</v>
      </c>
      <c r="D17" s="14">
        <v>0.257487296176035</v>
      </c>
      <c r="E17" s="14">
        <v>0.24954790659266399</v>
      </c>
      <c r="F17" s="14"/>
      <c r="G17" s="14">
        <v>0.17556221877915801</v>
      </c>
      <c r="H17" s="14">
        <v>0.25314598683144901</v>
      </c>
      <c r="I17" s="14">
        <v>0.271488130036241</v>
      </c>
      <c r="J17" s="14">
        <v>0.27917009648706798</v>
      </c>
      <c r="K17" s="14">
        <v>0.283587335099311</v>
      </c>
      <c r="L17" s="14">
        <v>0.28385308172426799</v>
      </c>
      <c r="M17" s="14"/>
      <c r="N17" s="14">
        <v>0.28590637054330498</v>
      </c>
      <c r="O17" s="14">
        <v>0.24292420432987</v>
      </c>
      <c r="P17" s="14">
        <v>0.30698011745160803</v>
      </c>
      <c r="Q17" s="14">
        <v>0.24760096702931</v>
      </c>
      <c r="R17" s="14">
        <v>0.22828852662886701</v>
      </c>
      <c r="S17" s="14"/>
      <c r="T17" s="14">
        <v>0.14760752519957099</v>
      </c>
      <c r="U17" s="14">
        <v>0.274796236733588</v>
      </c>
      <c r="V17" s="14">
        <v>0.24095994991483499</v>
      </c>
      <c r="W17" s="14">
        <v>0.28514270952448001</v>
      </c>
      <c r="X17" s="14"/>
      <c r="Y17" s="14">
        <v>0.25261512509182199</v>
      </c>
      <c r="Z17" s="14">
        <v>0.27926082333945601</v>
      </c>
      <c r="AA17" s="14">
        <v>0.26550703335898002</v>
      </c>
      <c r="AB17" s="14">
        <v>0.215775910755519</v>
      </c>
      <c r="AC17" s="14"/>
      <c r="AD17" s="14">
        <v>0.26764417570198801</v>
      </c>
      <c r="AE17" s="14">
        <v>0.22581369913504201</v>
      </c>
      <c r="AF17" s="14">
        <v>0.27197692669908302</v>
      </c>
      <c r="AG17" s="14">
        <v>0.26644366848176398</v>
      </c>
      <c r="AH17" s="14"/>
      <c r="AI17" s="14">
        <v>0.22613346439069901</v>
      </c>
      <c r="AJ17" s="14">
        <v>0.29677035300101801</v>
      </c>
      <c r="AK17" s="14">
        <v>0.25313518807129698</v>
      </c>
      <c r="AL17" s="14">
        <v>0.23438830423838899</v>
      </c>
      <c r="AM17" s="14">
        <v>0.196109854855024</v>
      </c>
    </row>
    <row r="18" spans="2:39" ht="29" x14ac:dyDescent="0.35">
      <c r="B18" s="15" t="s">
        <v>84</v>
      </c>
      <c r="C18" s="14">
        <v>0.23453072799343899</v>
      </c>
      <c r="D18" s="14">
        <v>0.21240401804775499</v>
      </c>
      <c r="E18" s="14">
        <v>0.25846313810834598</v>
      </c>
      <c r="F18" s="14"/>
      <c r="G18" s="14">
        <v>0.22654803245982399</v>
      </c>
      <c r="H18" s="14">
        <v>0.21856052849287499</v>
      </c>
      <c r="I18" s="14">
        <v>0.28003306906224601</v>
      </c>
      <c r="J18" s="14">
        <v>0.23212605579499401</v>
      </c>
      <c r="K18" s="14">
        <v>0.26114562225260102</v>
      </c>
      <c r="L18" s="14">
        <v>0.16632955044839501</v>
      </c>
      <c r="M18" s="14"/>
      <c r="N18" s="14">
        <v>0.24388084033716101</v>
      </c>
      <c r="O18" s="14">
        <v>0.29924166142541703</v>
      </c>
      <c r="P18" s="14">
        <v>0.23073205534800001</v>
      </c>
      <c r="Q18" s="14">
        <v>0.19378715922174999</v>
      </c>
      <c r="R18" s="14">
        <v>0.18530266414024801</v>
      </c>
      <c r="S18" s="14"/>
      <c r="T18" s="14">
        <v>0.18329272722052201</v>
      </c>
      <c r="U18" s="14">
        <v>0.212764304240431</v>
      </c>
      <c r="V18" s="14">
        <v>0.24565627956863101</v>
      </c>
      <c r="W18" s="14">
        <v>0.23715833143109999</v>
      </c>
      <c r="X18" s="14"/>
      <c r="Y18" s="14">
        <v>0.24923773682594899</v>
      </c>
      <c r="Z18" s="14">
        <v>0.19345715909060801</v>
      </c>
      <c r="AA18" s="14">
        <v>0.228475204617753</v>
      </c>
      <c r="AB18" s="14">
        <v>0.253038638988549</v>
      </c>
      <c r="AC18" s="14"/>
      <c r="AD18" s="14">
        <v>0.20867578469878101</v>
      </c>
      <c r="AE18" s="14">
        <v>0.28526775845598301</v>
      </c>
      <c r="AF18" s="14">
        <v>0.25895378610244002</v>
      </c>
      <c r="AG18" s="14">
        <v>0.22557445080420399</v>
      </c>
      <c r="AH18" s="14"/>
      <c r="AI18" s="14">
        <v>0.17156259001980201</v>
      </c>
      <c r="AJ18" s="14">
        <v>0.24398558187042799</v>
      </c>
      <c r="AK18" s="14">
        <v>0.245794506158073</v>
      </c>
      <c r="AL18" s="14">
        <v>0.26997196277976199</v>
      </c>
      <c r="AM18" s="14">
        <v>0.130029465101589</v>
      </c>
    </row>
    <row r="19" spans="2:39" ht="43.5" x14ac:dyDescent="0.35">
      <c r="B19" s="15" t="s">
        <v>85</v>
      </c>
      <c r="C19" s="14">
        <v>0.21621656939504599</v>
      </c>
      <c r="D19" s="14">
        <v>0.24643173599117399</v>
      </c>
      <c r="E19" s="14">
        <v>0.183535625845651</v>
      </c>
      <c r="F19" s="14"/>
      <c r="G19" s="14">
        <v>0.191966294769357</v>
      </c>
      <c r="H19" s="14">
        <v>0.25954647982741103</v>
      </c>
      <c r="I19" s="14">
        <v>0.25463860035688202</v>
      </c>
      <c r="J19" s="14">
        <v>0.24901490229135101</v>
      </c>
      <c r="K19" s="14">
        <v>9.2076311891062301E-2</v>
      </c>
      <c r="L19" s="14">
        <v>0.15909331380556599</v>
      </c>
      <c r="M19" s="14"/>
      <c r="N19" s="14">
        <v>0.26265286098254098</v>
      </c>
      <c r="O19" s="14">
        <v>0.216755655645887</v>
      </c>
      <c r="P19" s="14">
        <v>0.19458686202973599</v>
      </c>
      <c r="Q19" s="14">
        <v>0.230466603681204</v>
      </c>
      <c r="R19" s="14">
        <v>0.204587496622784</v>
      </c>
      <c r="S19" s="14"/>
      <c r="T19" s="14">
        <v>0.166784243445074</v>
      </c>
      <c r="U19" s="14">
        <v>0.167561657801997</v>
      </c>
      <c r="V19" s="14">
        <v>0.214071285158386</v>
      </c>
      <c r="W19" s="14">
        <v>0.236633004004278</v>
      </c>
      <c r="X19" s="14"/>
      <c r="Y19" s="14">
        <v>0.19016689436843101</v>
      </c>
      <c r="Z19" s="14">
        <v>0.244502337641929</v>
      </c>
      <c r="AA19" s="14">
        <v>0.27502448161037002</v>
      </c>
      <c r="AB19" s="14">
        <v>0.236974749866907</v>
      </c>
      <c r="AC19" s="14"/>
      <c r="AD19" s="14">
        <v>0.230919969561863</v>
      </c>
      <c r="AE19" s="14">
        <v>0.23601806732474601</v>
      </c>
      <c r="AF19" s="14">
        <v>8.7014974008700896E-2</v>
      </c>
      <c r="AG19" s="14">
        <v>0.15668123763217701</v>
      </c>
      <c r="AH19" s="14"/>
      <c r="AI19" s="14">
        <v>0.27901065976190398</v>
      </c>
      <c r="AJ19" s="14">
        <v>0.20687554750548201</v>
      </c>
      <c r="AK19" s="14">
        <v>0.26351960124186302</v>
      </c>
      <c r="AL19" s="14">
        <v>0.225076085545446</v>
      </c>
      <c r="AM19" s="14">
        <v>0.22454259080775599</v>
      </c>
    </row>
    <row r="20" spans="2:39" x14ac:dyDescent="0.35">
      <c r="B20" s="15" t="s">
        <v>86</v>
      </c>
      <c r="C20" s="14">
        <v>0.20939970712126299</v>
      </c>
      <c r="D20" s="14">
        <v>0.21004708740285799</v>
      </c>
      <c r="E20" s="14">
        <v>0.20869949590877501</v>
      </c>
      <c r="F20" s="14"/>
      <c r="G20" s="14">
        <v>0.24867952551085801</v>
      </c>
      <c r="H20" s="14">
        <v>0.204098518600662</v>
      </c>
      <c r="I20" s="14">
        <v>0.19618212403226501</v>
      </c>
      <c r="J20" s="14">
        <v>0.222765727559503</v>
      </c>
      <c r="K20" s="14">
        <v>0.18702775004872699</v>
      </c>
      <c r="L20" s="14">
        <v>0.18271082904673</v>
      </c>
      <c r="M20" s="14"/>
      <c r="N20" s="14">
        <v>0.186163035984447</v>
      </c>
      <c r="O20" s="14">
        <v>0.178448595329185</v>
      </c>
      <c r="P20" s="14">
        <v>0.25878043548547602</v>
      </c>
      <c r="Q20" s="14">
        <v>0.19925707205377599</v>
      </c>
      <c r="R20" s="14">
        <v>0.21804112474485199</v>
      </c>
      <c r="S20" s="14"/>
      <c r="T20" s="14">
        <v>0.283269018800622</v>
      </c>
      <c r="U20" s="14">
        <v>0.30023576342496699</v>
      </c>
      <c r="V20" s="14">
        <v>0.19905654934057099</v>
      </c>
      <c r="W20" s="14">
        <v>0.192296462874882</v>
      </c>
      <c r="X20" s="14"/>
      <c r="Y20" s="14">
        <v>0.249169562752524</v>
      </c>
      <c r="Z20" s="14">
        <v>0.193776479581624</v>
      </c>
      <c r="AA20" s="14">
        <v>0.16815004427493099</v>
      </c>
      <c r="AB20" s="14">
        <v>0.13269719167971</v>
      </c>
      <c r="AC20" s="14"/>
      <c r="AD20" s="14">
        <v>0.195929861451245</v>
      </c>
      <c r="AE20" s="14">
        <v>0.24548553056035</v>
      </c>
      <c r="AF20" s="14">
        <v>0.24869143541368599</v>
      </c>
      <c r="AG20" s="14">
        <v>0.14468174414026899</v>
      </c>
      <c r="AH20" s="14"/>
      <c r="AI20" s="14">
        <v>0.25883790090469799</v>
      </c>
      <c r="AJ20" s="14">
        <v>0.202286077243409</v>
      </c>
      <c r="AK20" s="14">
        <v>0.11061651554452</v>
      </c>
      <c r="AL20" s="14">
        <v>0.18096568351806999</v>
      </c>
      <c r="AM20" s="14">
        <v>0.24365108905614899</v>
      </c>
    </row>
    <row r="21" spans="2:39" x14ac:dyDescent="0.35">
      <c r="B21" s="15" t="s">
        <v>87</v>
      </c>
      <c r="C21" s="14">
        <v>0.17380891215385499</v>
      </c>
      <c r="D21" s="14">
        <v>0.189375224529514</v>
      </c>
      <c r="E21" s="14">
        <v>0.156972275678506</v>
      </c>
      <c r="F21" s="14"/>
      <c r="G21" s="14">
        <v>0.22250069263535199</v>
      </c>
      <c r="H21" s="14">
        <v>0.119392036545202</v>
      </c>
      <c r="I21" s="14">
        <v>0.17657796868987199</v>
      </c>
      <c r="J21" s="14">
        <v>0.17696932572730001</v>
      </c>
      <c r="K21" s="14">
        <v>0.188406784975302</v>
      </c>
      <c r="L21" s="14">
        <v>0.190121822865188</v>
      </c>
      <c r="M21" s="14"/>
      <c r="N21" s="14">
        <v>0.194688763389056</v>
      </c>
      <c r="O21" s="14">
        <v>0.21912992648722901</v>
      </c>
      <c r="P21" s="14">
        <v>0.143114457253148</v>
      </c>
      <c r="Q21" s="14">
        <v>0.13556661541171999</v>
      </c>
      <c r="R21" s="14">
        <v>0.133926332795782</v>
      </c>
      <c r="S21" s="14"/>
      <c r="T21" s="14">
        <v>0.1525464231435</v>
      </c>
      <c r="U21" s="14">
        <v>0.132700140353844</v>
      </c>
      <c r="V21" s="14">
        <v>0.18602661800239501</v>
      </c>
      <c r="W21" s="14">
        <v>0.17145194834959701</v>
      </c>
      <c r="X21" s="14"/>
      <c r="Y21" s="14">
        <v>0.174187214698096</v>
      </c>
      <c r="Z21" s="14">
        <v>0.20625192912201801</v>
      </c>
      <c r="AA21" s="14">
        <v>0.13165772096702599</v>
      </c>
      <c r="AB21" s="14">
        <v>0.194758549347576</v>
      </c>
      <c r="AC21" s="14"/>
      <c r="AD21" s="14">
        <v>0.16773200483262499</v>
      </c>
      <c r="AE21" s="14">
        <v>0.17750404692392099</v>
      </c>
      <c r="AF21" s="14">
        <v>0.18687691595400899</v>
      </c>
      <c r="AG21" s="14">
        <v>0.20248422108279199</v>
      </c>
      <c r="AH21" s="14"/>
      <c r="AI21" s="14">
        <v>0.109322776639205</v>
      </c>
      <c r="AJ21" s="14">
        <v>0.138148942508388</v>
      </c>
      <c r="AK21" s="14">
        <v>0.16772820488881701</v>
      </c>
      <c r="AL21" s="14">
        <v>0.230596143027782</v>
      </c>
      <c r="AM21" s="14">
        <v>0.15646210998179699</v>
      </c>
    </row>
    <row r="22" spans="2:39" ht="29" x14ac:dyDescent="0.35">
      <c r="B22" s="15" t="s">
        <v>88</v>
      </c>
      <c r="C22" s="14">
        <v>0.15404657125159399</v>
      </c>
      <c r="D22" s="14">
        <v>0.123531420404562</v>
      </c>
      <c r="E22" s="14">
        <v>0.187051979944621</v>
      </c>
      <c r="F22" s="14"/>
      <c r="G22" s="14">
        <v>0.19881792232949699</v>
      </c>
      <c r="H22" s="14">
        <v>0.16655072699194401</v>
      </c>
      <c r="I22" s="14">
        <v>0.11666328732141699</v>
      </c>
      <c r="J22" s="14">
        <v>0.150456769926158</v>
      </c>
      <c r="K22" s="14">
        <v>9.6238470038162702E-2</v>
      </c>
      <c r="L22" s="14">
        <v>0.191477081928389</v>
      </c>
      <c r="M22" s="14"/>
      <c r="N22" s="14">
        <v>0.149850509287133</v>
      </c>
      <c r="O22" s="14">
        <v>0.16154395107028799</v>
      </c>
      <c r="P22" s="14">
        <v>0.15353016059491101</v>
      </c>
      <c r="Q22" s="14">
        <v>0.158144451681101</v>
      </c>
      <c r="R22" s="14">
        <v>0.15595006926806501</v>
      </c>
      <c r="S22" s="14"/>
      <c r="T22" s="14">
        <v>0.19313641446569799</v>
      </c>
      <c r="U22" s="14">
        <v>0.26480381539497799</v>
      </c>
      <c r="V22" s="14">
        <v>0.12179963845089301</v>
      </c>
      <c r="W22" s="14">
        <v>0.16325064057809699</v>
      </c>
      <c r="X22" s="14"/>
      <c r="Y22" s="14">
        <v>0.142977125705057</v>
      </c>
      <c r="Z22" s="14">
        <v>0.149130948645737</v>
      </c>
      <c r="AA22" s="14">
        <v>0.19658848385032501</v>
      </c>
      <c r="AB22" s="14">
        <v>0.21786732760246899</v>
      </c>
      <c r="AC22" s="14"/>
      <c r="AD22" s="14">
        <v>0.14242539685567099</v>
      </c>
      <c r="AE22" s="14">
        <v>0.171438409287091</v>
      </c>
      <c r="AF22" s="14">
        <v>0.15169694646294701</v>
      </c>
      <c r="AG22" s="14">
        <v>0.186683930987839</v>
      </c>
      <c r="AH22" s="14"/>
      <c r="AI22" s="14">
        <v>0.19409109531343199</v>
      </c>
      <c r="AJ22" s="14">
        <v>0.15650442046090099</v>
      </c>
      <c r="AK22" s="14">
        <v>0.123774234159825</v>
      </c>
      <c r="AL22" s="14">
        <v>0.16237890965358501</v>
      </c>
      <c r="AM22" s="14">
        <v>0.14980686876388599</v>
      </c>
    </row>
    <row r="23" spans="2:39" ht="29" x14ac:dyDescent="0.35">
      <c r="B23" s="15" t="s">
        <v>89</v>
      </c>
      <c r="C23" s="14">
        <v>0.127005081509691</v>
      </c>
      <c r="D23" s="14">
        <v>0.123476391463982</v>
      </c>
      <c r="E23" s="14">
        <v>0.13082173828106</v>
      </c>
      <c r="F23" s="14"/>
      <c r="G23" s="14">
        <v>0.121290316114696</v>
      </c>
      <c r="H23" s="14">
        <v>0.18535203656306701</v>
      </c>
      <c r="I23" s="14">
        <v>7.1470582173004296E-2</v>
      </c>
      <c r="J23" s="14">
        <v>0.112412176118682</v>
      </c>
      <c r="K23" s="14">
        <v>0.13654624492801701</v>
      </c>
      <c r="L23" s="14">
        <v>0.12676585062885201</v>
      </c>
      <c r="M23" s="14"/>
      <c r="N23" s="14">
        <v>7.0901982930367799E-2</v>
      </c>
      <c r="O23" s="14">
        <v>0.10334792919329699</v>
      </c>
      <c r="P23" s="14">
        <v>0.136453908501322</v>
      </c>
      <c r="Q23" s="14">
        <v>0.15621113298322101</v>
      </c>
      <c r="R23" s="14">
        <v>0.13345293104724101</v>
      </c>
      <c r="S23" s="14"/>
      <c r="T23" s="14">
        <v>0.189671180487166</v>
      </c>
      <c r="U23" s="14">
        <v>0.104646223516613</v>
      </c>
      <c r="V23" s="14">
        <v>0.12810120594504401</v>
      </c>
      <c r="W23" s="14">
        <v>0.11780153678390901</v>
      </c>
      <c r="X23" s="14"/>
      <c r="Y23" s="14">
        <v>0.141701857517299</v>
      </c>
      <c r="Z23" s="14">
        <v>0.120107368184214</v>
      </c>
      <c r="AA23" s="14">
        <v>9.54670395865925E-2</v>
      </c>
      <c r="AB23" s="14">
        <v>0.136000652786082</v>
      </c>
      <c r="AC23" s="14"/>
      <c r="AD23" s="14">
        <v>0.11565914717883</v>
      </c>
      <c r="AE23" s="14">
        <v>0.16506639025547201</v>
      </c>
      <c r="AF23" s="14">
        <v>9.4615914755438499E-2</v>
      </c>
      <c r="AG23" s="14">
        <v>0.103097545433156</v>
      </c>
      <c r="AH23" s="14"/>
      <c r="AI23" s="14">
        <v>0.104991266737525</v>
      </c>
      <c r="AJ23" s="14">
        <v>0.12749125529088201</v>
      </c>
      <c r="AK23" s="14">
        <v>0.23345146339478701</v>
      </c>
      <c r="AL23" s="14">
        <v>0.108708435335378</v>
      </c>
      <c r="AM23" s="14">
        <v>0.140881278852693</v>
      </c>
    </row>
    <row r="24" spans="2:39" x14ac:dyDescent="0.35">
      <c r="B24" s="15" t="s">
        <v>90</v>
      </c>
      <c r="C24" s="14">
        <v>0.105992778398785</v>
      </c>
      <c r="D24" s="14">
        <v>9.2311433098069606E-2</v>
      </c>
      <c r="E24" s="14">
        <v>0.120790620801209</v>
      </c>
      <c r="F24" s="14"/>
      <c r="G24" s="14">
        <v>0.14695222650298201</v>
      </c>
      <c r="H24" s="14">
        <v>0.10772328300732401</v>
      </c>
      <c r="I24" s="14">
        <v>8.6248535402718596E-2</v>
      </c>
      <c r="J24" s="14">
        <v>6.9488704435929194E-2</v>
      </c>
      <c r="K24" s="14">
        <v>0.12506595299724199</v>
      </c>
      <c r="L24" s="14">
        <v>0.107304656864303</v>
      </c>
      <c r="M24" s="14"/>
      <c r="N24" s="14">
        <v>0.12767743878562801</v>
      </c>
      <c r="O24" s="14">
        <v>7.1334182055045395E-2</v>
      </c>
      <c r="P24" s="14">
        <v>0.105601659651382</v>
      </c>
      <c r="Q24" s="14">
        <v>0.134302712165139</v>
      </c>
      <c r="R24" s="14">
        <v>0.121752158841819</v>
      </c>
      <c r="S24" s="14"/>
      <c r="T24" s="14">
        <v>0.20763323763379499</v>
      </c>
      <c r="U24" s="14">
        <v>0.11812320346425299</v>
      </c>
      <c r="V24" s="14">
        <v>9.9012667259104306E-2</v>
      </c>
      <c r="W24" s="14">
        <v>9.2141062511713501E-2</v>
      </c>
      <c r="X24" s="14"/>
      <c r="Y24" s="14">
        <v>0.105831869794313</v>
      </c>
      <c r="Z24" s="14">
        <v>0.10286223418373799</v>
      </c>
      <c r="AA24" s="14">
        <v>6.6325172101453195E-2</v>
      </c>
      <c r="AB24" s="14">
        <v>0.131537932399238</v>
      </c>
      <c r="AC24" s="14"/>
      <c r="AD24" s="14">
        <v>0.100807962166395</v>
      </c>
      <c r="AE24" s="14">
        <v>0.107194309352603</v>
      </c>
      <c r="AF24" s="14">
        <v>0.156338619315503</v>
      </c>
      <c r="AG24" s="14">
        <v>8.6816278795908794E-2</v>
      </c>
      <c r="AH24" s="14"/>
      <c r="AI24" s="14">
        <v>0.17322000841798399</v>
      </c>
      <c r="AJ24" s="14">
        <v>0.10347244854222</v>
      </c>
      <c r="AK24" s="14">
        <v>0.13078033596549399</v>
      </c>
      <c r="AL24" s="14">
        <v>5.2161716961011399E-2</v>
      </c>
      <c r="AM24" s="14">
        <v>7.1025477761380504E-2</v>
      </c>
    </row>
    <row r="25" spans="2:39" ht="29" x14ac:dyDescent="0.35">
      <c r="B25" s="15" t="s">
        <v>91</v>
      </c>
      <c r="C25" s="14">
        <v>5.7180200130603299E-2</v>
      </c>
      <c r="D25" s="14">
        <v>5.6128336416393802E-2</v>
      </c>
      <c r="E25" s="14">
        <v>5.8317903560315403E-2</v>
      </c>
      <c r="F25" s="14"/>
      <c r="G25" s="14">
        <v>5.7217894477556201E-2</v>
      </c>
      <c r="H25" s="14">
        <v>7.1165130360015302E-2</v>
      </c>
      <c r="I25" s="14">
        <v>6.6976045661781905E-2</v>
      </c>
      <c r="J25" s="14">
        <v>2.1330763605425001E-2</v>
      </c>
      <c r="K25" s="14">
        <v>3.2881974799458001E-2</v>
      </c>
      <c r="L25" s="14">
        <v>8.6965983001512606E-2</v>
      </c>
      <c r="M25" s="14"/>
      <c r="N25" s="14">
        <v>6.4783028484279595E-2</v>
      </c>
      <c r="O25" s="14">
        <v>5.8054635128446497E-2</v>
      </c>
      <c r="P25" s="14">
        <v>6.05998963351492E-2</v>
      </c>
      <c r="Q25" s="14">
        <v>5.1139182643086797E-2</v>
      </c>
      <c r="R25" s="14">
        <v>5.1288348201165797E-2</v>
      </c>
      <c r="S25" s="14"/>
      <c r="T25" s="14">
        <v>8.4423357596163998E-2</v>
      </c>
      <c r="U25" s="14">
        <v>2.9955913739801301E-2</v>
      </c>
      <c r="V25" s="14">
        <v>5.9883587343769001E-2</v>
      </c>
      <c r="W25" s="14">
        <v>5.3642925810816797E-2</v>
      </c>
      <c r="X25" s="14"/>
      <c r="Y25" s="14">
        <v>6.0820312718193797E-2</v>
      </c>
      <c r="Z25" s="14">
        <v>4.6237522466177003E-2</v>
      </c>
      <c r="AA25" s="14">
        <v>4.2953620101539199E-2</v>
      </c>
      <c r="AB25" s="14">
        <v>8.6776876273403206E-2</v>
      </c>
      <c r="AC25" s="14"/>
      <c r="AD25" s="14">
        <v>5.42137219763765E-2</v>
      </c>
      <c r="AE25" s="14">
        <v>4.2147562230112297E-2</v>
      </c>
      <c r="AF25" s="14">
        <v>5.7946351154695E-2</v>
      </c>
      <c r="AG25" s="14">
        <v>0.14097742154054299</v>
      </c>
      <c r="AH25" s="14"/>
      <c r="AI25" s="14">
        <v>5.3256464144918803E-2</v>
      </c>
      <c r="AJ25" s="14">
        <v>5.8161470402143298E-2</v>
      </c>
      <c r="AK25" s="14">
        <v>6.1939232793672798E-2</v>
      </c>
      <c r="AL25" s="14">
        <v>4.4176438655161403E-2</v>
      </c>
      <c r="AM25" s="14">
        <v>3.5683168614681397E-2</v>
      </c>
    </row>
    <row r="26" spans="2:39" ht="29" x14ac:dyDescent="0.35">
      <c r="B26" s="15" t="s">
        <v>92</v>
      </c>
      <c r="C26" s="14">
        <v>4.4394406535366797E-2</v>
      </c>
      <c r="D26" s="14">
        <v>4.2399687657437499E-2</v>
      </c>
      <c r="E26" s="14">
        <v>4.6551908955190402E-2</v>
      </c>
      <c r="F26" s="14"/>
      <c r="G26" s="14">
        <v>4.7831182943299203E-2</v>
      </c>
      <c r="H26" s="14">
        <v>3.6437475308935E-2</v>
      </c>
      <c r="I26" s="14">
        <v>5.0550231504107299E-2</v>
      </c>
      <c r="J26" s="14">
        <v>2.44517048163902E-2</v>
      </c>
      <c r="K26" s="14">
        <v>6.4760108079564296E-2</v>
      </c>
      <c r="L26" s="14">
        <v>5.3896409397615697E-2</v>
      </c>
      <c r="M26" s="14"/>
      <c r="N26" s="14">
        <v>2.62953248952216E-2</v>
      </c>
      <c r="O26" s="14">
        <v>5.1996463877083003E-2</v>
      </c>
      <c r="P26" s="14">
        <v>5.1108647152671299E-2</v>
      </c>
      <c r="Q26" s="14">
        <v>2.9408793522726399E-2</v>
      </c>
      <c r="R26" s="14">
        <v>5.2566030572796303E-2</v>
      </c>
      <c r="S26" s="14"/>
      <c r="T26" s="14">
        <v>6.9268787209454702E-2</v>
      </c>
      <c r="U26" s="14">
        <v>6.86045251363777E-2</v>
      </c>
      <c r="V26" s="14">
        <v>4.9479035347670397E-2</v>
      </c>
      <c r="W26" s="14">
        <v>3.0563025610716499E-2</v>
      </c>
      <c r="X26" s="14"/>
      <c r="Y26" s="14">
        <v>4.8284528081577002E-2</v>
      </c>
      <c r="Z26" s="14">
        <v>3.0632929067729801E-2</v>
      </c>
      <c r="AA26" s="14">
        <v>5.41071850989348E-2</v>
      </c>
      <c r="AB26" s="14">
        <v>4.1078684387638502E-2</v>
      </c>
      <c r="AC26" s="14"/>
      <c r="AD26" s="14">
        <v>3.29492406771048E-2</v>
      </c>
      <c r="AE26" s="14">
        <v>6.3562346669352301E-2</v>
      </c>
      <c r="AF26" s="14">
        <v>5.7882315121547297E-2</v>
      </c>
      <c r="AG26" s="14">
        <v>4.2461219512736799E-2</v>
      </c>
      <c r="AH26" s="14"/>
      <c r="AI26" s="14">
        <v>1.10007030123093E-2</v>
      </c>
      <c r="AJ26" s="14">
        <v>5.8314779581003902E-2</v>
      </c>
      <c r="AK26" s="14">
        <v>1.5696120667072402E-2</v>
      </c>
      <c r="AL26" s="14">
        <v>7.3356257375989206E-2</v>
      </c>
      <c r="AM26" s="14">
        <v>3.1262425545232397E-2</v>
      </c>
    </row>
    <row r="27" spans="2:39" x14ac:dyDescent="0.35">
      <c r="B27" s="15" t="s">
        <v>64</v>
      </c>
      <c r="C27" s="14">
        <v>2.0592231680508001E-3</v>
      </c>
      <c r="D27" s="14">
        <v>3.9630779630392297E-3</v>
      </c>
      <c r="E27" s="14">
        <v>0</v>
      </c>
      <c r="F27" s="14"/>
      <c r="G27" s="14">
        <v>0</v>
      </c>
      <c r="H27" s="14">
        <v>0</v>
      </c>
      <c r="I27" s="14">
        <v>9.7971647864790509E-3</v>
      </c>
      <c r="J27" s="14">
        <v>0</v>
      </c>
      <c r="K27" s="14">
        <v>0</v>
      </c>
      <c r="L27" s="14">
        <v>0</v>
      </c>
      <c r="M27" s="14"/>
      <c r="N27" s="14">
        <v>0</v>
      </c>
      <c r="O27" s="14">
        <v>0</v>
      </c>
      <c r="P27" s="14">
        <v>0</v>
      </c>
      <c r="Q27" s="14">
        <v>8.9363997789074692E-3</v>
      </c>
      <c r="R27" s="14">
        <v>0</v>
      </c>
      <c r="S27" s="14"/>
      <c r="T27" s="14">
        <v>0</v>
      </c>
      <c r="U27" s="14">
        <v>0</v>
      </c>
      <c r="V27" s="14">
        <v>0</v>
      </c>
      <c r="W27" s="14">
        <v>4.9540063062526001E-3</v>
      </c>
      <c r="X27" s="14"/>
      <c r="Y27" s="14">
        <v>0</v>
      </c>
      <c r="Z27" s="14">
        <v>0</v>
      </c>
      <c r="AA27" s="14">
        <v>0</v>
      </c>
      <c r="AB27" s="14">
        <v>0</v>
      </c>
      <c r="AC27" s="14"/>
      <c r="AD27" s="14">
        <v>0</v>
      </c>
      <c r="AE27" s="14">
        <v>0</v>
      </c>
      <c r="AF27" s="14">
        <v>1.6041374802516401E-2</v>
      </c>
      <c r="AG27" s="14">
        <v>1.35135517059768E-2</v>
      </c>
      <c r="AH27" s="14"/>
      <c r="AI27" s="14">
        <v>0</v>
      </c>
      <c r="AJ27" s="14">
        <v>0</v>
      </c>
      <c r="AK27" s="14">
        <v>0</v>
      </c>
      <c r="AL27" s="14">
        <v>0</v>
      </c>
      <c r="AM27" s="14">
        <v>0</v>
      </c>
    </row>
    <row r="28" spans="2:39" x14ac:dyDescent="0.35">
      <c r="B28" s="15" t="s">
        <v>93</v>
      </c>
      <c r="C28" s="23">
        <v>4.3576509138569903E-3</v>
      </c>
      <c r="D28" s="23">
        <v>1.63468239587656E-3</v>
      </c>
      <c r="E28" s="23">
        <v>7.3028334313778804E-3</v>
      </c>
      <c r="F28" s="23"/>
      <c r="G28" s="23">
        <v>0</v>
      </c>
      <c r="H28" s="23">
        <v>6.93872009589485E-3</v>
      </c>
      <c r="I28" s="23">
        <v>8.5005769056600705E-3</v>
      </c>
      <c r="J28" s="23">
        <v>0</v>
      </c>
      <c r="K28" s="23">
        <v>0</v>
      </c>
      <c r="L28" s="23">
        <v>9.0253061355182497E-3</v>
      </c>
      <c r="M28" s="23"/>
      <c r="N28" s="23">
        <v>0</v>
      </c>
      <c r="O28" s="23">
        <v>0</v>
      </c>
      <c r="P28" s="23">
        <v>8.6098565803572804E-3</v>
      </c>
      <c r="Q28" s="23">
        <v>0</v>
      </c>
      <c r="R28" s="23">
        <v>1.7193711468408999E-2</v>
      </c>
      <c r="S28" s="23"/>
      <c r="T28" s="23">
        <v>0</v>
      </c>
      <c r="U28" s="23">
        <v>0</v>
      </c>
      <c r="V28" s="23">
        <v>3.82073098115968E-3</v>
      </c>
      <c r="W28" s="23">
        <v>4.4322157319246396E-3</v>
      </c>
      <c r="X28" s="23"/>
      <c r="Y28" s="23">
        <v>3.3645311099343698E-3</v>
      </c>
      <c r="Z28" s="23">
        <v>3.9345130634530299E-3</v>
      </c>
      <c r="AA28" s="23">
        <v>6.9147948574674297E-3</v>
      </c>
      <c r="AB28" s="23">
        <v>0</v>
      </c>
      <c r="AC28" s="23"/>
      <c r="AD28" s="23">
        <v>1.6497436880702401E-3</v>
      </c>
      <c r="AE28" s="23">
        <v>3.20062176745447E-3</v>
      </c>
      <c r="AF28" s="23">
        <v>0</v>
      </c>
      <c r="AG28" s="23">
        <v>3.3013323644605297E-2</v>
      </c>
      <c r="AH28" s="23"/>
      <c r="AI28" s="23">
        <v>0</v>
      </c>
      <c r="AJ28" s="23">
        <v>8.6667370671071105E-3</v>
      </c>
      <c r="AK28" s="23">
        <v>0</v>
      </c>
      <c r="AL28" s="23">
        <v>0</v>
      </c>
      <c r="AM28" s="23">
        <v>8.9013307979723798E-3</v>
      </c>
    </row>
    <row r="29" spans="2:39" x14ac:dyDescent="0.35">
      <c r="B29" s="16"/>
    </row>
    <row r="30" spans="2:39" x14ac:dyDescent="0.35">
      <c r="B30" t="s">
        <v>69</v>
      </c>
    </row>
    <row r="31" spans="2:39" x14ac:dyDescent="0.35">
      <c r="B31" t="s">
        <v>70</v>
      </c>
    </row>
    <row r="33" spans="2:2" x14ac:dyDescent="0.35">
      <c r="B3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M27"/>
  <sheetViews>
    <sheetView showGridLines="0" workbookViewId="0">
      <pane xSplit="2" topLeftCell="C1" activePane="topRight" state="frozen"/>
      <selection pane="topRight" activeCell="C15" sqref="B15:C15"/>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95</v>
      </c>
      <c r="C9" s="14">
        <v>0.66575000769097703</v>
      </c>
      <c r="D9" s="14">
        <v>0.66128645439526401</v>
      </c>
      <c r="E9" s="14">
        <v>0.67057781934056004</v>
      </c>
      <c r="F9" s="14"/>
      <c r="G9" s="14">
        <v>0.81480241964173505</v>
      </c>
      <c r="H9" s="14">
        <v>0.67896148640319498</v>
      </c>
      <c r="I9" s="14">
        <v>0.58768062648179298</v>
      </c>
      <c r="J9" s="14">
        <v>0.67987818935634003</v>
      </c>
      <c r="K9" s="14">
        <v>0.66689250711717196</v>
      </c>
      <c r="L9" s="14">
        <v>0.50725631178177899</v>
      </c>
      <c r="M9" s="14"/>
      <c r="N9" s="14">
        <v>0.620547015023724</v>
      </c>
      <c r="O9" s="14">
        <v>0.71837700327951803</v>
      </c>
      <c r="P9" s="14">
        <v>0.60419199382157496</v>
      </c>
      <c r="Q9" s="14">
        <v>0.72268136925712301</v>
      </c>
      <c r="R9" s="14">
        <v>0.61422026957492104</v>
      </c>
      <c r="S9" s="14"/>
      <c r="T9" s="14">
        <v>0.80428026528790397</v>
      </c>
      <c r="U9" s="14">
        <v>0.75703515282265899</v>
      </c>
      <c r="V9" s="14">
        <v>0.65258080364847404</v>
      </c>
      <c r="W9" s="14">
        <v>0.63993319891758904</v>
      </c>
      <c r="X9" s="14"/>
      <c r="Y9" s="14">
        <v>0.73243223408081204</v>
      </c>
      <c r="Z9" s="14">
        <v>0.65485681516161898</v>
      </c>
      <c r="AA9" s="14">
        <v>0.57069518868632496</v>
      </c>
      <c r="AB9" s="14">
        <v>0.46730946825421699</v>
      </c>
      <c r="AC9" s="14"/>
      <c r="AD9" s="14">
        <v>0.62958994287144798</v>
      </c>
      <c r="AE9" s="14">
        <v>0.70560914584271694</v>
      </c>
      <c r="AF9" s="14">
        <v>0.78416186209862404</v>
      </c>
      <c r="AG9" s="14">
        <v>0.71565624277865403</v>
      </c>
      <c r="AH9" s="14"/>
      <c r="AI9" s="14">
        <v>0.72131470015057597</v>
      </c>
      <c r="AJ9" s="14">
        <v>0.595410982804077</v>
      </c>
      <c r="AK9" s="14">
        <v>0.69008581354415999</v>
      </c>
      <c r="AL9" s="14">
        <v>0.68206395678713405</v>
      </c>
      <c r="AM9" s="14">
        <v>0.72769302166285998</v>
      </c>
    </row>
    <row r="10" spans="2:39" x14ac:dyDescent="0.35">
      <c r="B10" s="15" t="s">
        <v>96</v>
      </c>
      <c r="C10" s="14">
        <v>0.64760819618349297</v>
      </c>
      <c r="D10" s="14">
        <v>0.72360235529685302</v>
      </c>
      <c r="E10" s="14">
        <v>0.56541236197665101</v>
      </c>
      <c r="F10" s="14"/>
      <c r="G10" s="14">
        <v>0.76686294701417501</v>
      </c>
      <c r="H10" s="14">
        <v>0.74298546601461601</v>
      </c>
      <c r="I10" s="14">
        <v>0.68734208928045604</v>
      </c>
      <c r="J10" s="14">
        <v>0.58558860779131605</v>
      </c>
      <c r="K10" s="14">
        <v>0.54832328790736096</v>
      </c>
      <c r="L10" s="14">
        <v>0.33045090816561201</v>
      </c>
      <c r="M10" s="14"/>
      <c r="N10" s="14">
        <v>0.67223001897719603</v>
      </c>
      <c r="O10" s="14">
        <v>0.68373011178630505</v>
      </c>
      <c r="P10" s="14">
        <v>0.58575760519229403</v>
      </c>
      <c r="Q10" s="14">
        <v>0.71105648029743296</v>
      </c>
      <c r="R10" s="14">
        <v>0.63814657482772896</v>
      </c>
      <c r="S10" s="14"/>
      <c r="T10" s="14">
        <v>0.65421950587839806</v>
      </c>
      <c r="U10" s="14">
        <v>0.64275670437795895</v>
      </c>
      <c r="V10" s="14">
        <v>0.65669137660727595</v>
      </c>
      <c r="W10" s="14">
        <v>0.63922142787129899</v>
      </c>
      <c r="X10" s="14"/>
      <c r="Y10" s="14">
        <v>0.66780031910634896</v>
      </c>
      <c r="Z10" s="14">
        <v>0.67312535425863895</v>
      </c>
      <c r="AA10" s="14">
        <v>0.65095672631496404</v>
      </c>
      <c r="AB10" s="14">
        <v>0.53627274720634999</v>
      </c>
      <c r="AC10" s="14"/>
      <c r="AD10" s="14">
        <v>0.63799691143799897</v>
      </c>
      <c r="AE10" s="14">
        <v>0.67604599552112798</v>
      </c>
      <c r="AF10" s="14">
        <v>0.68427432093575902</v>
      </c>
      <c r="AG10" s="14">
        <v>0.62494483029584302</v>
      </c>
      <c r="AH10" s="14"/>
      <c r="AI10" s="14">
        <v>0.65999006628119605</v>
      </c>
      <c r="AJ10" s="14">
        <v>0.614198790766877</v>
      </c>
      <c r="AK10" s="14">
        <v>0.70405931916092501</v>
      </c>
      <c r="AL10" s="14">
        <v>0.66414930602436695</v>
      </c>
      <c r="AM10" s="14">
        <v>0.56284141068981297</v>
      </c>
    </row>
    <row r="11" spans="2:39" x14ac:dyDescent="0.35">
      <c r="B11" s="15" t="s">
        <v>97</v>
      </c>
      <c r="C11" s="14">
        <v>0.62860870377477096</v>
      </c>
      <c r="D11" s="14">
        <v>0.62952746951569605</v>
      </c>
      <c r="E11" s="14">
        <v>0.62761496007924</v>
      </c>
      <c r="F11" s="14"/>
      <c r="G11" s="14">
        <v>0.47102491299010002</v>
      </c>
      <c r="H11" s="14">
        <v>0.657408359935714</v>
      </c>
      <c r="I11" s="14">
        <v>0.70790644119795099</v>
      </c>
      <c r="J11" s="14">
        <v>0.60705711457013201</v>
      </c>
      <c r="K11" s="14">
        <v>0.67593981740625997</v>
      </c>
      <c r="L11" s="14">
        <v>0.657900918350526</v>
      </c>
      <c r="M11" s="14"/>
      <c r="N11" s="14">
        <v>0.65909799667758295</v>
      </c>
      <c r="O11" s="14">
        <v>0.57754560033117897</v>
      </c>
      <c r="P11" s="14">
        <v>0.71658135448069404</v>
      </c>
      <c r="Q11" s="14">
        <v>0.58168258522324601</v>
      </c>
      <c r="R11" s="14">
        <v>0.65480956174712401</v>
      </c>
      <c r="S11" s="14"/>
      <c r="T11" s="14">
        <v>0.361851783526277</v>
      </c>
      <c r="U11" s="14">
        <v>0.36056293730783601</v>
      </c>
      <c r="V11" s="14">
        <v>0.61938602214746696</v>
      </c>
      <c r="W11" s="14">
        <v>0.73419177005395797</v>
      </c>
      <c r="X11" s="14"/>
      <c r="Y11" s="14">
        <v>0.57256998883399102</v>
      </c>
      <c r="Z11" s="14">
        <v>0.77417506270074699</v>
      </c>
      <c r="AA11" s="14">
        <v>0.67324937767155701</v>
      </c>
      <c r="AB11" s="14">
        <v>0.78320036075020505</v>
      </c>
      <c r="AC11" s="14"/>
      <c r="AD11" s="14">
        <v>0.69325142845473298</v>
      </c>
      <c r="AE11" s="14">
        <v>0.602509615118209</v>
      </c>
      <c r="AF11" s="14">
        <v>0.42311107649948698</v>
      </c>
      <c r="AG11" s="14">
        <v>0.415082207474822</v>
      </c>
      <c r="AH11" s="14"/>
      <c r="AI11" s="14">
        <v>0.67744871522461703</v>
      </c>
      <c r="AJ11" s="14">
        <v>0.72399655177412503</v>
      </c>
      <c r="AK11" s="14">
        <v>0.52778151962916697</v>
      </c>
      <c r="AL11" s="14">
        <v>0.66283834488590898</v>
      </c>
      <c r="AM11" s="14">
        <v>0.69063402737985802</v>
      </c>
    </row>
    <row r="12" spans="2:39" ht="29" x14ac:dyDescent="0.35">
      <c r="B12" s="15" t="s">
        <v>98</v>
      </c>
      <c r="C12" s="14">
        <v>0.61464896946951297</v>
      </c>
      <c r="D12" s="14">
        <v>0.616545409691027</v>
      </c>
      <c r="E12" s="14">
        <v>0.612597765957962</v>
      </c>
      <c r="F12" s="14"/>
      <c r="G12" s="14">
        <v>0.59300586786599796</v>
      </c>
      <c r="H12" s="14">
        <v>0.65714082777187999</v>
      </c>
      <c r="I12" s="14">
        <v>0.646279353824039</v>
      </c>
      <c r="J12" s="14">
        <v>0.57077444578648795</v>
      </c>
      <c r="K12" s="14">
        <v>0.56356291252764801</v>
      </c>
      <c r="L12" s="14">
        <v>0.61138995715034306</v>
      </c>
      <c r="M12" s="14"/>
      <c r="N12" s="14">
        <v>0.524179803094732</v>
      </c>
      <c r="O12" s="14">
        <v>0.65123031712077695</v>
      </c>
      <c r="P12" s="14">
        <v>0.71101778538133598</v>
      </c>
      <c r="Q12" s="14">
        <v>0.63960787755845205</v>
      </c>
      <c r="R12" s="14">
        <v>0.56260664404570404</v>
      </c>
      <c r="S12" s="14"/>
      <c r="T12" s="14">
        <v>0.50993218996018297</v>
      </c>
      <c r="U12" s="14">
        <v>0.447848542600011</v>
      </c>
      <c r="V12" s="14">
        <v>0.61035129012302702</v>
      </c>
      <c r="W12" s="14">
        <v>0.66752861094494798</v>
      </c>
      <c r="X12" s="14"/>
      <c r="Y12" s="14">
        <v>0.58601133536072603</v>
      </c>
      <c r="Z12" s="14">
        <v>0.67368420952206198</v>
      </c>
      <c r="AA12" s="14">
        <v>0.64088454623050595</v>
      </c>
      <c r="AB12" s="14">
        <v>0.73529516694867403</v>
      </c>
      <c r="AC12" s="14"/>
      <c r="AD12" s="14">
        <v>0.68054393810709402</v>
      </c>
      <c r="AE12" s="14">
        <v>0.64223001764608001</v>
      </c>
      <c r="AF12" s="14">
        <v>0.35288182954857999</v>
      </c>
      <c r="AG12" s="14">
        <v>0.30169585134246102</v>
      </c>
      <c r="AH12" s="14"/>
      <c r="AI12" s="14">
        <v>0.68987326859629805</v>
      </c>
      <c r="AJ12" s="14">
        <v>0.70792770342284905</v>
      </c>
      <c r="AK12" s="14">
        <v>0.638455832820368</v>
      </c>
      <c r="AL12" s="14">
        <v>0.76034608035197304</v>
      </c>
      <c r="AM12" s="14">
        <v>0.68890696612137503</v>
      </c>
    </row>
    <row r="13" spans="2:39" x14ac:dyDescent="0.35">
      <c r="B13" s="15" t="s">
        <v>99</v>
      </c>
      <c r="C13" s="14">
        <v>0.57923709872705498</v>
      </c>
      <c r="D13" s="14">
        <v>0.583682045022625</v>
      </c>
      <c r="E13" s="14">
        <v>0.57442941254391</v>
      </c>
      <c r="F13" s="14"/>
      <c r="G13" s="14">
        <v>0.64760900709157998</v>
      </c>
      <c r="H13" s="14">
        <v>0.56643893364040099</v>
      </c>
      <c r="I13" s="14">
        <v>0.56228776938874503</v>
      </c>
      <c r="J13" s="14">
        <v>0.52101411730082903</v>
      </c>
      <c r="K13" s="14">
        <v>0.61511342170168604</v>
      </c>
      <c r="L13" s="14">
        <v>0.57667349048734096</v>
      </c>
      <c r="M13" s="14"/>
      <c r="N13" s="14">
        <v>0.56044654175056197</v>
      </c>
      <c r="O13" s="14">
        <v>0.65481014286091799</v>
      </c>
      <c r="P13" s="14">
        <v>0.560476890718826</v>
      </c>
      <c r="Q13" s="14">
        <v>0.52752741461839903</v>
      </c>
      <c r="R13" s="14">
        <v>0.56077566308475901</v>
      </c>
      <c r="S13" s="14"/>
      <c r="T13" s="14">
        <v>0.50839545245711104</v>
      </c>
      <c r="U13" s="14">
        <v>0.43764719090812998</v>
      </c>
      <c r="V13" s="14">
        <v>0.57354194978529105</v>
      </c>
      <c r="W13" s="14">
        <v>0.62287238713247495</v>
      </c>
      <c r="X13" s="14"/>
      <c r="Y13" s="14">
        <v>0.594140514218087</v>
      </c>
      <c r="Z13" s="14">
        <v>0.62641515797616198</v>
      </c>
      <c r="AA13" s="14">
        <v>0.50566833584809201</v>
      </c>
      <c r="AB13" s="14">
        <v>0.59238203242729504</v>
      </c>
      <c r="AC13" s="14"/>
      <c r="AD13" s="14">
        <v>0.61428257898979999</v>
      </c>
      <c r="AE13" s="14">
        <v>0.57035762582106297</v>
      </c>
      <c r="AF13" s="14">
        <v>0.48775732659600102</v>
      </c>
      <c r="AG13" s="14">
        <v>0.458617812305046</v>
      </c>
      <c r="AH13" s="14"/>
      <c r="AI13" s="14">
        <v>0.56353156826242201</v>
      </c>
      <c r="AJ13" s="14">
        <v>0.58730529294081202</v>
      </c>
      <c r="AK13" s="14">
        <v>0.46489869497021902</v>
      </c>
      <c r="AL13" s="14">
        <v>0.69448725151533797</v>
      </c>
      <c r="AM13" s="14">
        <v>0.65563019072747297</v>
      </c>
    </row>
    <row r="14" spans="2:39" x14ac:dyDescent="0.35">
      <c r="B14" s="15" t="s">
        <v>100</v>
      </c>
      <c r="C14" s="14">
        <v>0.406598134426706</v>
      </c>
      <c r="D14" s="14">
        <v>0.38979502511155201</v>
      </c>
      <c r="E14" s="14">
        <v>0.42477249945083401</v>
      </c>
      <c r="F14" s="14"/>
      <c r="G14" s="14">
        <v>0.57439600402984803</v>
      </c>
      <c r="H14" s="14">
        <v>0.36978006690472598</v>
      </c>
      <c r="I14" s="14">
        <v>0.36087743735915301</v>
      </c>
      <c r="J14" s="14">
        <v>0.39636199808355999</v>
      </c>
      <c r="K14" s="14">
        <v>0.40767186103636199</v>
      </c>
      <c r="L14" s="14">
        <v>0.30551387101709199</v>
      </c>
      <c r="M14" s="14"/>
      <c r="N14" s="14">
        <v>0.46387191872699302</v>
      </c>
      <c r="O14" s="14">
        <v>0.394109409306658</v>
      </c>
      <c r="P14" s="14">
        <v>0.47436329936713201</v>
      </c>
      <c r="Q14" s="14">
        <v>0.240667354672506</v>
      </c>
      <c r="R14" s="14">
        <v>0.54483056018474796</v>
      </c>
      <c r="S14" s="14"/>
      <c r="T14" s="14">
        <v>0.65806995741637597</v>
      </c>
      <c r="U14" s="14">
        <v>0.54452209284922204</v>
      </c>
      <c r="V14" s="14">
        <v>0.39625314531580103</v>
      </c>
      <c r="W14" s="14">
        <v>0.34752562732954401</v>
      </c>
      <c r="X14" s="14"/>
      <c r="Y14" s="14">
        <v>0.47647926863884399</v>
      </c>
      <c r="Z14" s="14">
        <v>0.36264715267808501</v>
      </c>
      <c r="AA14" s="14">
        <v>0.32935090154928598</v>
      </c>
      <c r="AB14" s="14">
        <v>0.21432614764680399</v>
      </c>
      <c r="AC14" s="14"/>
      <c r="AD14" s="14">
        <v>0.39650928577578498</v>
      </c>
      <c r="AE14" s="14">
        <v>0.41770011591511702</v>
      </c>
      <c r="AF14" s="14">
        <v>0.49090471202920899</v>
      </c>
      <c r="AG14" s="14">
        <v>0.34590808647296301</v>
      </c>
      <c r="AH14" s="14"/>
      <c r="AI14" s="14">
        <v>0.37173866291124902</v>
      </c>
      <c r="AJ14" s="14">
        <v>0.46210843818377101</v>
      </c>
      <c r="AK14" s="14">
        <v>8.4989330029940593E-2</v>
      </c>
      <c r="AL14" s="14">
        <v>0.32052630684948302</v>
      </c>
      <c r="AM14" s="14">
        <v>0.48633891863162398</v>
      </c>
    </row>
    <row r="15" spans="2:39" x14ac:dyDescent="0.35">
      <c r="B15" s="15" t="s">
        <v>101</v>
      </c>
      <c r="C15" s="14">
        <v>0.34744415281065999</v>
      </c>
      <c r="D15" s="14">
        <v>0.39002701522460298</v>
      </c>
      <c r="E15" s="14">
        <v>0.30138621967650903</v>
      </c>
      <c r="F15" s="14"/>
      <c r="G15" s="14">
        <v>0.35680278344828398</v>
      </c>
      <c r="H15" s="14">
        <v>0.30600732912214201</v>
      </c>
      <c r="I15" s="14">
        <v>0.30065030455097502</v>
      </c>
      <c r="J15" s="14">
        <v>0.37477269993415502</v>
      </c>
      <c r="K15" s="14">
        <v>0.34801734361326397</v>
      </c>
      <c r="L15" s="14">
        <v>0.48374296448874898</v>
      </c>
      <c r="M15" s="14"/>
      <c r="N15" s="14">
        <v>0.241947822019494</v>
      </c>
      <c r="O15" s="14">
        <v>0.40167152579484899</v>
      </c>
      <c r="P15" s="14">
        <v>0.34240487486340399</v>
      </c>
      <c r="Q15" s="14">
        <v>0.337752106541226</v>
      </c>
      <c r="R15" s="14">
        <v>0.38265928695743701</v>
      </c>
      <c r="S15" s="14"/>
      <c r="T15" s="14">
        <v>0.26916906351900699</v>
      </c>
      <c r="U15" s="14">
        <v>0.36246029257387902</v>
      </c>
      <c r="V15" s="14">
        <v>0.339198374635722</v>
      </c>
      <c r="W15" s="14">
        <v>0.370194869287155</v>
      </c>
      <c r="X15" s="14"/>
      <c r="Y15" s="14">
        <v>0.35663903813506198</v>
      </c>
      <c r="Z15" s="14">
        <v>0.39235097193685597</v>
      </c>
      <c r="AA15" s="14">
        <v>0.332376504589807</v>
      </c>
      <c r="AB15" s="14">
        <v>0.28534401611629401</v>
      </c>
      <c r="AC15" s="14"/>
      <c r="AD15" s="14">
        <v>0.35821933204629902</v>
      </c>
      <c r="AE15" s="14">
        <v>0.38154076347574101</v>
      </c>
      <c r="AF15" s="14">
        <v>0.30090837169643597</v>
      </c>
      <c r="AG15" s="14">
        <v>0.209593442244076</v>
      </c>
      <c r="AH15" s="14"/>
      <c r="AI15" s="14">
        <v>0.35967621386035098</v>
      </c>
      <c r="AJ15" s="14">
        <v>0.34652760883206402</v>
      </c>
      <c r="AK15" s="14">
        <v>0.20806647792903701</v>
      </c>
      <c r="AL15" s="14">
        <v>0.42355088445350503</v>
      </c>
      <c r="AM15" s="14">
        <v>0.490717163336508</v>
      </c>
    </row>
    <row r="16" spans="2:39" x14ac:dyDescent="0.35">
      <c r="B16" s="15" t="s">
        <v>102</v>
      </c>
      <c r="C16" s="14">
        <v>0.29623787429718001</v>
      </c>
      <c r="D16" s="14">
        <v>0.341605895439134</v>
      </c>
      <c r="E16" s="14">
        <v>0.24716749326284401</v>
      </c>
      <c r="F16" s="14"/>
      <c r="G16" s="14">
        <v>0.49412866893538299</v>
      </c>
      <c r="H16" s="14">
        <v>0.32260404015399202</v>
      </c>
      <c r="I16" s="14">
        <v>0.22129188530235799</v>
      </c>
      <c r="J16" s="14">
        <v>0.272346884953377</v>
      </c>
      <c r="K16" s="14">
        <v>0.227118957147255</v>
      </c>
      <c r="L16" s="14">
        <v>0.150050153585184</v>
      </c>
      <c r="M16" s="14"/>
      <c r="N16" s="14">
        <v>0.29837629345398498</v>
      </c>
      <c r="O16" s="14">
        <v>0.374414504597745</v>
      </c>
      <c r="P16" s="14">
        <v>0.27469961683491101</v>
      </c>
      <c r="Q16" s="14">
        <v>0.24926204210944899</v>
      </c>
      <c r="R16" s="14">
        <v>0.26901528914162998</v>
      </c>
      <c r="S16" s="14"/>
      <c r="T16" s="14">
        <v>0.36865567300224</v>
      </c>
      <c r="U16" s="14">
        <v>0.48257423566249702</v>
      </c>
      <c r="V16" s="14">
        <v>0.316091896789921</v>
      </c>
      <c r="W16" s="14">
        <v>0.231956027041961</v>
      </c>
      <c r="X16" s="14"/>
      <c r="Y16" s="14">
        <v>0.31276378084885198</v>
      </c>
      <c r="Z16" s="14">
        <v>0.32706083155073101</v>
      </c>
      <c r="AA16" s="14">
        <v>0.25241852904171003</v>
      </c>
      <c r="AB16" s="14">
        <v>0.22957849375971201</v>
      </c>
      <c r="AC16" s="14"/>
      <c r="AD16" s="14">
        <v>0.28616913370312402</v>
      </c>
      <c r="AE16" s="14">
        <v>0.29682224322489298</v>
      </c>
      <c r="AF16" s="14">
        <v>0.28363609657883998</v>
      </c>
      <c r="AG16" s="14">
        <v>0.384079157555064</v>
      </c>
      <c r="AH16" s="14"/>
      <c r="AI16" s="14">
        <v>0.21261748706956601</v>
      </c>
      <c r="AJ16" s="14">
        <v>0.29290120296913402</v>
      </c>
      <c r="AK16" s="14">
        <v>0.23989090231784799</v>
      </c>
      <c r="AL16" s="14">
        <v>0.33289188969028699</v>
      </c>
      <c r="AM16" s="14">
        <v>0.27523827552122099</v>
      </c>
    </row>
    <row r="17" spans="2:39" ht="29" x14ac:dyDescent="0.35">
      <c r="B17" s="15" t="s">
        <v>103</v>
      </c>
      <c r="C17" s="14">
        <v>0.23732088352323899</v>
      </c>
      <c r="D17" s="14">
        <v>0.24091772432748601</v>
      </c>
      <c r="E17" s="14">
        <v>0.23343051439666901</v>
      </c>
      <c r="F17" s="14"/>
      <c r="G17" s="14">
        <v>0.21237042830767799</v>
      </c>
      <c r="H17" s="14">
        <v>0.31669364038064202</v>
      </c>
      <c r="I17" s="14">
        <v>0.23767882830391299</v>
      </c>
      <c r="J17" s="14">
        <v>0.207406494206438</v>
      </c>
      <c r="K17" s="14">
        <v>0.20024182289747899</v>
      </c>
      <c r="L17" s="14">
        <v>0.17958028265409301</v>
      </c>
      <c r="M17" s="14"/>
      <c r="N17" s="14">
        <v>0.17767175579695399</v>
      </c>
      <c r="O17" s="14">
        <v>0.28825796583714602</v>
      </c>
      <c r="P17" s="14">
        <v>0.30054907344003801</v>
      </c>
      <c r="Q17" s="14">
        <v>0.20451102391346901</v>
      </c>
      <c r="R17" s="14">
        <v>0.24387683323756101</v>
      </c>
      <c r="S17" s="14"/>
      <c r="T17" s="14">
        <v>7.9382958601612194E-2</v>
      </c>
      <c r="U17" s="14">
        <v>0.21911577812433</v>
      </c>
      <c r="V17" s="14">
        <v>0.22735288586636501</v>
      </c>
      <c r="W17" s="14">
        <v>0.28215009590661499</v>
      </c>
      <c r="X17" s="14"/>
      <c r="Y17" s="14">
        <v>0.19798871068635299</v>
      </c>
      <c r="Z17" s="14">
        <v>0.25811967734687802</v>
      </c>
      <c r="AA17" s="14">
        <v>0.35209371694670399</v>
      </c>
      <c r="AB17" s="14">
        <v>0.37925718786566198</v>
      </c>
      <c r="AC17" s="14"/>
      <c r="AD17" s="14">
        <v>0.27678503119414299</v>
      </c>
      <c r="AE17" s="14">
        <v>0.19805627140061099</v>
      </c>
      <c r="AF17" s="14">
        <v>0.15694795244742701</v>
      </c>
      <c r="AG17" s="14">
        <v>0.16061784674546301</v>
      </c>
      <c r="AH17" s="14"/>
      <c r="AI17" s="14">
        <v>0.22586616433134499</v>
      </c>
      <c r="AJ17" s="14">
        <v>0.32381147954152201</v>
      </c>
      <c r="AK17" s="14">
        <v>0.225770395553932</v>
      </c>
      <c r="AL17" s="14">
        <v>0.35115380321301198</v>
      </c>
      <c r="AM17" s="14">
        <v>0.36426425702347598</v>
      </c>
    </row>
    <row r="18" spans="2:39" x14ac:dyDescent="0.35">
      <c r="B18" s="15" t="s">
        <v>104</v>
      </c>
      <c r="C18" s="14">
        <v>0.22275827476520901</v>
      </c>
      <c r="D18" s="14">
        <v>0.22950058632428899</v>
      </c>
      <c r="E18" s="14">
        <v>0.21546574163441501</v>
      </c>
      <c r="F18" s="14"/>
      <c r="G18" s="14">
        <v>0.341296377833612</v>
      </c>
      <c r="H18" s="14">
        <v>0.27868649957238101</v>
      </c>
      <c r="I18" s="14">
        <v>0.20748384473425899</v>
      </c>
      <c r="J18" s="14">
        <v>0.18852849635581401</v>
      </c>
      <c r="K18" s="14">
        <v>9.5731939529355894E-2</v>
      </c>
      <c r="L18" s="14">
        <v>0.102697773285554</v>
      </c>
      <c r="M18" s="14"/>
      <c r="N18" s="14">
        <v>0.176479092855337</v>
      </c>
      <c r="O18" s="14">
        <v>0.25657472404889398</v>
      </c>
      <c r="P18" s="14">
        <v>0.25245153805234899</v>
      </c>
      <c r="Q18" s="14">
        <v>0.17841650777040999</v>
      </c>
      <c r="R18" s="14">
        <v>0.26468310699560099</v>
      </c>
      <c r="S18" s="14"/>
      <c r="T18" s="14">
        <v>0.13676958505339201</v>
      </c>
      <c r="U18" s="14">
        <v>0.26976770697652502</v>
      </c>
      <c r="V18" s="14">
        <v>0.21074802884021601</v>
      </c>
      <c r="W18" s="14">
        <v>0.24331449617628401</v>
      </c>
      <c r="X18" s="14"/>
      <c r="Y18" s="14">
        <v>0.21344889784354201</v>
      </c>
      <c r="Z18" s="14">
        <v>0.23731119592970201</v>
      </c>
      <c r="AA18" s="14">
        <v>0.27520301977846201</v>
      </c>
      <c r="AB18" s="14">
        <v>0.26350871854410701</v>
      </c>
      <c r="AC18" s="14"/>
      <c r="AD18" s="14">
        <v>0.23158807292237299</v>
      </c>
      <c r="AE18" s="14">
        <v>0.222201132864283</v>
      </c>
      <c r="AF18" s="14">
        <v>0.21614414833548901</v>
      </c>
      <c r="AG18" s="14">
        <v>0.180268454544629</v>
      </c>
      <c r="AH18" s="14"/>
      <c r="AI18" s="14">
        <v>0.21216739016267899</v>
      </c>
      <c r="AJ18" s="14">
        <v>0.22588311668642999</v>
      </c>
      <c r="AK18" s="14">
        <v>0.20227731521160999</v>
      </c>
      <c r="AL18" s="14">
        <v>0.26419081487681301</v>
      </c>
      <c r="AM18" s="14">
        <v>0.32406205275503203</v>
      </c>
    </row>
    <row r="19" spans="2:39" x14ac:dyDescent="0.35">
      <c r="B19" s="15" t="s">
        <v>105</v>
      </c>
      <c r="C19" s="14">
        <v>6.59649862523706E-2</v>
      </c>
      <c r="D19" s="14">
        <v>8.0425739928392401E-2</v>
      </c>
      <c r="E19" s="14">
        <v>5.0324130092790999E-2</v>
      </c>
      <c r="F19" s="14"/>
      <c r="G19" s="14">
        <v>7.3355325268336893E-2</v>
      </c>
      <c r="H19" s="14">
        <v>5.6333437323188802E-2</v>
      </c>
      <c r="I19" s="14">
        <v>5.9125347034006098E-2</v>
      </c>
      <c r="J19" s="14">
        <v>6.5884725387796494E-2</v>
      </c>
      <c r="K19" s="14">
        <v>5.3986671298258397E-2</v>
      </c>
      <c r="L19" s="14">
        <v>0.103402034196184</v>
      </c>
      <c r="M19" s="14"/>
      <c r="N19" s="14">
        <v>5.7705525489124998E-2</v>
      </c>
      <c r="O19" s="14">
        <v>9.4597301372545795E-2</v>
      </c>
      <c r="P19" s="14">
        <v>9.7289503951571293E-2</v>
      </c>
      <c r="Q19" s="14">
        <v>2.5332583454670501E-2</v>
      </c>
      <c r="R19" s="14">
        <v>6.3147486366472896E-2</v>
      </c>
      <c r="S19" s="14"/>
      <c r="T19" s="14">
        <v>7.7327714607039799E-2</v>
      </c>
      <c r="U19" s="14">
        <v>3.7740758935379599E-2</v>
      </c>
      <c r="V19" s="14">
        <v>5.8202858746646997E-2</v>
      </c>
      <c r="W19" s="14">
        <v>7.6670403777694698E-2</v>
      </c>
      <c r="X19" s="14"/>
      <c r="Y19" s="14">
        <v>7.1422365997188805E-2</v>
      </c>
      <c r="Z19" s="14">
        <v>6.4668565043453002E-2</v>
      </c>
      <c r="AA19" s="14">
        <v>7.0408586310990603E-2</v>
      </c>
      <c r="AB19" s="14">
        <v>6.9795051122781296E-2</v>
      </c>
      <c r="AC19" s="14"/>
      <c r="AD19" s="14">
        <v>7.1591405948146503E-2</v>
      </c>
      <c r="AE19" s="14">
        <v>5.6764885063874698E-2</v>
      </c>
      <c r="AF19" s="14">
        <v>7.3347793293223898E-2</v>
      </c>
      <c r="AG19" s="14">
        <v>4.9736408327306803E-2</v>
      </c>
      <c r="AH19" s="14"/>
      <c r="AI19" s="14">
        <v>2.16114218007065E-2</v>
      </c>
      <c r="AJ19" s="14">
        <v>9.8735846876134306E-2</v>
      </c>
      <c r="AK19" s="14">
        <v>1.6241282835317599E-2</v>
      </c>
      <c r="AL19" s="14">
        <v>0.129046876686677</v>
      </c>
      <c r="AM19" s="14">
        <v>7.64750783496813E-2</v>
      </c>
    </row>
    <row r="20" spans="2:39" x14ac:dyDescent="0.35">
      <c r="B20" s="15" t="s">
        <v>106</v>
      </c>
      <c r="C20" s="14">
        <v>6.3442443188208505E-2</v>
      </c>
      <c r="D20" s="14">
        <v>5.9784633003646198E-2</v>
      </c>
      <c r="E20" s="14">
        <v>6.7398757239159404E-2</v>
      </c>
      <c r="F20" s="14"/>
      <c r="G20" s="14">
        <v>9.4459632808131203E-2</v>
      </c>
      <c r="H20" s="14">
        <v>0.109929173529786</v>
      </c>
      <c r="I20" s="14">
        <v>5.3583069731124498E-2</v>
      </c>
      <c r="J20" s="14">
        <v>3.1488819871199697E-2</v>
      </c>
      <c r="K20" s="14">
        <v>3.45456432486278E-2</v>
      </c>
      <c r="L20" s="14">
        <v>0</v>
      </c>
      <c r="M20" s="14"/>
      <c r="N20" s="14">
        <v>4.9788162982130603E-2</v>
      </c>
      <c r="O20" s="14">
        <v>5.7249484019691203E-2</v>
      </c>
      <c r="P20" s="14">
        <v>8.4533519736707599E-2</v>
      </c>
      <c r="Q20" s="14">
        <v>6.3051852032778993E-2</v>
      </c>
      <c r="R20" s="14">
        <v>8.7893183840745501E-2</v>
      </c>
      <c r="S20" s="14"/>
      <c r="T20" s="14">
        <v>3.1509581176685002E-2</v>
      </c>
      <c r="U20" s="14">
        <v>4.1377234217570003E-2</v>
      </c>
      <c r="V20" s="14">
        <v>5.3741257552120399E-2</v>
      </c>
      <c r="W20" s="14">
        <v>8.3561491359886594E-2</v>
      </c>
      <c r="X20" s="14"/>
      <c r="Y20" s="14">
        <v>5.9185660183353903E-2</v>
      </c>
      <c r="Z20" s="14">
        <v>5.2701182986014998E-2</v>
      </c>
      <c r="AA20" s="14">
        <v>7.6623787291275197E-2</v>
      </c>
      <c r="AB20" s="14">
        <v>0.13536916277052799</v>
      </c>
      <c r="AC20" s="14"/>
      <c r="AD20" s="14">
        <v>6.8808247038735296E-2</v>
      </c>
      <c r="AE20" s="14">
        <v>6.6222044654772105E-2</v>
      </c>
      <c r="AF20" s="14">
        <v>2.6371947743318899E-2</v>
      </c>
      <c r="AG20" s="14">
        <v>5.1589980007938498E-2</v>
      </c>
      <c r="AH20" s="14"/>
      <c r="AI20" s="14">
        <v>5.16687514601301E-2</v>
      </c>
      <c r="AJ20" s="14">
        <v>6.8395904122241002E-2</v>
      </c>
      <c r="AK20" s="14">
        <v>5.8190946128329799E-2</v>
      </c>
      <c r="AL20" s="14">
        <v>6.2296981370496399E-2</v>
      </c>
      <c r="AM20" s="14">
        <v>0.109249991570364</v>
      </c>
    </row>
    <row r="21" spans="2:39" x14ac:dyDescent="0.35">
      <c r="B21" s="15" t="s">
        <v>64</v>
      </c>
      <c r="C21" s="14">
        <v>1.64170049752277E-3</v>
      </c>
      <c r="D21" s="14">
        <v>0</v>
      </c>
      <c r="E21" s="14">
        <v>3.4173756742213002E-3</v>
      </c>
      <c r="F21" s="14"/>
      <c r="G21" s="14">
        <v>0</v>
      </c>
      <c r="H21" s="14">
        <v>0</v>
      </c>
      <c r="I21" s="14">
        <v>0</v>
      </c>
      <c r="J21" s="14">
        <v>0</v>
      </c>
      <c r="K21" s="14">
        <v>1.49305385842756E-2</v>
      </c>
      <c r="L21" s="14">
        <v>0</v>
      </c>
      <c r="M21" s="14"/>
      <c r="N21" s="14">
        <v>0</v>
      </c>
      <c r="O21" s="14">
        <v>6.6191966868205396E-3</v>
      </c>
      <c r="P21" s="14">
        <v>0</v>
      </c>
      <c r="Q21" s="14">
        <v>0</v>
      </c>
      <c r="R21" s="14">
        <v>0</v>
      </c>
      <c r="S21" s="14"/>
      <c r="T21" s="14">
        <v>0</v>
      </c>
      <c r="U21" s="14">
        <v>0</v>
      </c>
      <c r="V21" s="14">
        <v>3.7651497716197201E-3</v>
      </c>
      <c r="W21" s="14">
        <v>0</v>
      </c>
      <c r="X21" s="14"/>
      <c r="Y21" s="14">
        <v>0</v>
      </c>
      <c r="Z21" s="14">
        <v>0</v>
      </c>
      <c r="AA21" s="14">
        <v>1.2111215850617999E-2</v>
      </c>
      <c r="AB21" s="14">
        <v>0</v>
      </c>
      <c r="AC21" s="14"/>
      <c r="AD21" s="14">
        <v>0</v>
      </c>
      <c r="AE21" s="14">
        <v>5.8059294728306596E-3</v>
      </c>
      <c r="AF21" s="14">
        <v>0</v>
      </c>
      <c r="AG21" s="14">
        <v>0</v>
      </c>
      <c r="AH21" s="14"/>
      <c r="AI21" s="14">
        <v>0</v>
      </c>
      <c r="AJ21" s="14">
        <v>8.5406596930836798E-3</v>
      </c>
      <c r="AK21" s="14">
        <v>0</v>
      </c>
      <c r="AL21" s="14">
        <v>0</v>
      </c>
      <c r="AM21" s="14">
        <v>0</v>
      </c>
    </row>
    <row r="22" spans="2:39" x14ac:dyDescent="0.35">
      <c r="B22" s="15" t="s">
        <v>93</v>
      </c>
      <c r="C22" s="23">
        <v>1.41455980184033E-2</v>
      </c>
      <c r="D22" s="23">
        <v>1.49005003333134E-2</v>
      </c>
      <c r="E22" s="23">
        <v>1.3329090194082901E-2</v>
      </c>
      <c r="F22" s="23"/>
      <c r="G22" s="23">
        <v>6.12035773441107E-3</v>
      </c>
      <c r="H22" s="23">
        <v>1.5584955956701001E-2</v>
      </c>
      <c r="I22" s="23">
        <v>0</v>
      </c>
      <c r="J22" s="23">
        <v>1.20625418123165E-2</v>
      </c>
      <c r="K22" s="23">
        <v>1.7274836366608599E-2</v>
      </c>
      <c r="L22" s="23">
        <v>5.46028433420577E-2</v>
      </c>
      <c r="M22" s="23"/>
      <c r="N22" s="23">
        <v>4.4214902533102401E-3</v>
      </c>
      <c r="O22" s="23">
        <v>2.3631438991427701E-2</v>
      </c>
      <c r="P22" s="23">
        <v>8.8610936364149195E-3</v>
      </c>
      <c r="Q22" s="23">
        <v>1.2455666907060599E-2</v>
      </c>
      <c r="R22" s="23">
        <v>1.47018629331981E-2</v>
      </c>
      <c r="S22" s="23"/>
      <c r="T22" s="23">
        <v>8.5821125280399393E-3</v>
      </c>
      <c r="U22" s="23">
        <v>5.1814806748957297E-2</v>
      </c>
      <c r="V22" s="23">
        <v>4.1245226679484798E-3</v>
      </c>
      <c r="W22" s="23">
        <v>1.8797760701106201E-2</v>
      </c>
      <c r="X22" s="23"/>
      <c r="Y22" s="23">
        <v>1.57436575187829E-2</v>
      </c>
      <c r="Z22" s="23">
        <v>8.6100842077479305E-3</v>
      </c>
      <c r="AA22" s="23">
        <v>6.5036252305281502E-3</v>
      </c>
      <c r="AB22" s="23">
        <v>8.94245956754703E-3</v>
      </c>
      <c r="AC22" s="23"/>
      <c r="AD22" s="23">
        <v>1.2016873499456701E-2</v>
      </c>
      <c r="AE22" s="23">
        <v>9.1908535802548794E-3</v>
      </c>
      <c r="AF22" s="23">
        <v>1.5421974537885E-2</v>
      </c>
      <c r="AG22" s="23">
        <v>2.7566482186194799E-2</v>
      </c>
      <c r="AH22" s="23"/>
      <c r="AI22" s="23">
        <v>0</v>
      </c>
      <c r="AJ22" s="23">
        <v>8.9196339052882694E-3</v>
      </c>
      <c r="AK22" s="23">
        <v>0</v>
      </c>
      <c r="AL22" s="23">
        <v>2.5561704001088099E-2</v>
      </c>
      <c r="AM22" s="23">
        <v>1.45877709814337E-2</v>
      </c>
    </row>
    <row r="23" spans="2:39" x14ac:dyDescent="0.35">
      <c r="B23" s="16"/>
    </row>
    <row r="24" spans="2:39" x14ac:dyDescent="0.35">
      <c r="B24" t="s">
        <v>69</v>
      </c>
    </row>
    <row r="25" spans="2:39" x14ac:dyDescent="0.35">
      <c r="B25" t="s">
        <v>70</v>
      </c>
    </row>
    <row r="27" spans="2:39" x14ac:dyDescent="0.35">
      <c r="B2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O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5" width="20.7265625" customWidth="1"/>
  </cols>
  <sheetData>
    <row r="2" spans="2:15" ht="40" customHeight="1" x14ac:dyDescent="0.35">
      <c r="D2" s="31" t="s">
        <v>129</v>
      </c>
      <c r="E2" s="28"/>
      <c r="F2" s="28"/>
      <c r="G2" s="28"/>
      <c r="H2" s="28"/>
      <c r="I2" s="28"/>
      <c r="J2" s="28"/>
      <c r="K2" s="28"/>
      <c r="L2" s="28"/>
      <c r="M2" s="28"/>
      <c r="N2" s="28"/>
      <c r="O2" s="28"/>
    </row>
    <row r="6" spans="2:15" ht="50.15" customHeight="1" x14ac:dyDescent="0.35">
      <c r="B6" s="17" t="s">
        <v>15</v>
      </c>
      <c r="C6" s="17" t="s">
        <v>108</v>
      </c>
      <c r="D6" s="17" t="s">
        <v>109</v>
      </c>
      <c r="E6" s="17" t="s">
        <v>110</v>
      </c>
      <c r="F6" s="17" t="s">
        <v>111</v>
      </c>
      <c r="G6" s="17" t="s">
        <v>112</v>
      </c>
      <c r="H6" s="17" t="s">
        <v>113</v>
      </c>
      <c r="I6" s="17" t="s">
        <v>114</v>
      </c>
      <c r="J6" s="17" t="s">
        <v>115</v>
      </c>
      <c r="K6" s="17" t="s">
        <v>116</v>
      </c>
      <c r="L6" s="17" t="s">
        <v>117</v>
      </c>
      <c r="M6" s="17" t="s">
        <v>118</v>
      </c>
      <c r="N6" s="17" t="s">
        <v>119</v>
      </c>
    </row>
    <row r="7" spans="2:15" x14ac:dyDescent="0.35">
      <c r="B7" s="15" t="s">
        <v>120</v>
      </c>
      <c r="C7" s="14">
        <v>0.18658313422515699</v>
      </c>
      <c r="D7" s="14">
        <v>2.52877052875814E-2</v>
      </c>
      <c r="E7" s="14">
        <v>2.4315521864174301E-2</v>
      </c>
      <c r="F7" s="14">
        <v>1.79381812162768E-2</v>
      </c>
      <c r="G7" s="14">
        <v>0</v>
      </c>
      <c r="H7" s="14">
        <v>3.92107370943897E-2</v>
      </c>
      <c r="I7" s="14">
        <v>3.0326880246669501E-2</v>
      </c>
      <c r="J7" s="14">
        <v>6.5914112385520002E-2</v>
      </c>
      <c r="K7" s="14">
        <v>0.139545121175703</v>
      </c>
      <c r="L7" s="14">
        <v>8.7401999624321297E-2</v>
      </c>
      <c r="M7" s="14">
        <v>3.63809234301758E-2</v>
      </c>
      <c r="N7" s="14">
        <v>0</v>
      </c>
    </row>
    <row r="8" spans="2:15" x14ac:dyDescent="0.35">
      <c r="B8" s="15" t="s">
        <v>121</v>
      </c>
      <c r="C8" s="14">
        <v>0.25585047322683002</v>
      </c>
      <c r="D8" s="14">
        <v>5.2742116660640999E-2</v>
      </c>
      <c r="E8" s="14">
        <v>7.6809821095278993E-2</v>
      </c>
      <c r="F8" s="14">
        <v>2.8721529190055502E-2</v>
      </c>
      <c r="G8" s="14">
        <v>0</v>
      </c>
      <c r="H8" s="14">
        <v>0.11718501026287199</v>
      </c>
      <c r="I8" s="14">
        <v>0.118623893682012</v>
      </c>
      <c r="J8" s="14">
        <v>0.35737339271354901</v>
      </c>
      <c r="K8" s="14">
        <v>0.30014121991244302</v>
      </c>
      <c r="L8" s="14">
        <v>0.15592748159292999</v>
      </c>
      <c r="M8" s="14">
        <v>9.47840065104157E-2</v>
      </c>
      <c r="N8" s="14">
        <v>2.18998503727128E-2</v>
      </c>
    </row>
    <row r="9" spans="2:15" x14ac:dyDescent="0.35">
      <c r="B9" s="15" t="s">
        <v>122</v>
      </c>
      <c r="C9" s="14">
        <v>0.31584832049503597</v>
      </c>
      <c r="D9" s="14">
        <v>0.20144902616170901</v>
      </c>
      <c r="E9" s="14">
        <v>0.23390177963224401</v>
      </c>
      <c r="F9" s="14">
        <v>0.17910255644766199</v>
      </c>
      <c r="G9" s="14">
        <v>0</v>
      </c>
      <c r="H9" s="14">
        <v>0.21985935270260801</v>
      </c>
      <c r="I9" s="14">
        <v>0.178503898158272</v>
      </c>
      <c r="J9" s="14">
        <v>0.18019818748675501</v>
      </c>
      <c r="K9" s="14">
        <v>0.26195031031604499</v>
      </c>
      <c r="L9" s="14">
        <v>0.27345244496069299</v>
      </c>
      <c r="M9" s="14">
        <v>0.157340807883356</v>
      </c>
      <c r="N9" s="14">
        <v>5.3417785166866197E-2</v>
      </c>
    </row>
    <row r="10" spans="2:15" x14ac:dyDescent="0.35">
      <c r="B10" s="15" t="s">
        <v>123</v>
      </c>
      <c r="C10" s="14">
        <v>7.4401164898302993E-2</v>
      </c>
      <c r="D10" s="14">
        <v>0.146929699367294</v>
      </c>
      <c r="E10" s="14">
        <v>0.14278403089502001</v>
      </c>
      <c r="F10" s="14">
        <v>0.20656701315588399</v>
      </c>
      <c r="G10" s="14">
        <v>0</v>
      </c>
      <c r="H10" s="14">
        <v>0.146452045328685</v>
      </c>
      <c r="I10" s="14">
        <v>0.116199455985073</v>
      </c>
      <c r="J10" s="14">
        <v>0.133543308873912</v>
      </c>
      <c r="K10" s="14">
        <v>0.116448544504848</v>
      </c>
      <c r="L10" s="14">
        <v>0.106613931623265</v>
      </c>
      <c r="M10" s="14">
        <v>0.19412903730811201</v>
      </c>
      <c r="N10" s="14">
        <v>7.0858248530444798E-2</v>
      </c>
    </row>
    <row r="11" spans="2:15" x14ac:dyDescent="0.35">
      <c r="B11" s="15" t="s">
        <v>124</v>
      </c>
      <c r="C11" s="14">
        <v>9.3201348945594703E-2</v>
      </c>
      <c r="D11" s="14">
        <v>0.26701356401762399</v>
      </c>
      <c r="E11" s="14">
        <v>0.26953525052393501</v>
      </c>
      <c r="F11" s="14">
        <v>0.25065989151075302</v>
      </c>
      <c r="G11" s="14">
        <v>0</v>
      </c>
      <c r="H11" s="14">
        <v>0.22344712008228401</v>
      </c>
      <c r="I11" s="14">
        <v>0.23456600163010799</v>
      </c>
      <c r="J11" s="14">
        <v>0.122843810944698</v>
      </c>
      <c r="K11" s="14">
        <v>0.114889981482158</v>
      </c>
      <c r="L11" s="14">
        <v>0.15460349167564499</v>
      </c>
      <c r="M11" s="14">
        <v>0.16512992687031999</v>
      </c>
      <c r="N11" s="14">
        <v>8.1780808788998405E-2</v>
      </c>
    </row>
    <row r="12" spans="2:15" x14ac:dyDescent="0.35">
      <c r="B12" s="15" t="s">
        <v>125</v>
      </c>
      <c r="C12" s="14">
        <v>3.07067917476458E-2</v>
      </c>
      <c r="D12" s="14">
        <v>0.100845458051388</v>
      </c>
      <c r="E12" s="14">
        <v>8.6475849361077203E-2</v>
      </c>
      <c r="F12" s="14">
        <v>0.13904748870321701</v>
      </c>
      <c r="G12" s="14">
        <v>0</v>
      </c>
      <c r="H12" s="14">
        <v>5.99589276165296E-2</v>
      </c>
      <c r="I12" s="14">
        <v>9.7294955158434407E-2</v>
      </c>
      <c r="J12" s="14">
        <v>1.46311922227513E-2</v>
      </c>
      <c r="K12" s="14">
        <v>2.46773571444905E-2</v>
      </c>
      <c r="L12" s="14">
        <v>5.2732579189591497E-2</v>
      </c>
      <c r="M12" s="14">
        <v>5.2572773642681897E-2</v>
      </c>
      <c r="N12" s="14">
        <v>0.143840210371911</v>
      </c>
    </row>
    <row r="13" spans="2:15" x14ac:dyDescent="0.35">
      <c r="B13" s="15" t="s">
        <v>126</v>
      </c>
      <c r="C13" s="14">
        <v>3.43839323943681E-2</v>
      </c>
      <c r="D13" s="14">
        <v>0.167254939724234</v>
      </c>
      <c r="E13" s="14">
        <v>0.14332758378417099</v>
      </c>
      <c r="F13" s="14">
        <v>0.11843554930589199</v>
      </c>
      <c r="G13" s="14">
        <v>1</v>
      </c>
      <c r="H13" s="14">
        <v>0.16350935016808499</v>
      </c>
      <c r="I13" s="14">
        <v>0.16863929943511999</v>
      </c>
      <c r="J13" s="14">
        <v>6.5354998427023206E-2</v>
      </c>
      <c r="K13" s="14">
        <v>2.9304688859878601E-2</v>
      </c>
      <c r="L13" s="14">
        <v>6.1138679759187901E-2</v>
      </c>
      <c r="M13" s="14">
        <v>5.9064226244280801E-2</v>
      </c>
      <c r="N13" s="14">
        <v>0.22529771910486199</v>
      </c>
    </row>
    <row r="14" spans="2:15" x14ac:dyDescent="0.35">
      <c r="B14" s="15" t="s">
        <v>127</v>
      </c>
      <c r="C14" s="14">
        <v>0</v>
      </c>
      <c r="D14" s="14">
        <v>1.50494929148886E-2</v>
      </c>
      <c r="E14" s="14">
        <v>4.6226652823744604E-3</v>
      </c>
      <c r="F14" s="14">
        <v>2.64686672465906E-2</v>
      </c>
      <c r="G14" s="14">
        <v>0</v>
      </c>
      <c r="H14" s="14">
        <v>9.7558746706163293E-3</v>
      </c>
      <c r="I14" s="14">
        <v>2.3119228856348598E-2</v>
      </c>
      <c r="J14" s="14">
        <v>4.8667670732054202E-3</v>
      </c>
      <c r="K14" s="14">
        <v>3.9177474460733398E-3</v>
      </c>
      <c r="L14" s="14">
        <v>2.6451977871220101E-2</v>
      </c>
      <c r="M14" s="14">
        <v>1.2214108500795001E-2</v>
      </c>
      <c r="N14" s="14">
        <v>0.17775807906424199</v>
      </c>
    </row>
    <row r="15" spans="2:15" x14ac:dyDescent="0.35">
      <c r="B15" s="15" t="s">
        <v>128</v>
      </c>
      <c r="C15" s="14">
        <v>6.4930094855335596E-3</v>
      </c>
      <c r="D15" s="14">
        <v>2.2723075697669501E-2</v>
      </c>
      <c r="E15" s="14">
        <v>1.8227497561724901E-2</v>
      </c>
      <c r="F15" s="14">
        <v>2.3185129654741898E-2</v>
      </c>
      <c r="G15" s="14">
        <v>0</v>
      </c>
      <c r="H15" s="14">
        <v>2.062158207393E-2</v>
      </c>
      <c r="I15" s="14">
        <v>2.9896393564243898E-2</v>
      </c>
      <c r="J15" s="14">
        <v>5.2945704682429602E-2</v>
      </c>
      <c r="K15" s="14">
        <v>9.1250291583596602E-3</v>
      </c>
      <c r="L15" s="14">
        <v>6.1989802845594202E-2</v>
      </c>
      <c r="M15" s="14">
        <v>0.181529463550269</v>
      </c>
      <c r="N15" s="14">
        <v>0.202806819587141</v>
      </c>
    </row>
    <row r="16" spans="2:15" x14ac:dyDescent="0.35">
      <c r="B16" s="15" t="s">
        <v>64</v>
      </c>
      <c r="C16" s="14">
        <v>2.53182458153076E-3</v>
      </c>
      <c r="D16" s="14">
        <v>7.0492211697032402E-4</v>
      </c>
      <c r="E16" s="14">
        <v>0</v>
      </c>
      <c r="F16" s="14">
        <v>9.87399356892763E-3</v>
      </c>
      <c r="G16" s="14">
        <v>0</v>
      </c>
      <c r="H16" s="14">
        <v>0</v>
      </c>
      <c r="I16" s="14">
        <v>2.8299932837183798E-3</v>
      </c>
      <c r="J16" s="14">
        <v>2.3285251901564601E-3</v>
      </c>
      <c r="K16" s="14">
        <v>0</v>
      </c>
      <c r="L16" s="14">
        <v>1.9687610857552499E-2</v>
      </c>
      <c r="M16" s="14">
        <v>4.6854726059594697E-2</v>
      </c>
      <c r="N16" s="14">
        <v>2.2340479012822701E-2</v>
      </c>
    </row>
    <row r="17" spans="2:14" x14ac:dyDescent="0.35">
      <c r="B17" s="16" t="s">
        <v>130</v>
      </c>
      <c r="C17" s="16"/>
      <c r="D17" s="16"/>
      <c r="E17" s="16"/>
      <c r="F17" s="16"/>
      <c r="G17" s="16"/>
      <c r="H17" s="16"/>
      <c r="I17" s="16"/>
      <c r="J17" s="16"/>
      <c r="K17" s="16"/>
      <c r="L17" s="16"/>
      <c r="M17" s="16"/>
      <c r="N17" s="16"/>
    </row>
    <row r="18" spans="2:14" x14ac:dyDescent="0.35">
      <c r="B18" t="s">
        <v>69</v>
      </c>
    </row>
    <row r="19" spans="2:14" x14ac:dyDescent="0.35">
      <c r="B19" t="s">
        <v>70</v>
      </c>
    </row>
    <row r="23" spans="2:14" x14ac:dyDescent="0.35">
      <c r="B23"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717</v>
      </c>
      <c r="D7" s="10">
        <v>385</v>
      </c>
      <c r="E7" s="10">
        <v>332</v>
      </c>
      <c r="F7" s="10"/>
      <c r="G7" s="10">
        <v>121</v>
      </c>
      <c r="H7" s="10">
        <v>195</v>
      </c>
      <c r="I7" s="10">
        <v>154</v>
      </c>
      <c r="J7" s="10">
        <v>108</v>
      </c>
      <c r="K7" s="10">
        <v>75</v>
      </c>
      <c r="L7" s="10">
        <v>64</v>
      </c>
      <c r="M7" s="10"/>
      <c r="N7" s="10">
        <v>133</v>
      </c>
      <c r="O7" s="10">
        <v>101</v>
      </c>
      <c r="P7" s="10">
        <v>160</v>
      </c>
      <c r="Q7" s="10">
        <v>138</v>
      </c>
      <c r="R7" s="10">
        <v>129</v>
      </c>
      <c r="S7" s="10"/>
      <c r="T7" s="10">
        <v>37</v>
      </c>
      <c r="U7" s="10">
        <v>30</v>
      </c>
      <c r="V7" s="10">
        <v>304</v>
      </c>
      <c r="W7" s="10">
        <v>345</v>
      </c>
      <c r="X7" s="10"/>
      <c r="Y7" s="10">
        <v>324</v>
      </c>
      <c r="Z7" s="10">
        <v>186</v>
      </c>
      <c r="AA7" s="10">
        <v>104</v>
      </c>
      <c r="AB7" s="10">
        <v>70</v>
      </c>
      <c r="AC7" s="10"/>
      <c r="AD7" s="10">
        <v>438</v>
      </c>
      <c r="AE7" s="10">
        <v>199</v>
      </c>
      <c r="AF7" s="10">
        <v>35</v>
      </c>
      <c r="AG7" s="10">
        <v>38</v>
      </c>
      <c r="AH7" s="10"/>
      <c r="AI7" s="10">
        <v>62</v>
      </c>
      <c r="AJ7" s="10">
        <v>158</v>
      </c>
      <c r="AK7" s="10">
        <v>36</v>
      </c>
      <c r="AL7" s="10">
        <v>60</v>
      </c>
      <c r="AM7" s="10">
        <v>83</v>
      </c>
    </row>
    <row r="8" spans="2:39" ht="30" customHeight="1" x14ac:dyDescent="0.35">
      <c r="B8" s="11" t="s">
        <v>20</v>
      </c>
      <c r="C8" s="11">
        <v>715</v>
      </c>
      <c r="D8" s="11">
        <v>372</v>
      </c>
      <c r="E8" s="11">
        <v>343</v>
      </c>
      <c r="F8" s="11"/>
      <c r="G8" s="11">
        <v>96</v>
      </c>
      <c r="H8" s="11">
        <v>179</v>
      </c>
      <c r="I8" s="11">
        <v>169</v>
      </c>
      <c r="J8" s="11">
        <v>110</v>
      </c>
      <c r="K8" s="11">
        <v>85</v>
      </c>
      <c r="L8" s="11">
        <v>75</v>
      </c>
      <c r="M8" s="11"/>
      <c r="N8" s="11">
        <v>69</v>
      </c>
      <c r="O8" s="11">
        <v>163</v>
      </c>
      <c r="P8" s="11">
        <v>158</v>
      </c>
      <c r="Q8" s="11">
        <v>152</v>
      </c>
      <c r="R8" s="11">
        <v>117</v>
      </c>
      <c r="S8" s="11"/>
      <c r="T8" s="11">
        <v>33</v>
      </c>
      <c r="U8" s="11">
        <v>27</v>
      </c>
      <c r="V8" s="11">
        <v>307</v>
      </c>
      <c r="W8" s="11">
        <v>347</v>
      </c>
      <c r="X8" s="11"/>
      <c r="Y8" s="11">
        <v>326</v>
      </c>
      <c r="Z8" s="11">
        <v>186</v>
      </c>
      <c r="AA8" s="11">
        <v>104</v>
      </c>
      <c r="AB8" s="11">
        <v>70</v>
      </c>
      <c r="AC8" s="11"/>
      <c r="AD8" s="11">
        <v>448</v>
      </c>
      <c r="AE8" s="11">
        <v>194</v>
      </c>
      <c r="AF8" s="11">
        <v>31</v>
      </c>
      <c r="AG8" s="11">
        <v>36</v>
      </c>
      <c r="AH8" s="11"/>
      <c r="AI8" s="11">
        <v>66</v>
      </c>
      <c r="AJ8" s="11">
        <v>158</v>
      </c>
      <c r="AK8" s="11">
        <v>39</v>
      </c>
      <c r="AL8" s="11">
        <v>92</v>
      </c>
      <c r="AM8" s="11">
        <v>75</v>
      </c>
    </row>
    <row r="9" spans="2:39" x14ac:dyDescent="0.35">
      <c r="B9" s="15" t="s">
        <v>120</v>
      </c>
      <c r="C9" s="14">
        <v>0.18658313422515699</v>
      </c>
      <c r="D9" s="14">
        <v>0.19036004989584299</v>
      </c>
      <c r="E9" s="14">
        <v>0.18248554631119801</v>
      </c>
      <c r="F9" s="14"/>
      <c r="G9" s="14">
        <v>0.238149425951384</v>
      </c>
      <c r="H9" s="14">
        <v>0.21384794996956899</v>
      </c>
      <c r="I9" s="14">
        <v>0.210883580302312</v>
      </c>
      <c r="J9" s="14">
        <v>0.17201886786793699</v>
      </c>
      <c r="K9" s="14">
        <v>0.158002198266912</v>
      </c>
      <c r="L9" s="14">
        <v>5.4137486180625201E-2</v>
      </c>
      <c r="M9" s="14"/>
      <c r="N9" s="14">
        <v>0.24810577026893799</v>
      </c>
      <c r="O9" s="14">
        <v>0.109639407731305</v>
      </c>
      <c r="P9" s="14">
        <v>0.20957189998303499</v>
      </c>
      <c r="Q9" s="14">
        <v>0.17982125103625299</v>
      </c>
      <c r="R9" s="14">
        <v>0.21353335331930501</v>
      </c>
      <c r="S9" s="14"/>
      <c r="T9" s="14">
        <v>9.4321209853763105E-2</v>
      </c>
      <c r="U9" s="14">
        <v>0.111808025015025</v>
      </c>
      <c r="V9" s="14">
        <v>0.16265092625363201</v>
      </c>
      <c r="W9" s="14">
        <v>0.22142586119575</v>
      </c>
      <c r="X9" s="14"/>
      <c r="Y9" s="14">
        <v>0.15658376118387199</v>
      </c>
      <c r="Z9" s="14">
        <v>0.199880101018721</v>
      </c>
      <c r="AA9" s="14">
        <v>0.17864982210488201</v>
      </c>
      <c r="AB9" s="14">
        <v>0.35965881822328799</v>
      </c>
      <c r="AC9" s="14"/>
      <c r="AD9" s="14">
        <v>0.17229638863535701</v>
      </c>
      <c r="AE9" s="14">
        <v>0.22322479120716701</v>
      </c>
      <c r="AF9" s="14">
        <v>0.11702585520132699</v>
      </c>
      <c r="AG9" s="14">
        <v>0.231427823763207</v>
      </c>
      <c r="AH9" s="14"/>
      <c r="AI9" s="14">
        <v>0.24967584188994901</v>
      </c>
      <c r="AJ9" s="14">
        <v>0.228267025200241</v>
      </c>
      <c r="AK9" s="14">
        <v>0.215319822550923</v>
      </c>
      <c r="AL9" s="14">
        <v>0.109712818243108</v>
      </c>
      <c r="AM9" s="14">
        <v>0.14730171125375399</v>
      </c>
    </row>
    <row r="10" spans="2:39" x14ac:dyDescent="0.35">
      <c r="B10" s="15" t="s">
        <v>121</v>
      </c>
      <c r="C10" s="14">
        <v>0.25585047322683002</v>
      </c>
      <c r="D10" s="14">
        <v>0.28297926741505097</v>
      </c>
      <c r="E10" s="14">
        <v>0.22641835747991901</v>
      </c>
      <c r="F10" s="14"/>
      <c r="G10" s="14">
        <v>0.18749201680216099</v>
      </c>
      <c r="H10" s="14">
        <v>0.22224735501470799</v>
      </c>
      <c r="I10" s="14">
        <v>0.27243311371580597</v>
      </c>
      <c r="J10" s="14">
        <v>0.28958418908161498</v>
      </c>
      <c r="K10" s="14">
        <v>0.29715105917748003</v>
      </c>
      <c r="L10" s="14">
        <v>0.29019876795569999</v>
      </c>
      <c r="M10" s="14"/>
      <c r="N10" s="14">
        <v>0.23844824006717</v>
      </c>
      <c r="O10" s="14">
        <v>0.32080331630838599</v>
      </c>
      <c r="P10" s="14">
        <v>0.24330353422786899</v>
      </c>
      <c r="Q10" s="14">
        <v>0.24083462815555601</v>
      </c>
      <c r="R10" s="14">
        <v>0.23305469582754099</v>
      </c>
      <c r="S10" s="14"/>
      <c r="T10" s="14">
        <v>0.26203062588507298</v>
      </c>
      <c r="U10" s="14">
        <v>0.12553969209110899</v>
      </c>
      <c r="V10" s="14">
        <v>0.25076709578323603</v>
      </c>
      <c r="W10" s="14">
        <v>0.27027808700435701</v>
      </c>
      <c r="X10" s="14"/>
      <c r="Y10" s="14">
        <v>0.244047163295389</v>
      </c>
      <c r="Z10" s="14">
        <v>0.29402048286073801</v>
      </c>
      <c r="AA10" s="14">
        <v>0.26898512056457002</v>
      </c>
      <c r="AB10" s="14">
        <v>0.19782764130879299</v>
      </c>
      <c r="AC10" s="14"/>
      <c r="AD10" s="14">
        <v>0.27255075140713297</v>
      </c>
      <c r="AE10" s="14">
        <v>0.24944733634671701</v>
      </c>
      <c r="AF10" s="14">
        <v>9.6682830598029595E-2</v>
      </c>
      <c r="AG10" s="14">
        <v>0.23233443803967699</v>
      </c>
      <c r="AH10" s="14"/>
      <c r="AI10" s="14">
        <v>0.30798973144242497</v>
      </c>
      <c r="AJ10" s="14">
        <v>0.25744911983053198</v>
      </c>
      <c r="AK10" s="14">
        <v>0.30865001654187102</v>
      </c>
      <c r="AL10" s="14">
        <v>0.40836154700681399</v>
      </c>
      <c r="AM10" s="14">
        <v>0.227958375327975</v>
      </c>
    </row>
    <row r="11" spans="2:39" x14ac:dyDescent="0.35">
      <c r="B11" s="15" t="s">
        <v>122</v>
      </c>
      <c r="C11" s="14">
        <v>0.31584832049503597</v>
      </c>
      <c r="D11" s="14">
        <v>0.33095986729918803</v>
      </c>
      <c r="E11" s="14">
        <v>0.29945375494343601</v>
      </c>
      <c r="F11" s="14"/>
      <c r="G11" s="14">
        <v>0.236411814974201</v>
      </c>
      <c r="H11" s="14">
        <v>0.35851921964901101</v>
      </c>
      <c r="I11" s="14">
        <v>0.27614764069650299</v>
      </c>
      <c r="J11" s="14">
        <v>0.269002152694991</v>
      </c>
      <c r="K11" s="14">
        <v>0.36964166575996998</v>
      </c>
      <c r="L11" s="14">
        <v>0.413456017488535</v>
      </c>
      <c r="M11" s="14"/>
      <c r="N11" s="14">
        <v>0.22864814528593499</v>
      </c>
      <c r="O11" s="14">
        <v>0.28129960482340699</v>
      </c>
      <c r="P11" s="14">
        <v>0.31811032401220901</v>
      </c>
      <c r="Q11" s="14">
        <v>0.35002597474838898</v>
      </c>
      <c r="R11" s="14">
        <v>0.369940017240038</v>
      </c>
      <c r="S11" s="14"/>
      <c r="T11" s="14">
        <v>0.274985697578294</v>
      </c>
      <c r="U11" s="14">
        <v>0.22778058662285999</v>
      </c>
      <c r="V11" s="14">
        <v>0.32659675778999703</v>
      </c>
      <c r="W11" s="14">
        <v>0.31751254270803903</v>
      </c>
      <c r="X11" s="14"/>
      <c r="Y11" s="14">
        <v>0.28989356886599199</v>
      </c>
      <c r="Z11" s="14">
        <v>0.33664426769315697</v>
      </c>
      <c r="AA11" s="14">
        <v>0.374760385973681</v>
      </c>
      <c r="AB11" s="14">
        <v>0.31097806566318298</v>
      </c>
      <c r="AC11" s="14"/>
      <c r="AD11" s="14">
        <v>0.326918753032297</v>
      </c>
      <c r="AE11" s="14">
        <v>0.28974659894195498</v>
      </c>
      <c r="AF11" s="14">
        <v>0.38206947043893902</v>
      </c>
      <c r="AG11" s="14">
        <v>0.21408873445489701</v>
      </c>
      <c r="AH11" s="14"/>
      <c r="AI11" s="14">
        <v>0.29300392685756199</v>
      </c>
      <c r="AJ11" s="14">
        <v>0.27908320870867498</v>
      </c>
      <c r="AK11" s="14">
        <v>0.39642626892885802</v>
      </c>
      <c r="AL11" s="14">
        <v>0.23271373642805299</v>
      </c>
      <c r="AM11" s="14">
        <v>0.467305199977473</v>
      </c>
    </row>
    <row r="12" spans="2:39" x14ac:dyDescent="0.35">
      <c r="B12" s="15" t="s">
        <v>123</v>
      </c>
      <c r="C12" s="14">
        <v>7.4401164898302993E-2</v>
      </c>
      <c r="D12" s="14">
        <v>6.7609613199024907E-2</v>
      </c>
      <c r="E12" s="14">
        <v>8.1769341099849097E-2</v>
      </c>
      <c r="F12" s="14"/>
      <c r="G12" s="14">
        <v>8.6762173706473905E-2</v>
      </c>
      <c r="H12" s="14">
        <v>5.6053389890896602E-2</v>
      </c>
      <c r="I12" s="14">
        <v>7.5094397466024795E-2</v>
      </c>
      <c r="J12" s="14">
        <v>0.10422933499027</v>
      </c>
      <c r="K12" s="14">
        <v>4.80144461735343E-2</v>
      </c>
      <c r="L12" s="14">
        <v>8.6692784629684105E-2</v>
      </c>
      <c r="M12" s="14"/>
      <c r="N12" s="14">
        <v>4.6691204774149002E-2</v>
      </c>
      <c r="O12" s="14">
        <v>0.113852840007476</v>
      </c>
      <c r="P12" s="14">
        <v>7.1067911585990795E-2</v>
      </c>
      <c r="Q12" s="14">
        <v>5.8732774038593401E-2</v>
      </c>
      <c r="R12" s="14">
        <v>5.4899471479174303E-2</v>
      </c>
      <c r="S12" s="14"/>
      <c r="T12" s="14">
        <v>0.19767610135025099</v>
      </c>
      <c r="U12" s="14">
        <v>0.15863928307594399</v>
      </c>
      <c r="V12" s="14">
        <v>7.6281218474785098E-2</v>
      </c>
      <c r="W12" s="14">
        <v>5.4480506092576798E-2</v>
      </c>
      <c r="X12" s="14"/>
      <c r="Y12" s="14">
        <v>0.10089749277542701</v>
      </c>
      <c r="Z12" s="14">
        <v>3.6626184999439697E-2</v>
      </c>
      <c r="AA12" s="14">
        <v>6.7556353470324002E-2</v>
      </c>
      <c r="AB12" s="14">
        <v>5.6538026788116598E-2</v>
      </c>
      <c r="AC12" s="14"/>
      <c r="AD12" s="14">
        <v>8.0128558188612795E-2</v>
      </c>
      <c r="AE12" s="14">
        <v>6.7321361828638807E-2</v>
      </c>
      <c r="AF12" s="14">
        <v>3.5217660317683801E-2</v>
      </c>
      <c r="AG12" s="14">
        <v>8.7989388168497495E-2</v>
      </c>
      <c r="AH12" s="14"/>
      <c r="AI12" s="14">
        <v>5.1802841063805401E-2</v>
      </c>
      <c r="AJ12" s="14">
        <v>8.1820168272985494E-2</v>
      </c>
      <c r="AK12" s="14">
        <v>2.4586365685152701E-2</v>
      </c>
      <c r="AL12" s="14">
        <v>0.13344776317939799</v>
      </c>
      <c r="AM12" s="14">
        <v>5.0068417443436201E-2</v>
      </c>
    </row>
    <row r="13" spans="2:39" x14ac:dyDescent="0.35">
      <c r="B13" s="15" t="s">
        <v>124</v>
      </c>
      <c r="C13" s="14">
        <v>9.3201348945594703E-2</v>
      </c>
      <c r="D13" s="14">
        <v>8.1319039118336295E-2</v>
      </c>
      <c r="E13" s="14">
        <v>0.106092504953125</v>
      </c>
      <c r="F13" s="14"/>
      <c r="G13" s="14">
        <v>9.9737661103856096E-2</v>
      </c>
      <c r="H13" s="14">
        <v>7.3792309977250906E-2</v>
      </c>
      <c r="I13" s="14">
        <v>0.10917241962433701</v>
      </c>
      <c r="J13" s="14">
        <v>0.102137598840609</v>
      </c>
      <c r="K13" s="14">
        <v>7.88950994778852E-2</v>
      </c>
      <c r="L13" s="14">
        <v>9.8198732438898997E-2</v>
      </c>
      <c r="M13" s="14"/>
      <c r="N13" s="14">
        <v>0.116760957154923</v>
      </c>
      <c r="O13" s="14">
        <v>9.0700317436528802E-2</v>
      </c>
      <c r="P13" s="14">
        <v>0.106418554216015</v>
      </c>
      <c r="Q13" s="14">
        <v>7.6114032830929199E-2</v>
      </c>
      <c r="R13" s="14">
        <v>8.1429364066697804E-2</v>
      </c>
      <c r="S13" s="14"/>
      <c r="T13" s="14">
        <v>9.4687914837181197E-2</v>
      </c>
      <c r="U13" s="14">
        <v>0.14845508019694201</v>
      </c>
      <c r="V13" s="14">
        <v>9.1531628596248193E-2</v>
      </c>
      <c r="W13" s="14">
        <v>9.0321995862748999E-2</v>
      </c>
      <c r="X13" s="14"/>
      <c r="Y13" s="14">
        <v>0.125120848702131</v>
      </c>
      <c r="Z13" s="14">
        <v>8.3315525309830496E-2</v>
      </c>
      <c r="AA13" s="14">
        <v>3.5621007548176098E-2</v>
      </c>
      <c r="AB13" s="14">
        <v>5.2256840451732102E-2</v>
      </c>
      <c r="AC13" s="14"/>
      <c r="AD13" s="14">
        <v>9.5325256921101706E-2</v>
      </c>
      <c r="AE13" s="14">
        <v>0.10143374973369799</v>
      </c>
      <c r="AF13" s="14">
        <v>7.7157749852347302E-2</v>
      </c>
      <c r="AG13" s="14">
        <v>5.2629613745864903E-2</v>
      </c>
      <c r="AH13" s="14"/>
      <c r="AI13" s="14">
        <v>3.5880525222487199E-2</v>
      </c>
      <c r="AJ13" s="14">
        <v>8.4338838069692598E-2</v>
      </c>
      <c r="AK13" s="14">
        <v>2.7885911830905299E-2</v>
      </c>
      <c r="AL13" s="14">
        <v>7.4204572599360405E-2</v>
      </c>
      <c r="AM13" s="14">
        <v>5.4505549638003699E-2</v>
      </c>
    </row>
    <row r="14" spans="2:39" x14ac:dyDescent="0.35">
      <c r="B14" s="15" t="s">
        <v>125</v>
      </c>
      <c r="C14" s="14">
        <v>3.07067917476458E-2</v>
      </c>
      <c r="D14" s="14">
        <v>1.5681539407187001E-2</v>
      </c>
      <c r="E14" s="14">
        <v>4.7007736159062202E-2</v>
      </c>
      <c r="F14" s="14"/>
      <c r="G14" s="14">
        <v>7.3127622704552003E-2</v>
      </c>
      <c r="H14" s="14">
        <v>4.1980305900868799E-2</v>
      </c>
      <c r="I14" s="14">
        <v>1.35432557326632E-2</v>
      </c>
      <c r="J14" s="14">
        <v>1.63176507936744E-2</v>
      </c>
      <c r="K14" s="14">
        <v>1.4835426008102301E-2</v>
      </c>
      <c r="L14" s="14">
        <v>2.71778677429775E-2</v>
      </c>
      <c r="M14" s="14"/>
      <c r="N14" s="14">
        <v>3.4872179313382802E-2</v>
      </c>
      <c r="O14" s="14">
        <v>4.3054117763637503E-2</v>
      </c>
      <c r="P14" s="14">
        <v>3.8913095916502702E-2</v>
      </c>
      <c r="Q14" s="14">
        <v>3.0190186768444802E-2</v>
      </c>
      <c r="R14" s="14">
        <v>8.0001969367458296E-3</v>
      </c>
      <c r="S14" s="14"/>
      <c r="T14" s="14">
        <v>2.8078213108854701E-2</v>
      </c>
      <c r="U14" s="14">
        <v>0.13357426816861701</v>
      </c>
      <c r="V14" s="14">
        <v>2.83898846104873E-2</v>
      </c>
      <c r="W14" s="14">
        <v>2.4986758028125701E-2</v>
      </c>
      <c r="X14" s="14"/>
      <c r="Y14" s="14">
        <v>3.5004036336079597E-2</v>
      </c>
      <c r="Z14" s="14">
        <v>2.4314317525842899E-2</v>
      </c>
      <c r="AA14" s="14">
        <v>3.25300746864556E-2</v>
      </c>
      <c r="AB14" s="14">
        <v>2.2740607564887501E-2</v>
      </c>
      <c r="AC14" s="14"/>
      <c r="AD14" s="14">
        <v>2.46772831265708E-2</v>
      </c>
      <c r="AE14" s="14">
        <v>2.4171716117313499E-2</v>
      </c>
      <c r="AF14" s="14">
        <v>0.107545256323657</v>
      </c>
      <c r="AG14" s="14">
        <v>6.7532066190554005E-2</v>
      </c>
      <c r="AH14" s="14"/>
      <c r="AI14" s="14">
        <v>1.6238429219932699E-2</v>
      </c>
      <c r="AJ14" s="14">
        <v>4.6424294099579898E-2</v>
      </c>
      <c r="AK14" s="14">
        <v>2.7131614462290499E-2</v>
      </c>
      <c r="AL14" s="14">
        <v>3.1295465632673297E-2</v>
      </c>
      <c r="AM14" s="14">
        <v>0</v>
      </c>
    </row>
    <row r="15" spans="2:39" x14ac:dyDescent="0.35">
      <c r="B15" s="15" t="s">
        <v>126</v>
      </c>
      <c r="C15" s="14">
        <v>3.43839323943681E-2</v>
      </c>
      <c r="D15" s="14">
        <v>2.8051425785408E-2</v>
      </c>
      <c r="E15" s="14">
        <v>4.1254089106453798E-2</v>
      </c>
      <c r="F15" s="14"/>
      <c r="G15" s="14">
        <v>4.8868074237428498E-2</v>
      </c>
      <c r="H15" s="14">
        <v>2.5744023950561301E-2</v>
      </c>
      <c r="I15" s="14">
        <v>4.27255924623536E-2</v>
      </c>
      <c r="J15" s="14">
        <v>3.6867695127860103E-2</v>
      </c>
      <c r="K15" s="14">
        <v>3.3460105136116303E-2</v>
      </c>
      <c r="L15" s="14">
        <v>1.50691717817894E-2</v>
      </c>
      <c r="M15" s="14"/>
      <c r="N15" s="14">
        <v>6.5520747210892502E-2</v>
      </c>
      <c r="O15" s="14">
        <v>4.0650395929259703E-2</v>
      </c>
      <c r="P15" s="14">
        <v>1.26146800583789E-2</v>
      </c>
      <c r="Q15" s="14">
        <v>4.4387803803949702E-2</v>
      </c>
      <c r="R15" s="14">
        <v>3.1583852785502402E-2</v>
      </c>
      <c r="S15" s="14"/>
      <c r="T15" s="14">
        <v>0</v>
      </c>
      <c r="U15" s="14">
        <v>5.9226327932027201E-2</v>
      </c>
      <c r="V15" s="14">
        <v>5.1065405904012699E-2</v>
      </c>
      <c r="W15" s="14">
        <v>2.0994249108402901E-2</v>
      </c>
      <c r="X15" s="14"/>
      <c r="Y15" s="14">
        <v>4.2504229585419599E-2</v>
      </c>
      <c r="Z15" s="14">
        <v>2.0471252523635401E-2</v>
      </c>
      <c r="AA15" s="14">
        <v>4.1897235651911897E-2</v>
      </c>
      <c r="AB15" s="14">
        <v>0</v>
      </c>
      <c r="AC15" s="14"/>
      <c r="AD15" s="14">
        <v>2.8103008688927001E-2</v>
      </c>
      <c r="AE15" s="14">
        <v>3.2505728200438198E-2</v>
      </c>
      <c r="AF15" s="14">
        <v>0.123440999877981</v>
      </c>
      <c r="AG15" s="14">
        <v>5.23215706809377E-2</v>
      </c>
      <c r="AH15" s="14"/>
      <c r="AI15" s="14">
        <v>3.09535122279356E-2</v>
      </c>
      <c r="AJ15" s="14">
        <v>2.2617345818293201E-2</v>
      </c>
      <c r="AK15" s="14">
        <v>0</v>
      </c>
      <c r="AL15" s="14">
        <v>4.5828883831080299E-3</v>
      </c>
      <c r="AM15" s="14">
        <v>3.4906607164624001E-2</v>
      </c>
    </row>
    <row r="16" spans="2:39" x14ac:dyDescent="0.35">
      <c r="B16" s="15" t="s">
        <v>127</v>
      </c>
      <c r="C16" s="14">
        <v>0</v>
      </c>
      <c r="D16" s="14">
        <v>0</v>
      </c>
      <c r="E16" s="14">
        <v>0</v>
      </c>
      <c r="F16" s="14"/>
      <c r="G16" s="14">
        <v>0</v>
      </c>
      <c r="H16" s="14">
        <v>0</v>
      </c>
      <c r="I16" s="14">
        <v>0</v>
      </c>
      <c r="J16" s="14">
        <v>0</v>
      </c>
      <c r="K16" s="14">
        <v>0</v>
      </c>
      <c r="L16" s="14">
        <v>0</v>
      </c>
      <c r="M16" s="14"/>
      <c r="N16" s="14">
        <v>0</v>
      </c>
      <c r="O16" s="14">
        <v>0</v>
      </c>
      <c r="P16" s="14">
        <v>0</v>
      </c>
      <c r="Q16" s="14">
        <v>0</v>
      </c>
      <c r="R16" s="14">
        <v>0</v>
      </c>
      <c r="S16" s="14"/>
      <c r="T16" s="14">
        <v>0</v>
      </c>
      <c r="U16" s="14">
        <v>0</v>
      </c>
      <c r="V16" s="14">
        <v>0</v>
      </c>
      <c r="W16" s="14">
        <v>0</v>
      </c>
      <c r="X16" s="14"/>
      <c r="Y16" s="14">
        <v>0</v>
      </c>
      <c r="Z16" s="14">
        <v>0</v>
      </c>
      <c r="AA16" s="14">
        <v>0</v>
      </c>
      <c r="AB16" s="14">
        <v>0</v>
      </c>
      <c r="AC16" s="14"/>
      <c r="AD16" s="14">
        <v>0</v>
      </c>
      <c r="AE16" s="14">
        <v>0</v>
      </c>
      <c r="AF16" s="14">
        <v>0</v>
      </c>
      <c r="AG16" s="14">
        <v>0</v>
      </c>
      <c r="AH16" s="14"/>
      <c r="AI16" s="14">
        <v>0</v>
      </c>
      <c r="AJ16" s="14">
        <v>0</v>
      </c>
      <c r="AK16" s="14">
        <v>0</v>
      </c>
      <c r="AL16" s="14">
        <v>0</v>
      </c>
      <c r="AM16" s="14">
        <v>0</v>
      </c>
    </row>
    <row r="17" spans="2:39" x14ac:dyDescent="0.35">
      <c r="B17" s="15" t="s">
        <v>128</v>
      </c>
      <c r="C17" s="14">
        <v>6.4930094855335596E-3</v>
      </c>
      <c r="D17" s="14">
        <v>3.0391978799620902E-3</v>
      </c>
      <c r="E17" s="14">
        <v>1.0240060763888699E-2</v>
      </c>
      <c r="F17" s="14"/>
      <c r="G17" s="14">
        <v>1.9788191220443601E-2</v>
      </c>
      <c r="H17" s="14">
        <v>2.9060539262822701E-3</v>
      </c>
      <c r="I17" s="14">
        <v>0</v>
      </c>
      <c r="J17" s="14">
        <v>9.8425106030437508E-3</v>
      </c>
      <c r="K17" s="14">
        <v>0</v>
      </c>
      <c r="L17" s="14">
        <v>1.50691717817894E-2</v>
      </c>
      <c r="M17" s="14"/>
      <c r="N17" s="14">
        <v>7.5359642620704496E-3</v>
      </c>
      <c r="O17" s="14">
        <v>0</v>
      </c>
      <c r="P17" s="14">
        <v>0</v>
      </c>
      <c r="Q17" s="14">
        <v>1.9893348617884499E-2</v>
      </c>
      <c r="R17" s="14">
        <v>0</v>
      </c>
      <c r="S17" s="14"/>
      <c r="T17" s="14">
        <v>3.41811308321553E-2</v>
      </c>
      <c r="U17" s="14">
        <v>3.4976736897475297E-2</v>
      </c>
      <c r="V17" s="14">
        <v>8.3359264519907508E-3</v>
      </c>
      <c r="W17" s="14">
        <v>0</v>
      </c>
      <c r="X17" s="14"/>
      <c r="Y17" s="14">
        <v>4.5227117125782599E-3</v>
      </c>
      <c r="Z17" s="14">
        <v>0</v>
      </c>
      <c r="AA17" s="14">
        <v>0</v>
      </c>
      <c r="AB17" s="14">
        <v>0</v>
      </c>
      <c r="AC17" s="14"/>
      <c r="AD17" s="14">
        <v>0</v>
      </c>
      <c r="AE17" s="14">
        <v>7.6003504424242401E-3</v>
      </c>
      <c r="AF17" s="14">
        <v>3.0789634193575801E-2</v>
      </c>
      <c r="AG17" s="14">
        <v>6.1676364956365901E-2</v>
      </c>
      <c r="AH17" s="14"/>
      <c r="AI17" s="14">
        <v>1.4455192075902901E-2</v>
      </c>
      <c r="AJ17" s="14">
        <v>0</v>
      </c>
      <c r="AK17" s="14">
        <v>0</v>
      </c>
      <c r="AL17" s="14">
        <v>5.68120852748476E-3</v>
      </c>
      <c r="AM17" s="14">
        <v>0</v>
      </c>
    </row>
    <row r="18" spans="2:39" x14ac:dyDescent="0.35">
      <c r="B18" s="15" t="s">
        <v>64</v>
      </c>
      <c r="C18" s="23">
        <v>2.53182458153076E-3</v>
      </c>
      <c r="D18" s="23">
        <v>0</v>
      </c>
      <c r="E18" s="23">
        <v>5.2786091830684303E-3</v>
      </c>
      <c r="F18" s="23"/>
      <c r="G18" s="23">
        <v>9.6630192995003205E-3</v>
      </c>
      <c r="H18" s="23">
        <v>4.90939172085267E-3</v>
      </c>
      <c r="I18" s="23">
        <v>0</v>
      </c>
      <c r="J18" s="23">
        <v>0</v>
      </c>
      <c r="K18" s="23">
        <v>0</v>
      </c>
      <c r="L18" s="23">
        <v>0</v>
      </c>
      <c r="M18" s="23"/>
      <c r="N18" s="23">
        <v>1.34167916625398E-2</v>
      </c>
      <c r="O18" s="23">
        <v>0</v>
      </c>
      <c r="P18" s="23">
        <v>0</v>
      </c>
      <c r="Q18" s="23">
        <v>0</v>
      </c>
      <c r="R18" s="23">
        <v>7.5590483449964599E-3</v>
      </c>
      <c r="S18" s="23"/>
      <c r="T18" s="23">
        <v>1.40391065544273E-2</v>
      </c>
      <c r="U18" s="23">
        <v>0</v>
      </c>
      <c r="V18" s="23">
        <v>4.3811561356102797E-3</v>
      </c>
      <c r="W18" s="23">
        <v>0</v>
      </c>
      <c r="X18" s="23"/>
      <c r="Y18" s="23">
        <v>1.4261875431105201E-3</v>
      </c>
      <c r="Z18" s="23">
        <v>4.7278680686357599E-3</v>
      </c>
      <c r="AA18" s="23">
        <v>0</v>
      </c>
      <c r="AB18" s="23">
        <v>0</v>
      </c>
      <c r="AC18" s="23"/>
      <c r="AD18" s="23">
        <v>0</v>
      </c>
      <c r="AE18" s="23">
        <v>4.5483671816490701E-3</v>
      </c>
      <c r="AF18" s="23">
        <v>3.0070543196459899E-2</v>
      </c>
      <c r="AG18" s="23">
        <v>0</v>
      </c>
      <c r="AH18" s="23"/>
      <c r="AI18" s="23">
        <v>0</v>
      </c>
      <c r="AJ18" s="23">
        <v>0</v>
      </c>
      <c r="AK18" s="23">
        <v>0</v>
      </c>
      <c r="AL18" s="23">
        <v>0</v>
      </c>
      <c r="AM18" s="23">
        <v>1.7954139194733602E-2</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653</v>
      </c>
      <c r="D7" s="10">
        <v>353</v>
      </c>
      <c r="E7" s="10">
        <v>300</v>
      </c>
      <c r="F7" s="10"/>
      <c r="G7" s="10">
        <v>159</v>
      </c>
      <c r="H7" s="10">
        <v>164</v>
      </c>
      <c r="I7" s="10">
        <v>119</v>
      </c>
      <c r="J7" s="10">
        <v>89</v>
      </c>
      <c r="K7" s="10">
        <v>68</v>
      </c>
      <c r="L7" s="10">
        <v>54</v>
      </c>
      <c r="M7" s="10"/>
      <c r="N7" s="10">
        <v>115</v>
      </c>
      <c r="O7" s="10">
        <v>116</v>
      </c>
      <c r="P7" s="10">
        <v>128</v>
      </c>
      <c r="Q7" s="10">
        <v>128</v>
      </c>
      <c r="R7" s="10">
        <v>112</v>
      </c>
      <c r="S7" s="10"/>
      <c r="T7" s="10">
        <v>52</v>
      </c>
      <c r="U7" s="10">
        <v>37</v>
      </c>
      <c r="V7" s="10">
        <v>274</v>
      </c>
      <c r="W7" s="10">
        <v>289</v>
      </c>
      <c r="X7" s="10"/>
      <c r="Y7" s="10">
        <v>327</v>
      </c>
      <c r="Z7" s="10">
        <v>151</v>
      </c>
      <c r="AA7" s="10">
        <v>77</v>
      </c>
      <c r="AB7" s="10">
        <v>53</v>
      </c>
      <c r="AC7" s="10"/>
      <c r="AD7" s="10">
        <v>388</v>
      </c>
      <c r="AE7" s="10">
        <v>184</v>
      </c>
      <c r="AF7" s="10">
        <v>34</v>
      </c>
      <c r="AG7" s="10">
        <v>44</v>
      </c>
      <c r="AH7" s="10"/>
      <c r="AI7" s="10">
        <v>52</v>
      </c>
      <c r="AJ7" s="10">
        <v>128</v>
      </c>
      <c r="AK7" s="10">
        <v>33</v>
      </c>
      <c r="AL7" s="10">
        <v>63</v>
      </c>
      <c r="AM7" s="10">
        <v>78</v>
      </c>
    </row>
    <row r="8" spans="2:39" ht="30" customHeight="1" x14ac:dyDescent="0.35">
      <c r="B8" s="11" t="s">
        <v>20</v>
      </c>
      <c r="C8" s="11">
        <v>659</v>
      </c>
      <c r="D8" s="11">
        <v>345</v>
      </c>
      <c r="E8" s="11">
        <v>314</v>
      </c>
      <c r="F8" s="11"/>
      <c r="G8" s="11">
        <v>132</v>
      </c>
      <c r="H8" s="11">
        <v>155</v>
      </c>
      <c r="I8" s="11">
        <v>134</v>
      </c>
      <c r="J8" s="11">
        <v>95</v>
      </c>
      <c r="K8" s="11">
        <v>77</v>
      </c>
      <c r="L8" s="11">
        <v>66</v>
      </c>
      <c r="M8" s="11"/>
      <c r="N8" s="11">
        <v>59</v>
      </c>
      <c r="O8" s="11">
        <v>185</v>
      </c>
      <c r="P8" s="11">
        <v>123</v>
      </c>
      <c r="Q8" s="11">
        <v>138</v>
      </c>
      <c r="R8" s="11">
        <v>100</v>
      </c>
      <c r="S8" s="11"/>
      <c r="T8" s="11">
        <v>46</v>
      </c>
      <c r="U8" s="11">
        <v>33</v>
      </c>
      <c r="V8" s="11">
        <v>284</v>
      </c>
      <c r="W8" s="11">
        <v>294</v>
      </c>
      <c r="X8" s="11"/>
      <c r="Y8" s="11">
        <v>338</v>
      </c>
      <c r="Z8" s="11">
        <v>151</v>
      </c>
      <c r="AA8" s="11">
        <v>78</v>
      </c>
      <c r="AB8" s="11">
        <v>53</v>
      </c>
      <c r="AC8" s="11"/>
      <c r="AD8" s="11">
        <v>397</v>
      </c>
      <c r="AE8" s="11">
        <v>183</v>
      </c>
      <c r="AF8" s="11">
        <v>36</v>
      </c>
      <c r="AG8" s="11">
        <v>40</v>
      </c>
      <c r="AH8" s="11"/>
      <c r="AI8" s="11">
        <v>55</v>
      </c>
      <c r="AJ8" s="11">
        <v>128</v>
      </c>
      <c r="AK8" s="11">
        <v>35</v>
      </c>
      <c r="AL8" s="11">
        <v>96</v>
      </c>
      <c r="AM8" s="11">
        <v>71</v>
      </c>
    </row>
    <row r="9" spans="2:39" x14ac:dyDescent="0.35">
      <c r="B9" s="15" t="s">
        <v>120</v>
      </c>
      <c r="C9" s="14">
        <v>2.52877052875814E-2</v>
      </c>
      <c r="D9" s="14">
        <v>2.64304461272909E-2</v>
      </c>
      <c r="E9" s="14">
        <v>2.4031799657842599E-2</v>
      </c>
      <c r="F9" s="14"/>
      <c r="G9" s="14">
        <v>3.63546119868354E-2</v>
      </c>
      <c r="H9" s="14">
        <v>3.4584881965663297E-2</v>
      </c>
      <c r="I9" s="14">
        <v>3.1653281783970498E-2</v>
      </c>
      <c r="J9" s="14">
        <v>0</v>
      </c>
      <c r="K9" s="14">
        <v>0</v>
      </c>
      <c r="L9" s="14">
        <v>3.4222991108103E-2</v>
      </c>
      <c r="M9" s="14"/>
      <c r="N9" s="14">
        <v>2.9336616661706099E-2</v>
      </c>
      <c r="O9" s="14">
        <v>1.7363019585125601E-2</v>
      </c>
      <c r="P9" s="14">
        <v>5.0778515743858402E-2</v>
      </c>
      <c r="Q9" s="14">
        <v>3.14061692659241E-2</v>
      </c>
      <c r="R9" s="14">
        <v>0</v>
      </c>
      <c r="S9" s="14"/>
      <c r="T9" s="14">
        <v>0</v>
      </c>
      <c r="U9" s="14">
        <v>5.1516135336418002E-2</v>
      </c>
      <c r="V9" s="14">
        <v>2.4247933495491501E-2</v>
      </c>
      <c r="W9" s="14">
        <v>2.7379705653770701E-2</v>
      </c>
      <c r="X9" s="14"/>
      <c r="Y9" s="14">
        <v>1.9153849159860702E-2</v>
      </c>
      <c r="Z9" s="14">
        <v>3.9438153734848803E-2</v>
      </c>
      <c r="AA9" s="14">
        <v>2.67862646171514E-2</v>
      </c>
      <c r="AB9" s="14">
        <v>4.0652961705184502E-2</v>
      </c>
      <c r="AC9" s="14"/>
      <c r="AD9" s="14">
        <v>1.50011304226094E-2</v>
      </c>
      <c r="AE9" s="14">
        <v>4.08958040265711E-2</v>
      </c>
      <c r="AF9" s="14">
        <v>5.4036412343127102E-2</v>
      </c>
      <c r="AG9" s="14">
        <v>3.2191059453642E-2</v>
      </c>
      <c r="AH9" s="14"/>
      <c r="AI9" s="14">
        <v>0</v>
      </c>
      <c r="AJ9" s="14">
        <v>5.63189266665177E-2</v>
      </c>
      <c r="AK9" s="14">
        <v>3.7257636569469399E-2</v>
      </c>
      <c r="AL9" s="14">
        <v>3.7708674735591502E-2</v>
      </c>
      <c r="AM9" s="14">
        <v>0</v>
      </c>
    </row>
    <row r="10" spans="2:39" x14ac:dyDescent="0.35">
      <c r="B10" s="15" t="s">
        <v>121</v>
      </c>
      <c r="C10" s="14">
        <v>5.2742116660640999E-2</v>
      </c>
      <c r="D10" s="14">
        <v>3.4529907891772398E-2</v>
      </c>
      <c r="E10" s="14">
        <v>7.2757867151027902E-2</v>
      </c>
      <c r="F10" s="14"/>
      <c r="G10" s="14">
        <v>0.105110792807539</v>
      </c>
      <c r="H10" s="14">
        <v>5.1840912171462999E-2</v>
      </c>
      <c r="I10" s="14">
        <v>3.2912475230162302E-2</v>
      </c>
      <c r="J10" s="14">
        <v>2.82443040624062E-2</v>
      </c>
      <c r="K10" s="14">
        <v>4.3210224870040601E-2</v>
      </c>
      <c r="L10" s="14">
        <v>3.6641872903578503E-2</v>
      </c>
      <c r="M10" s="14"/>
      <c r="N10" s="14">
        <v>9.9648697460235094E-2</v>
      </c>
      <c r="O10" s="14">
        <v>7.2693436424799501E-2</v>
      </c>
      <c r="P10" s="14">
        <v>3.94186013664981E-2</v>
      </c>
      <c r="Q10" s="14">
        <v>2.2825692142576799E-2</v>
      </c>
      <c r="R10" s="14">
        <v>4.5604904928106503E-2</v>
      </c>
      <c r="S10" s="14"/>
      <c r="T10" s="14">
        <v>0.13434775141385799</v>
      </c>
      <c r="U10" s="14">
        <v>0.11514147845818801</v>
      </c>
      <c r="V10" s="14">
        <v>4.1887668202962497E-2</v>
      </c>
      <c r="W10" s="14">
        <v>4.34287435695613E-2</v>
      </c>
      <c r="X10" s="14"/>
      <c r="Y10" s="14">
        <v>6.4714953859473498E-2</v>
      </c>
      <c r="Z10" s="14">
        <v>1.5805296348425198E-2</v>
      </c>
      <c r="AA10" s="14">
        <v>8.9440424372119298E-2</v>
      </c>
      <c r="AB10" s="14">
        <v>0</v>
      </c>
      <c r="AC10" s="14"/>
      <c r="AD10" s="14">
        <v>4.1910328258336897E-2</v>
      </c>
      <c r="AE10" s="14">
        <v>7.1212249289270405E-2</v>
      </c>
      <c r="AF10" s="14">
        <v>6.4628500299041394E-2</v>
      </c>
      <c r="AG10" s="14">
        <v>6.91126506474634E-2</v>
      </c>
      <c r="AH10" s="14"/>
      <c r="AI10" s="14">
        <v>0</v>
      </c>
      <c r="AJ10" s="14">
        <v>2.0016571393865E-2</v>
      </c>
      <c r="AK10" s="14">
        <v>3.9552222807632299E-2</v>
      </c>
      <c r="AL10" s="14">
        <v>9.9784009455101602E-2</v>
      </c>
      <c r="AM10" s="14">
        <v>5.5127209493290801E-2</v>
      </c>
    </row>
    <row r="11" spans="2:39" x14ac:dyDescent="0.35">
      <c r="B11" s="15" t="s">
        <v>122</v>
      </c>
      <c r="C11" s="14">
        <v>0.20144902616170901</v>
      </c>
      <c r="D11" s="14">
        <v>0.20345127047544601</v>
      </c>
      <c r="E11" s="14">
        <v>0.19924850105719399</v>
      </c>
      <c r="F11" s="14"/>
      <c r="G11" s="14">
        <v>0.20355628665905101</v>
      </c>
      <c r="H11" s="14">
        <v>0.32027606854374102</v>
      </c>
      <c r="I11" s="14">
        <v>0.206850392697356</v>
      </c>
      <c r="J11" s="14">
        <v>0.17757251163332</v>
      </c>
      <c r="K11" s="14">
        <v>8.5449837259550299E-2</v>
      </c>
      <c r="L11" s="14">
        <v>7.6825482853430896E-2</v>
      </c>
      <c r="M11" s="14"/>
      <c r="N11" s="14">
        <v>0.174430885864237</v>
      </c>
      <c r="O11" s="14">
        <v>0.195260921117204</v>
      </c>
      <c r="P11" s="14">
        <v>0.20980747166476399</v>
      </c>
      <c r="Q11" s="14">
        <v>0.23332473495893499</v>
      </c>
      <c r="R11" s="14">
        <v>0.21013699292674001</v>
      </c>
      <c r="S11" s="14"/>
      <c r="T11" s="14">
        <v>0.190768476580918</v>
      </c>
      <c r="U11" s="14">
        <v>0.17417948431171801</v>
      </c>
      <c r="V11" s="14">
        <v>0.200599680491722</v>
      </c>
      <c r="W11" s="14">
        <v>0.20729922130272899</v>
      </c>
      <c r="X11" s="14"/>
      <c r="Y11" s="14">
        <v>0.155048363682629</v>
      </c>
      <c r="Z11" s="14">
        <v>0.29597402256966399</v>
      </c>
      <c r="AA11" s="14">
        <v>0.191228061442695</v>
      </c>
      <c r="AB11" s="14">
        <v>0.30270867839740401</v>
      </c>
      <c r="AC11" s="14"/>
      <c r="AD11" s="14">
        <v>0.20180877215816401</v>
      </c>
      <c r="AE11" s="14">
        <v>0.210677456737796</v>
      </c>
      <c r="AF11" s="14">
        <v>0.22056753597120901</v>
      </c>
      <c r="AG11" s="14">
        <v>0.15371420200202399</v>
      </c>
      <c r="AH11" s="14"/>
      <c r="AI11" s="14">
        <v>0.31438223432811502</v>
      </c>
      <c r="AJ11" s="14">
        <v>0.20462325531874501</v>
      </c>
      <c r="AK11" s="14">
        <v>0.30463808436706602</v>
      </c>
      <c r="AL11" s="14">
        <v>0.20245223382352201</v>
      </c>
      <c r="AM11" s="14">
        <v>0.26659809580622801</v>
      </c>
    </row>
    <row r="12" spans="2:39" x14ac:dyDescent="0.35">
      <c r="B12" s="15" t="s">
        <v>123</v>
      </c>
      <c r="C12" s="14">
        <v>0.146929699367294</v>
      </c>
      <c r="D12" s="14">
        <v>0.13310401209793299</v>
      </c>
      <c r="E12" s="14">
        <v>0.16212453434056101</v>
      </c>
      <c r="F12" s="14"/>
      <c r="G12" s="14">
        <v>0.16233782958474099</v>
      </c>
      <c r="H12" s="14">
        <v>0.20440516829654701</v>
      </c>
      <c r="I12" s="14">
        <v>0.147849795729667</v>
      </c>
      <c r="J12" s="14">
        <v>9.7873482327205399E-2</v>
      </c>
      <c r="K12" s="14">
        <v>9.8296560125217397E-2</v>
      </c>
      <c r="L12" s="14">
        <v>0.10654915735418501</v>
      </c>
      <c r="M12" s="14"/>
      <c r="N12" s="14">
        <v>0.14033353527839701</v>
      </c>
      <c r="O12" s="14">
        <v>0.164068007804344</v>
      </c>
      <c r="P12" s="14">
        <v>0.13522496670707501</v>
      </c>
      <c r="Q12" s="14">
        <v>0.140252695200516</v>
      </c>
      <c r="R12" s="14">
        <v>0.177055266116002</v>
      </c>
      <c r="S12" s="14"/>
      <c r="T12" s="14">
        <v>8.0520225536424198E-2</v>
      </c>
      <c r="U12" s="14">
        <v>0.128379271852303</v>
      </c>
      <c r="V12" s="14">
        <v>0.13836886068578899</v>
      </c>
      <c r="W12" s="14">
        <v>0.167968859025139</v>
      </c>
      <c r="X12" s="14"/>
      <c r="Y12" s="14">
        <v>0.115438850411432</v>
      </c>
      <c r="Z12" s="14">
        <v>0.17035780492484001</v>
      </c>
      <c r="AA12" s="14">
        <v>0.187463927023201</v>
      </c>
      <c r="AB12" s="14">
        <v>0.27782620015717002</v>
      </c>
      <c r="AC12" s="14"/>
      <c r="AD12" s="14">
        <v>0.16201331609146699</v>
      </c>
      <c r="AE12" s="14">
        <v>0.116106728946335</v>
      </c>
      <c r="AF12" s="14">
        <v>8.0643203578501702E-2</v>
      </c>
      <c r="AG12" s="14">
        <v>0.20928837139943399</v>
      </c>
      <c r="AH12" s="14"/>
      <c r="AI12" s="14">
        <v>0.149250615448285</v>
      </c>
      <c r="AJ12" s="14">
        <v>0.19122020454415301</v>
      </c>
      <c r="AK12" s="14">
        <v>0.20225049221540101</v>
      </c>
      <c r="AL12" s="14">
        <v>0.14657809636362101</v>
      </c>
      <c r="AM12" s="14">
        <v>0.26890960576001199</v>
      </c>
    </row>
    <row r="13" spans="2:39" x14ac:dyDescent="0.35">
      <c r="B13" s="15" t="s">
        <v>124</v>
      </c>
      <c r="C13" s="14">
        <v>0.26701356401762399</v>
      </c>
      <c r="D13" s="14">
        <v>0.28620150550550899</v>
      </c>
      <c r="E13" s="14">
        <v>0.245925454710304</v>
      </c>
      <c r="F13" s="14"/>
      <c r="G13" s="14">
        <v>0.23382971959957599</v>
      </c>
      <c r="H13" s="14">
        <v>0.21793913783427499</v>
      </c>
      <c r="I13" s="14">
        <v>0.26730247069023599</v>
      </c>
      <c r="J13" s="14">
        <v>0.31913265865860102</v>
      </c>
      <c r="K13" s="14">
        <v>0.35037308704242898</v>
      </c>
      <c r="L13" s="14">
        <v>0.27584871935469901</v>
      </c>
      <c r="M13" s="14"/>
      <c r="N13" s="14">
        <v>0.238126218255726</v>
      </c>
      <c r="O13" s="14">
        <v>0.27076836299025903</v>
      </c>
      <c r="P13" s="14">
        <v>0.29668587374664401</v>
      </c>
      <c r="Q13" s="14">
        <v>0.24805840574837801</v>
      </c>
      <c r="R13" s="14">
        <v>0.24401011588740101</v>
      </c>
      <c r="S13" s="14"/>
      <c r="T13" s="14">
        <v>0.25899894784822702</v>
      </c>
      <c r="U13" s="14">
        <v>0.24250277036274601</v>
      </c>
      <c r="V13" s="14">
        <v>0.246714904539269</v>
      </c>
      <c r="W13" s="14">
        <v>0.29101355296819298</v>
      </c>
      <c r="X13" s="14"/>
      <c r="Y13" s="14">
        <v>0.28660988064642601</v>
      </c>
      <c r="Z13" s="14">
        <v>0.27895307893766202</v>
      </c>
      <c r="AA13" s="14">
        <v>0.20390483481138399</v>
      </c>
      <c r="AB13" s="14">
        <v>0.24764149049616899</v>
      </c>
      <c r="AC13" s="14"/>
      <c r="AD13" s="14">
        <v>0.28166765732591498</v>
      </c>
      <c r="AE13" s="14">
        <v>0.24810836915396001</v>
      </c>
      <c r="AF13" s="14">
        <v>0.16137288493738899</v>
      </c>
      <c r="AG13" s="14">
        <v>0.245859283484018</v>
      </c>
      <c r="AH13" s="14"/>
      <c r="AI13" s="14">
        <v>0.35765956182994701</v>
      </c>
      <c r="AJ13" s="14">
        <v>0.31431057456352202</v>
      </c>
      <c r="AK13" s="14">
        <v>0.20584877027316201</v>
      </c>
      <c r="AL13" s="14">
        <v>0.32201934690053202</v>
      </c>
      <c r="AM13" s="14">
        <v>0.23128298653853099</v>
      </c>
    </row>
    <row r="14" spans="2:39" x14ac:dyDescent="0.35">
      <c r="B14" s="15" t="s">
        <v>125</v>
      </c>
      <c r="C14" s="14">
        <v>0.100845458051388</v>
      </c>
      <c r="D14" s="14">
        <v>0.111666990314925</v>
      </c>
      <c r="E14" s="14">
        <v>8.8952277358178594E-2</v>
      </c>
      <c r="F14" s="14"/>
      <c r="G14" s="14">
        <v>7.8344376201405899E-2</v>
      </c>
      <c r="H14" s="14">
        <v>9.0363677663034506E-2</v>
      </c>
      <c r="I14" s="14">
        <v>0.10916006855676499</v>
      </c>
      <c r="J14" s="14">
        <v>6.5068383240333996E-2</v>
      </c>
      <c r="K14" s="14">
        <v>0.14866128600970499</v>
      </c>
      <c r="L14" s="14">
        <v>0.14938853177757699</v>
      </c>
      <c r="M14" s="14"/>
      <c r="N14" s="14">
        <v>8.4833189380703097E-2</v>
      </c>
      <c r="O14" s="14">
        <v>8.7848254852817206E-2</v>
      </c>
      <c r="P14" s="14">
        <v>7.7497134534912707E-2</v>
      </c>
      <c r="Q14" s="14">
        <v>0.139188235066144</v>
      </c>
      <c r="R14" s="14">
        <v>0.12579429497203001</v>
      </c>
      <c r="S14" s="14"/>
      <c r="T14" s="14">
        <v>0.142947840469414</v>
      </c>
      <c r="U14" s="14">
        <v>8.0170839197303806E-2</v>
      </c>
      <c r="V14" s="14">
        <v>0.121334956385001</v>
      </c>
      <c r="W14" s="14">
        <v>7.5441891698901795E-2</v>
      </c>
      <c r="X14" s="14"/>
      <c r="Y14" s="14">
        <v>0.13360820272502599</v>
      </c>
      <c r="Z14" s="14">
        <v>4.8652802907725799E-2</v>
      </c>
      <c r="AA14" s="14">
        <v>9.5898965368331202E-2</v>
      </c>
      <c r="AB14" s="14">
        <v>4.96146019510008E-2</v>
      </c>
      <c r="AC14" s="14"/>
      <c r="AD14" s="14">
        <v>9.92600092236684E-2</v>
      </c>
      <c r="AE14" s="14">
        <v>0.119571094521669</v>
      </c>
      <c r="AF14" s="14">
        <v>9.3699737582217002E-2</v>
      </c>
      <c r="AG14" s="14">
        <v>4.4455670566137598E-2</v>
      </c>
      <c r="AH14" s="14"/>
      <c r="AI14" s="14">
        <v>1.7377289670461399E-2</v>
      </c>
      <c r="AJ14" s="14">
        <v>8.1338609933615094E-2</v>
      </c>
      <c r="AK14" s="14">
        <v>5.8220456059905501E-2</v>
      </c>
      <c r="AL14" s="14">
        <v>8.6540761354852405E-2</v>
      </c>
      <c r="AM14" s="14">
        <v>0.10735183621038</v>
      </c>
    </row>
    <row r="15" spans="2:39" x14ac:dyDescent="0.35">
      <c r="B15" s="15" t="s">
        <v>126</v>
      </c>
      <c r="C15" s="14">
        <v>0.167254939724234</v>
      </c>
      <c r="D15" s="14">
        <v>0.17130240251249601</v>
      </c>
      <c r="E15" s="14">
        <v>0.16280665965468699</v>
      </c>
      <c r="F15" s="14"/>
      <c r="G15" s="14">
        <v>0.141452710008416</v>
      </c>
      <c r="H15" s="14">
        <v>6.7482852728190296E-2</v>
      </c>
      <c r="I15" s="14">
        <v>0.15375714264516199</v>
      </c>
      <c r="J15" s="14">
        <v>0.233606964780633</v>
      </c>
      <c r="K15" s="14">
        <v>0.259373821710977</v>
      </c>
      <c r="L15" s="14">
        <v>0.27789509927088102</v>
      </c>
      <c r="M15" s="14"/>
      <c r="N15" s="14">
        <v>0.13892884746631501</v>
      </c>
      <c r="O15" s="14">
        <v>0.17246761115835599</v>
      </c>
      <c r="P15" s="14">
        <v>0.16498309248454601</v>
      </c>
      <c r="Q15" s="14">
        <v>0.15427708996950901</v>
      </c>
      <c r="R15" s="14">
        <v>0.17079405150377699</v>
      </c>
      <c r="S15" s="14"/>
      <c r="T15" s="14">
        <v>0.159700528219062</v>
      </c>
      <c r="U15" s="14">
        <v>0.16640905110028301</v>
      </c>
      <c r="V15" s="14">
        <v>0.189801302762063</v>
      </c>
      <c r="W15" s="14">
        <v>0.14700359605840499</v>
      </c>
      <c r="X15" s="14"/>
      <c r="Y15" s="14">
        <v>0.17287630117119501</v>
      </c>
      <c r="Z15" s="14">
        <v>0.123991984803136</v>
      </c>
      <c r="AA15" s="14">
        <v>0.17929015690727301</v>
      </c>
      <c r="AB15" s="14">
        <v>7.2778134701818306E-2</v>
      </c>
      <c r="AC15" s="14"/>
      <c r="AD15" s="14">
        <v>0.16570482374553799</v>
      </c>
      <c r="AE15" s="14">
        <v>0.14971172555450801</v>
      </c>
      <c r="AF15" s="14">
        <v>0.213970061117918</v>
      </c>
      <c r="AG15" s="14">
        <v>0.234789605743117</v>
      </c>
      <c r="AH15" s="14"/>
      <c r="AI15" s="14">
        <v>0.14558319310776199</v>
      </c>
      <c r="AJ15" s="14">
        <v>0.11650065115659</v>
      </c>
      <c r="AK15" s="14">
        <v>8.9773066585683806E-2</v>
      </c>
      <c r="AL15" s="14">
        <v>8.74192845766638E-2</v>
      </c>
      <c r="AM15" s="14">
        <v>5.14732123243919E-2</v>
      </c>
    </row>
    <row r="16" spans="2:39" x14ac:dyDescent="0.35">
      <c r="B16" s="15" t="s">
        <v>127</v>
      </c>
      <c r="C16" s="14">
        <v>1.50494929148886E-2</v>
      </c>
      <c r="D16" s="14">
        <v>1.4899903235656599E-2</v>
      </c>
      <c r="E16" s="14">
        <v>1.52138963507071E-2</v>
      </c>
      <c r="F16" s="14"/>
      <c r="G16" s="14">
        <v>2.2609528791216599E-2</v>
      </c>
      <c r="H16" s="14">
        <v>0</v>
      </c>
      <c r="I16" s="14">
        <v>8.5084122518657608E-3</v>
      </c>
      <c r="J16" s="14">
        <v>3.1409794665777598E-2</v>
      </c>
      <c r="K16" s="14">
        <v>0</v>
      </c>
      <c r="L16" s="14">
        <v>4.2628145377544897E-2</v>
      </c>
      <c r="M16" s="14"/>
      <c r="N16" s="14">
        <v>4.2356436500654397E-2</v>
      </c>
      <c r="O16" s="14">
        <v>9.1139752194599206E-3</v>
      </c>
      <c r="P16" s="14">
        <v>0</v>
      </c>
      <c r="Q16" s="14">
        <v>0</v>
      </c>
      <c r="R16" s="14">
        <v>1.6929273047685399E-2</v>
      </c>
      <c r="S16" s="14"/>
      <c r="T16" s="14">
        <v>9.9923705479319398E-3</v>
      </c>
      <c r="U16" s="14">
        <v>2.3772069609802299E-2</v>
      </c>
      <c r="V16" s="14">
        <v>1.6531806016362199E-2</v>
      </c>
      <c r="W16" s="14">
        <v>1.3459809608647601E-2</v>
      </c>
      <c r="X16" s="14"/>
      <c r="Y16" s="14">
        <v>1.7341950300679001E-2</v>
      </c>
      <c r="Z16" s="14">
        <v>1.0372551971023301E-2</v>
      </c>
      <c r="AA16" s="14">
        <v>2.5987365457845E-2</v>
      </c>
      <c r="AB16" s="14">
        <v>8.7779325912542405E-3</v>
      </c>
      <c r="AC16" s="14"/>
      <c r="AD16" s="14">
        <v>1.3789056073153699E-2</v>
      </c>
      <c r="AE16" s="14">
        <v>2.1917109335989501E-2</v>
      </c>
      <c r="AF16" s="14">
        <v>1.18189955842704E-2</v>
      </c>
      <c r="AG16" s="14">
        <v>0</v>
      </c>
      <c r="AH16" s="14"/>
      <c r="AI16" s="14">
        <v>0</v>
      </c>
      <c r="AJ16" s="14">
        <v>0</v>
      </c>
      <c r="AK16" s="14">
        <v>0</v>
      </c>
      <c r="AL16" s="14">
        <v>1.7497592790116399E-2</v>
      </c>
      <c r="AM16" s="14">
        <v>1.27304189823841E-2</v>
      </c>
    </row>
    <row r="17" spans="2:39" x14ac:dyDescent="0.35">
      <c r="B17" s="15" t="s">
        <v>128</v>
      </c>
      <c r="C17" s="14">
        <v>2.2723075697669501E-2</v>
      </c>
      <c r="D17" s="14">
        <v>1.84135618389718E-2</v>
      </c>
      <c r="E17" s="14">
        <v>2.7459357563601301E-2</v>
      </c>
      <c r="F17" s="14"/>
      <c r="G17" s="14">
        <v>1.28900465221474E-2</v>
      </c>
      <c r="H17" s="14">
        <v>1.31073007970865E-2</v>
      </c>
      <c r="I17" s="14">
        <v>4.20059604148156E-2</v>
      </c>
      <c r="J17" s="14">
        <v>4.7091900631723298E-2</v>
      </c>
      <c r="K17" s="14">
        <v>1.46351829820808E-2</v>
      </c>
      <c r="L17" s="14">
        <v>0</v>
      </c>
      <c r="M17" s="14"/>
      <c r="N17" s="14">
        <v>4.4116345660838399E-2</v>
      </c>
      <c r="O17" s="14">
        <v>1.04164108476351E-2</v>
      </c>
      <c r="P17" s="14">
        <v>2.5604343751701699E-2</v>
      </c>
      <c r="Q17" s="14">
        <v>3.0666977648016999E-2</v>
      </c>
      <c r="R17" s="14">
        <v>9.6751006182584191E-3</v>
      </c>
      <c r="S17" s="14"/>
      <c r="T17" s="14">
        <v>1.2731488836233E-2</v>
      </c>
      <c r="U17" s="14">
        <v>1.7928899771237999E-2</v>
      </c>
      <c r="V17" s="14">
        <v>2.05128874213392E-2</v>
      </c>
      <c r="W17" s="14">
        <v>2.7004620114652499E-2</v>
      </c>
      <c r="X17" s="14"/>
      <c r="Y17" s="14">
        <v>3.5207648043279603E-2</v>
      </c>
      <c r="Z17" s="14">
        <v>1.64543038026757E-2</v>
      </c>
      <c r="AA17" s="14">
        <v>0</v>
      </c>
      <c r="AB17" s="14">
        <v>0</v>
      </c>
      <c r="AC17" s="14"/>
      <c r="AD17" s="14">
        <v>1.8844906701147E-2</v>
      </c>
      <c r="AE17" s="14">
        <v>2.1799462433901101E-2</v>
      </c>
      <c r="AF17" s="14">
        <v>8.6220137793840204E-2</v>
      </c>
      <c r="AG17" s="14">
        <v>1.05891567041642E-2</v>
      </c>
      <c r="AH17" s="14"/>
      <c r="AI17" s="14">
        <v>1.5747105615429E-2</v>
      </c>
      <c r="AJ17" s="14">
        <v>1.5671206422991898E-2</v>
      </c>
      <c r="AK17" s="14">
        <v>6.2459271121680801E-2</v>
      </c>
      <c r="AL17" s="14">
        <v>0</v>
      </c>
      <c r="AM17" s="14">
        <v>0</v>
      </c>
    </row>
    <row r="18" spans="2:39" x14ac:dyDescent="0.35">
      <c r="B18" s="15" t="s">
        <v>64</v>
      </c>
      <c r="C18" s="23">
        <v>7.0492211697032402E-4</v>
      </c>
      <c r="D18" s="23">
        <v>0</v>
      </c>
      <c r="E18" s="23">
        <v>1.47965215589628E-3</v>
      </c>
      <c r="F18" s="23"/>
      <c r="G18" s="23">
        <v>3.5140978390724802E-3</v>
      </c>
      <c r="H18" s="23">
        <v>0</v>
      </c>
      <c r="I18" s="23">
        <v>0</v>
      </c>
      <c r="J18" s="23">
        <v>0</v>
      </c>
      <c r="K18" s="23">
        <v>0</v>
      </c>
      <c r="L18" s="23">
        <v>0</v>
      </c>
      <c r="M18" s="23"/>
      <c r="N18" s="23">
        <v>7.8892274711869301E-3</v>
      </c>
      <c r="O18" s="23">
        <v>0</v>
      </c>
      <c r="P18" s="23">
        <v>0</v>
      </c>
      <c r="Q18" s="23">
        <v>0</v>
      </c>
      <c r="R18" s="23">
        <v>0</v>
      </c>
      <c r="S18" s="23"/>
      <c r="T18" s="23">
        <v>9.9923705479319398E-3</v>
      </c>
      <c r="U18" s="23">
        <v>0</v>
      </c>
      <c r="V18" s="23">
        <v>0</v>
      </c>
      <c r="W18" s="23">
        <v>0</v>
      </c>
      <c r="X18" s="23"/>
      <c r="Y18" s="23">
        <v>0</v>
      </c>
      <c r="Z18" s="23">
        <v>0</v>
      </c>
      <c r="AA18" s="23">
        <v>0</v>
      </c>
      <c r="AB18" s="23">
        <v>0</v>
      </c>
      <c r="AC18" s="23"/>
      <c r="AD18" s="23">
        <v>0</v>
      </c>
      <c r="AE18" s="23">
        <v>0</v>
      </c>
      <c r="AF18" s="23">
        <v>1.30425307924865E-2</v>
      </c>
      <c r="AG18" s="23">
        <v>0</v>
      </c>
      <c r="AH18" s="23"/>
      <c r="AI18" s="23">
        <v>0</v>
      </c>
      <c r="AJ18" s="23">
        <v>0</v>
      </c>
      <c r="AK18" s="23">
        <v>0</v>
      </c>
      <c r="AL18" s="23">
        <v>0</v>
      </c>
      <c r="AM18" s="23">
        <v>6.5266348847835796E-3</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686</v>
      </c>
      <c r="D7" s="10">
        <v>367</v>
      </c>
      <c r="E7" s="10">
        <v>319</v>
      </c>
      <c r="F7" s="10"/>
      <c r="G7" s="10">
        <v>145</v>
      </c>
      <c r="H7" s="10">
        <v>192</v>
      </c>
      <c r="I7" s="10">
        <v>135</v>
      </c>
      <c r="J7" s="10">
        <v>98</v>
      </c>
      <c r="K7" s="10">
        <v>60</v>
      </c>
      <c r="L7" s="10">
        <v>56</v>
      </c>
      <c r="M7" s="10"/>
      <c r="N7" s="10">
        <v>107</v>
      </c>
      <c r="O7" s="10">
        <v>114</v>
      </c>
      <c r="P7" s="10">
        <v>162</v>
      </c>
      <c r="Q7" s="10">
        <v>155</v>
      </c>
      <c r="R7" s="10">
        <v>112</v>
      </c>
      <c r="S7" s="10"/>
      <c r="T7" s="10">
        <v>49</v>
      </c>
      <c r="U7" s="10">
        <v>40</v>
      </c>
      <c r="V7" s="10">
        <v>288</v>
      </c>
      <c r="W7" s="10">
        <v>308</v>
      </c>
      <c r="X7" s="10"/>
      <c r="Y7" s="10">
        <v>323</v>
      </c>
      <c r="Z7" s="10">
        <v>160</v>
      </c>
      <c r="AA7" s="10">
        <v>94</v>
      </c>
      <c r="AB7" s="10">
        <v>65</v>
      </c>
      <c r="AC7" s="10"/>
      <c r="AD7" s="10">
        <v>424</v>
      </c>
      <c r="AE7" s="10">
        <v>208</v>
      </c>
      <c r="AF7" s="10">
        <v>24</v>
      </c>
      <c r="AG7" s="10">
        <v>29</v>
      </c>
      <c r="AH7" s="10"/>
      <c r="AI7" s="10">
        <v>63</v>
      </c>
      <c r="AJ7" s="10">
        <v>156</v>
      </c>
      <c r="AK7" s="10">
        <v>46</v>
      </c>
      <c r="AL7" s="10">
        <v>68</v>
      </c>
      <c r="AM7" s="10">
        <v>82</v>
      </c>
    </row>
    <row r="8" spans="2:39" ht="30" customHeight="1" x14ac:dyDescent="0.35">
      <c r="B8" s="11" t="s">
        <v>20</v>
      </c>
      <c r="C8" s="11">
        <v>699</v>
      </c>
      <c r="D8" s="11">
        <v>364</v>
      </c>
      <c r="E8" s="11">
        <v>335</v>
      </c>
      <c r="F8" s="11"/>
      <c r="G8" s="11">
        <v>121</v>
      </c>
      <c r="H8" s="11">
        <v>179</v>
      </c>
      <c r="I8" s="11">
        <v>154</v>
      </c>
      <c r="J8" s="11">
        <v>104</v>
      </c>
      <c r="K8" s="11">
        <v>70</v>
      </c>
      <c r="L8" s="11">
        <v>70</v>
      </c>
      <c r="M8" s="11"/>
      <c r="N8" s="11">
        <v>55</v>
      </c>
      <c r="O8" s="11">
        <v>184</v>
      </c>
      <c r="P8" s="11">
        <v>156</v>
      </c>
      <c r="Q8" s="11">
        <v>168</v>
      </c>
      <c r="R8" s="11">
        <v>100</v>
      </c>
      <c r="S8" s="11"/>
      <c r="T8" s="11">
        <v>47</v>
      </c>
      <c r="U8" s="11">
        <v>34</v>
      </c>
      <c r="V8" s="11">
        <v>303</v>
      </c>
      <c r="W8" s="11">
        <v>315</v>
      </c>
      <c r="X8" s="11"/>
      <c r="Y8" s="11">
        <v>333</v>
      </c>
      <c r="Z8" s="11">
        <v>162</v>
      </c>
      <c r="AA8" s="11">
        <v>99</v>
      </c>
      <c r="AB8" s="11">
        <v>66</v>
      </c>
      <c r="AC8" s="11"/>
      <c r="AD8" s="11">
        <v>440</v>
      </c>
      <c r="AE8" s="11">
        <v>206</v>
      </c>
      <c r="AF8" s="11">
        <v>26</v>
      </c>
      <c r="AG8" s="11">
        <v>26</v>
      </c>
      <c r="AH8" s="11"/>
      <c r="AI8" s="11">
        <v>67</v>
      </c>
      <c r="AJ8" s="11">
        <v>155</v>
      </c>
      <c r="AK8" s="11">
        <v>48</v>
      </c>
      <c r="AL8" s="11">
        <v>105</v>
      </c>
      <c r="AM8" s="11">
        <v>75</v>
      </c>
    </row>
    <row r="9" spans="2:39" x14ac:dyDescent="0.35">
      <c r="B9" s="15" t="s">
        <v>120</v>
      </c>
      <c r="C9" s="14">
        <v>2.4315521864174301E-2</v>
      </c>
      <c r="D9" s="14">
        <v>1.98026438133166E-2</v>
      </c>
      <c r="E9" s="14">
        <v>2.9228138240563702E-2</v>
      </c>
      <c r="F9" s="14"/>
      <c r="G9" s="14">
        <v>4.8303188945900903E-2</v>
      </c>
      <c r="H9" s="14">
        <v>2.9983351955446901E-2</v>
      </c>
      <c r="I9" s="14">
        <v>2.5687383734818499E-2</v>
      </c>
      <c r="J9" s="14">
        <v>1.73617315835797E-2</v>
      </c>
      <c r="K9" s="14">
        <v>0</v>
      </c>
      <c r="L9" s="14">
        <v>0</v>
      </c>
      <c r="M9" s="14"/>
      <c r="N9" s="14">
        <v>2.8297247476010701E-2</v>
      </c>
      <c r="O9" s="14">
        <v>3.40338584852201E-2</v>
      </c>
      <c r="P9" s="14">
        <v>2.2397049193198699E-2</v>
      </c>
      <c r="Q9" s="14">
        <v>1.8625427482385101E-2</v>
      </c>
      <c r="R9" s="14">
        <v>2.5570683303032402E-2</v>
      </c>
      <c r="S9" s="14"/>
      <c r="T9" s="14">
        <v>0</v>
      </c>
      <c r="U9" s="14">
        <v>2.5420570173491499E-2</v>
      </c>
      <c r="V9" s="14">
        <v>1.4082474132413401E-2</v>
      </c>
      <c r="W9" s="14">
        <v>3.7636206904179403E-2</v>
      </c>
      <c r="X9" s="14"/>
      <c r="Y9" s="14">
        <v>7.2951632718197303E-3</v>
      </c>
      <c r="Z9" s="14">
        <v>5.1561989110661802E-2</v>
      </c>
      <c r="AA9" s="14">
        <v>3.8975721795526497E-2</v>
      </c>
      <c r="AB9" s="14">
        <v>2.7871358084081799E-2</v>
      </c>
      <c r="AC9" s="14"/>
      <c r="AD9" s="14">
        <v>2.0103810451613899E-2</v>
      </c>
      <c r="AE9" s="14">
        <v>3.5322510998631498E-2</v>
      </c>
      <c r="AF9" s="14">
        <v>0</v>
      </c>
      <c r="AG9" s="14">
        <v>3.2963719275016901E-2</v>
      </c>
      <c r="AH9" s="14"/>
      <c r="AI9" s="14">
        <v>0</v>
      </c>
      <c r="AJ9" s="14">
        <v>3.8047434116433902E-2</v>
      </c>
      <c r="AK9" s="14">
        <v>1.80924552560831E-2</v>
      </c>
      <c r="AL9" s="14">
        <v>4.5912101113823697E-2</v>
      </c>
      <c r="AM9" s="14">
        <v>2.4751850567721199E-2</v>
      </c>
    </row>
    <row r="10" spans="2:39" x14ac:dyDescent="0.35">
      <c r="B10" s="15" t="s">
        <v>121</v>
      </c>
      <c r="C10" s="14">
        <v>7.6809821095278993E-2</v>
      </c>
      <c r="D10" s="14">
        <v>7.1558915455865596E-2</v>
      </c>
      <c r="E10" s="14">
        <v>8.2525837514148298E-2</v>
      </c>
      <c r="F10" s="14"/>
      <c r="G10" s="14">
        <v>7.5582536128256897E-2</v>
      </c>
      <c r="H10" s="14">
        <v>0.102663826786918</v>
      </c>
      <c r="I10" s="14">
        <v>8.4757163921391293E-2</v>
      </c>
      <c r="J10" s="14">
        <v>6.7890792748139403E-2</v>
      </c>
      <c r="K10" s="14">
        <v>3.2092540068273098E-2</v>
      </c>
      <c r="L10" s="14">
        <v>5.3285653199665502E-2</v>
      </c>
      <c r="M10" s="14"/>
      <c r="N10" s="14">
        <v>3.2406922108174703E-2</v>
      </c>
      <c r="O10" s="14">
        <v>0.119862333739424</v>
      </c>
      <c r="P10" s="14">
        <v>8.0490676389921204E-2</v>
      </c>
      <c r="Q10" s="14">
        <v>8.2883938364503598E-2</v>
      </c>
      <c r="R10" s="14">
        <v>3.3979797063285203E-2</v>
      </c>
      <c r="S10" s="14"/>
      <c r="T10" s="14">
        <v>0.153410614072439</v>
      </c>
      <c r="U10" s="14">
        <v>1.24610505008782E-2</v>
      </c>
      <c r="V10" s="14">
        <v>8.4926727294842505E-2</v>
      </c>
      <c r="W10" s="14">
        <v>6.4698369847324994E-2</v>
      </c>
      <c r="X10" s="14"/>
      <c r="Y10" s="14">
        <v>6.2916192627985104E-2</v>
      </c>
      <c r="Z10" s="14">
        <v>7.2481732037056296E-2</v>
      </c>
      <c r="AA10" s="14">
        <v>8.2781217994163298E-2</v>
      </c>
      <c r="AB10" s="14">
        <v>0.17006765577254401</v>
      </c>
      <c r="AC10" s="14"/>
      <c r="AD10" s="14">
        <v>8.2018430115616603E-2</v>
      </c>
      <c r="AE10" s="14">
        <v>6.2091665304083402E-2</v>
      </c>
      <c r="AF10" s="14">
        <v>2.9666448427478901E-2</v>
      </c>
      <c r="AG10" s="14">
        <v>0.154456921264539</v>
      </c>
      <c r="AH10" s="14"/>
      <c r="AI10" s="14">
        <v>0.11808835403046899</v>
      </c>
      <c r="AJ10" s="14">
        <v>6.85228557179412E-2</v>
      </c>
      <c r="AK10" s="14">
        <v>0.114100493716875</v>
      </c>
      <c r="AL10" s="14">
        <v>0.191401554923149</v>
      </c>
      <c r="AM10" s="14">
        <v>6.8449019977120398E-2</v>
      </c>
    </row>
    <row r="11" spans="2:39" x14ac:dyDescent="0.35">
      <c r="B11" s="15" t="s">
        <v>122</v>
      </c>
      <c r="C11" s="14">
        <v>0.23390177963224401</v>
      </c>
      <c r="D11" s="14">
        <v>0.225425152930504</v>
      </c>
      <c r="E11" s="14">
        <v>0.24312924261312199</v>
      </c>
      <c r="F11" s="14"/>
      <c r="G11" s="14">
        <v>0.23379995451587601</v>
      </c>
      <c r="H11" s="14">
        <v>0.30885848838126201</v>
      </c>
      <c r="I11" s="14">
        <v>0.187953037741629</v>
      </c>
      <c r="J11" s="14">
        <v>0.16486219632466101</v>
      </c>
      <c r="K11" s="14">
        <v>0.236604729056416</v>
      </c>
      <c r="L11" s="14">
        <v>0.24314093479875401</v>
      </c>
      <c r="M11" s="14"/>
      <c r="N11" s="14">
        <v>0.24541050969436701</v>
      </c>
      <c r="O11" s="14">
        <v>0.262862616823339</v>
      </c>
      <c r="P11" s="14">
        <v>0.24030703807154999</v>
      </c>
      <c r="Q11" s="14">
        <v>0.22467069520934799</v>
      </c>
      <c r="R11" s="14">
        <v>0.22152523475468</v>
      </c>
      <c r="S11" s="14"/>
      <c r="T11" s="14">
        <v>0.32342517408805299</v>
      </c>
      <c r="U11" s="14">
        <v>0.223355529537722</v>
      </c>
      <c r="V11" s="14">
        <v>0.226738107668147</v>
      </c>
      <c r="W11" s="14">
        <v>0.228989250340071</v>
      </c>
      <c r="X11" s="14"/>
      <c r="Y11" s="14">
        <v>0.231352984112214</v>
      </c>
      <c r="Z11" s="14">
        <v>0.24784499716744701</v>
      </c>
      <c r="AA11" s="14">
        <v>0.25907458429769098</v>
      </c>
      <c r="AB11" s="14">
        <v>0.29513537032679499</v>
      </c>
      <c r="AC11" s="14"/>
      <c r="AD11" s="14">
        <v>0.26960368291701797</v>
      </c>
      <c r="AE11" s="14">
        <v>0.18510516722032999</v>
      </c>
      <c r="AF11" s="14">
        <v>7.2993905272726894E-2</v>
      </c>
      <c r="AG11" s="14">
        <v>0.185124056195555</v>
      </c>
      <c r="AH11" s="14"/>
      <c r="AI11" s="14">
        <v>0.32811003061372701</v>
      </c>
      <c r="AJ11" s="14">
        <v>0.24693201525227701</v>
      </c>
      <c r="AK11" s="14">
        <v>0.23973865246336701</v>
      </c>
      <c r="AL11" s="14">
        <v>0.21139422488345799</v>
      </c>
      <c r="AM11" s="14">
        <v>0.350804968144801</v>
      </c>
    </row>
    <row r="12" spans="2:39" x14ac:dyDescent="0.35">
      <c r="B12" s="15" t="s">
        <v>123</v>
      </c>
      <c r="C12" s="14">
        <v>0.14278403089502001</v>
      </c>
      <c r="D12" s="14">
        <v>0.191498431945823</v>
      </c>
      <c r="E12" s="14">
        <v>8.9754642183156694E-2</v>
      </c>
      <c r="F12" s="14"/>
      <c r="G12" s="14">
        <v>0.127844537695601</v>
      </c>
      <c r="H12" s="14">
        <v>0.16575865824896999</v>
      </c>
      <c r="I12" s="14">
        <v>0.15950164810610701</v>
      </c>
      <c r="J12" s="14">
        <v>8.1279830932068406E-2</v>
      </c>
      <c r="K12" s="14">
        <v>0.171363254116528</v>
      </c>
      <c r="L12" s="14">
        <v>0.13531536067480601</v>
      </c>
      <c r="M12" s="14"/>
      <c r="N12" s="14">
        <v>0.140705871030644</v>
      </c>
      <c r="O12" s="14">
        <v>0.104524839926308</v>
      </c>
      <c r="P12" s="14">
        <v>0.140330349414581</v>
      </c>
      <c r="Q12" s="14">
        <v>0.17507688268350999</v>
      </c>
      <c r="R12" s="14">
        <v>0.184796198740105</v>
      </c>
      <c r="S12" s="14"/>
      <c r="T12" s="14">
        <v>0.128781578372614</v>
      </c>
      <c r="U12" s="14">
        <v>0.17709257746478901</v>
      </c>
      <c r="V12" s="14">
        <v>0.12774147088572901</v>
      </c>
      <c r="W12" s="14">
        <v>0.155798952058569</v>
      </c>
      <c r="X12" s="14"/>
      <c r="Y12" s="14">
        <v>0.13628946218570501</v>
      </c>
      <c r="Z12" s="14">
        <v>0.180156501680903</v>
      </c>
      <c r="AA12" s="14">
        <v>0.15221857886134799</v>
      </c>
      <c r="AB12" s="14">
        <v>0.11318933204560901</v>
      </c>
      <c r="AC12" s="14"/>
      <c r="AD12" s="14">
        <v>0.13849084414867799</v>
      </c>
      <c r="AE12" s="14">
        <v>0.164420581751268</v>
      </c>
      <c r="AF12" s="14">
        <v>2.02514687332222E-2</v>
      </c>
      <c r="AG12" s="14">
        <v>0.16950951853111901</v>
      </c>
      <c r="AH12" s="14"/>
      <c r="AI12" s="14">
        <v>0.142248647065155</v>
      </c>
      <c r="AJ12" s="14">
        <v>0.15854522620025099</v>
      </c>
      <c r="AK12" s="14">
        <v>0.167619674808624</v>
      </c>
      <c r="AL12" s="14">
        <v>0.133994814656717</v>
      </c>
      <c r="AM12" s="14">
        <v>0.16811478133177801</v>
      </c>
    </row>
    <row r="13" spans="2:39" x14ac:dyDescent="0.35">
      <c r="B13" s="15" t="s">
        <v>124</v>
      </c>
      <c r="C13" s="14">
        <v>0.26953525052393501</v>
      </c>
      <c r="D13" s="14">
        <v>0.264566490173132</v>
      </c>
      <c r="E13" s="14">
        <v>0.27494413000054002</v>
      </c>
      <c r="F13" s="14"/>
      <c r="G13" s="14">
        <v>0.24012295159476801</v>
      </c>
      <c r="H13" s="14">
        <v>0.27028600180431001</v>
      </c>
      <c r="I13" s="14">
        <v>0.243865067389994</v>
      </c>
      <c r="J13" s="14">
        <v>0.34931777386326102</v>
      </c>
      <c r="K13" s="14">
        <v>0.26101307363162601</v>
      </c>
      <c r="L13" s="14">
        <v>0.265241609935016</v>
      </c>
      <c r="M13" s="14"/>
      <c r="N13" s="14">
        <v>0.24752125614262199</v>
      </c>
      <c r="O13" s="14">
        <v>0.284784121722502</v>
      </c>
      <c r="P13" s="14">
        <v>0.27644710262325201</v>
      </c>
      <c r="Q13" s="14">
        <v>0.25172820448502697</v>
      </c>
      <c r="R13" s="14">
        <v>0.231843336583161</v>
      </c>
      <c r="S13" s="14"/>
      <c r="T13" s="14">
        <v>0.14436870716809799</v>
      </c>
      <c r="U13" s="14">
        <v>0.187923394696071</v>
      </c>
      <c r="V13" s="14">
        <v>0.26931807805895902</v>
      </c>
      <c r="W13" s="14">
        <v>0.29732558013235699</v>
      </c>
      <c r="X13" s="14"/>
      <c r="Y13" s="14">
        <v>0.27602645430855</v>
      </c>
      <c r="Z13" s="14">
        <v>0.28206643262500602</v>
      </c>
      <c r="AA13" s="14">
        <v>0.25837539109990099</v>
      </c>
      <c r="AB13" s="14">
        <v>0.27839757122393699</v>
      </c>
      <c r="AC13" s="14"/>
      <c r="AD13" s="14">
        <v>0.26723877651864197</v>
      </c>
      <c r="AE13" s="14">
        <v>0.285186073106797</v>
      </c>
      <c r="AF13" s="14">
        <v>0.16050882159514901</v>
      </c>
      <c r="AG13" s="14">
        <v>0.26786891591123002</v>
      </c>
      <c r="AH13" s="14"/>
      <c r="AI13" s="14">
        <v>0.227238022244767</v>
      </c>
      <c r="AJ13" s="14">
        <v>0.28035535395863198</v>
      </c>
      <c r="AK13" s="14">
        <v>0.301085734917859</v>
      </c>
      <c r="AL13" s="14">
        <v>0.28557889337138997</v>
      </c>
      <c r="AM13" s="14">
        <v>0.20874099320101</v>
      </c>
    </row>
    <row r="14" spans="2:39" x14ac:dyDescent="0.35">
      <c r="B14" s="15" t="s">
        <v>125</v>
      </c>
      <c r="C14" s="14">
        <v>8.6475849361077203E-2</v>
      </c>
      <c r="D14" s="14">
        <v>6.7494208910184303E-2</v>
      </c>
      <c r="E14" s="14">
        <v>0.107138831316033</v>
      </c>
      <c r="F14" s="14"/>
      <c r="G14" s="14">
        <v>9.6010710417162706E-2</v>
      </c>
      <c r="H14" s="14">
        <v>5.6928525343904801E-2</v>
      </c>
      <c r="I14" s="14">
        <v>0.102788227838623</v>
      </c>
      <c r="J14" s="14">
        <v>0.10364826072074899</v>
      </c>
      <c r="K14" s="14">
        <v>0.13772706186818301</v>
      </c>
      <c r="L14" s="14">
        <v>3.2431091934286303E-2</v>
      </c>
      <c r="M14" s="14"/>
      <c r="N14" s="14">
        <v>9.2161599592681998E-2</v>
      </c>
      <c r="O14" s="14">
        <v>3.4376974937453397E-2</v>
      </c>
      <c r="P14" s="14">
        <v>9.2848933258678504E-2</v>
      </c>
      <c r="Q14" s="14">
        <v>0.113637866914524</v>
      </c>
      <c r="R14" s="14">
        <v>0.102341396566427</v>
      </c>
      <c r="S14" s="14"/>
      <c r="T14" s="14">
        <v>3.1945393211363401E-2</v>
      </c>
      <c r="U14" s="14">
        <v>0.13729578378860099</v>
      </c>
      <c r="V14" s="14">
        <v>8.5234048091472406E-2</v>
      </c>
      <c r="W14" s="14">
        <v>8.9065127895705004E-2</v>
      </c>
      <c r="X14" s="14"/>
      <c r="Y14" s="14">
        <v>9.3925957598583396E-2</v>
      </c>
      <c r="Z14" s="14">
        <v>7.2074906197027305E-2</v>
      </c>
      <c r="AA14" s="14">
        <v>8.9501701124286501E-2</v>
      </c>
      <c r="AB14" s="14">
        <v>2.5877838389922001E-2</v>
      </c>
      <c r="AC14" s="14"/>
      <c r="AD14" s="14">
        <v>7.9523169763904597E-2</v>
      </c>
      <c r="AE14" s="14">
        <v>0.109136222194329</v>
      </c>
      <c r="AF14" s="14">
        <v>6.6442661526537397E-2</v>
      </c>
      <c r="AG14" s="14">
        <v>4.6994981942953401E-2</v>
      </c>
      <c r="AH14" s="14"/>
      <c r="AI14" s="14">
        <v>0.102811779863624</v>
      </c>
      <c r="AJ14" s="14">
        <v>5.6182880194880998E-2</v>
      </c>
      <c r="AK14" s="14">
        <v>6.7458863579147793E-2</v>
      </c>
      <c r="AL14" s="14">
        <v>3.4329117218575601E-2</v>
      </c>
      <c r="AM14" s="14">
        <v>8.5535312289966803E-2</v>
      </c>
    </row>
    <row r="15" spans="2:39" x14ac:dyDescent="0.35">
      <c r="B15" s="15" t="s">
        <v>126</v>
      </c>
      <c r="C15" s="14">
        <v>0.14332758378417099</v>
      </c>
      <c r="D15" s="14">
        <v>0.14041082688218401</v>
      </c>
      <c r="E15" s="14">
        <v>0.146502698990293</v>
      </c>
      <c r="F15" s="14"/>
      <c r="G15" s="14">
        <v>0.13692396093833401</v>
      </c>
      <c r="H15" s="14">
        <v>5.4699927518321798E-2</v>
      </c>
      <c r="I15" s="14">
        <v>0.16241975347736301</v>
      </c>
      <c r="J15" s="14">
        <v>0.20397868716054399</v>
      </c>
      <c r="K15" s="14">
        <v>0.13720099041004899</v>
      </c>
      <c r="L15" s="14">
        <v>0.25602818180020798</v>
      </c>
      <c r="M15" s="14"/>
      <c r="N15" s="14">
        <v>0.16848451793406399</v>
      </c>
      <c r="O15" s="14">
        <v>0.15184737469488799</v>
      </c>
      <c r="P15" s="14">
        <v>0.13448761548084301</v>
      </c>
      <c r="Q15" s="14">
        <v>0.10855472829282101</v>
      </c>
      <c r="R15" s="14">
        <v>0.15937223222021499</v>
      </c>
      <c r="S15" s="14"/>
      <c r="T15" s="14">
        <v>0.208106275662124</v>
      </c>
      <c r="U15" s="14">
        <v>0.18077276648100901</v>
      </c>
      <c r="V15" s="14">
        <v>0.16863626222636999</v>
      </c>
      <c r="W15" s="14">
        <v>0.10566860414229801</v>
      </c>
      <c r="X15" s="14"/>
      <c r="Y15" s="14">
        <v>0.17093493537837801</v>
      </c>
      <c r="Z15" s="14">
        <v>7.1383047413273698E-2</v>
      </c>
      <c r="AA15" s="14">
        <v>9.8785474328893202E-2</v>
      </c>
      <c r="AB15" s="14">
        <v>7.32270668414918E-2</v>
      </c>
      <c r="AC15" s="14"/>
      <c r="AD15" s="14">
        <v>0.123283472191155</v>
      </c>
      <c r="AE15" s="14">
        <v>0.129805235711245</v>
      </c>
      <c r="AF15" s="14">
        <v>0.59896744651207301</v>
      </c>
      <c r="AG15" s="14">
        <v>0.14308188687958601</v>
      </c>
      <c r="AH15" s="14"/>
      <c r="AI15" s="14">
        <v>8.1503166182257294E-2</v>
      </c>
      <c r="AJ15" s="14">
        <v>0.13075432547435001</v>
      </c>
      <c r="AK15" s="14">
        <v>9.1904125258043506E-2</v>
      </c>
      <c r="AL15" s="14">
        <v>9.2436650616041102E-2</v>
      </c>
      <c r="AM15" s="14">
        <v>4.6154761405470299E-2</v>
      </c>
    </row>
    <row r="16" spans="2:39" x14ac:dyDescent="0.35">
      <c r="B16" s="15" t="s">
        <v>127</v>
      </c>
      <c r="C16" s="14">
        <v>4.6226652823744604E-3</v>
      </c>
      <c r="D16" s="14">
        <v>2.6513576618723898E-3</v>
      </c>
      <c r="E16" s="14">
        <v>6.7685859100189401E-3</v>
      </c>
      <c r="F16" s="14"/>
      <c r="G16" s="14">
        <v>1.0892821738843501E-2</v>
      </c>
      <c r="H16" s="14">
        <v>5.2794772464689697E-3</v>
      </c>
      <c r="I16" s="14">
        <v>6.2528916088767398E-3</v>
      </c>
      <c r="J16" s="14">
        <v>0</v>
      </c>
      <c r="K16" s="14">
        <v>0</v>
      </c>
      <c r="L16" s="14">
        <v>0</v>
      </c>
      <c r="M16" s="14"/>
      <c r="N16" s="14">
        <v>8.4350641272440893E-3</v>
      </c>
      <c r="O16" s="14">
        <v>0</v>
      </c>
      <c r="P16" s="14">
        <v>6.0546000095761396E-3</v>
      </c>
      <c r="Q16" s="14">
        <v>0</v>
      </c>
      <c r="R16" s="14">
        <v>9.6436133878555295E-3</v>
      </c>
      <c r="S16" s="14"/>
      <c r="T16" s="14">
        <v>0</v>
      </c>
      <c r="U16" s="14">
        <v>1.37510530150915E-2</v>
      </c>
      <c r="V16" s="14">
        <v>2.8206196415721699E-3</v>
      </c>
      <c r="W16" s="14">
        <v>6.0631748088162398E-3</v>
      </c>
      <c r="X16" s="14"/>
      <c r="Y16" s="14">
        <v>2.8987174299315299E-3</v>
      </c>
      <c r="Z16" s="14">
        <v>8.7031784251392196E-3</v>
      </c>
      <c r="AA16" s="14">
        <v>0</v>
      </c>
      <c r="AB16" s="14">
        <v>0</v>
      </c>
      <c r="AC16" s="14"/>
      <c r="AD16" s="14">
        <v>3.2103044517480502E-3</v>
      </c>
      <c r="AE16" s="14">
        <v>4.6772589113081298E-3</v>
      </c>
      <c r="AF16" s="14">
        <v>3.3141711747321403E-2</v>
      </c>
      <c r="AG16" s="14">
        <v>0</v>
      </c>
      <c r="AH16" s="14"/>
      <c r="AI16" s="14">
        <v>0</v>
      </c>
      <c r="AJ16" s="14">
        <v>6.12120208405689E-3</v>
      </c>
      <c r="AK16" s="14">
        <v>0</v>
      </c>
      <c r="AL16" s="14">
        <v>0</v>
      </c>
      <c r="AM16" s="14">
        <v>0</v>
      </c>
    </row>
    <row r="17" spans="2:39" x14ac:dyDescent="0.35">
      <c r="B17" s="15" t="s">
        <v>128</v>
      </c>
      <c r="C17" s="14">
        <v>1.8227497561724901E-2</v>
      </c>
      <c r="D17" s="14">
        <v>1.6591972227118501E-2</v>
      </c>
      <c r="E17" s="14">
        <v>2.0007893232124201E-2</v>
      </c>
      <c r="F17" s="14"/>
      <c r="G17" s="14">
        <v>3.05193380252574E-2</v>
      </c>
      <c r="H17" s="14">
        <v>5.5417427143983596E-3</v>
      </c>
      <c r="I17" s="14">
        <v>2.67748261811976E-2</v>
      </c>
      <c r="J17" s="14">
        <v>1.16607266669968E-2</v>
      </c>
      <c r="K17" s="14">
        <v>2.39983508489265E-2</v>
      </c>
      <c r="L17" s="14">
        <v>1.45571676572652E-2</v>
      </c>
      <c r="M17" s="14"/>
      <c r="N17" s="14">
        <v>3.6577011894192199E-2</v>
      </c>
      <c r="O17" s="14">
        <v>7.7078796708649703E-3</v>
      </c>
      <c r="P17" s="14">
        <v>6.6366355583995403E-3</v>
      </c>
      <c r="Q17" s="14">
        <v>2.4822256567880799E-2</v>
      </c>
      <c r="R17" s="14">
        <v>3.0927507381239401E-2</v>
      </c>
      <c r="S17" s="14"/>
      <c r="T17" s="14">
        <v>9.9622574253091199E-3</v>
      </c>
      <c r="U17" s="14">
        <v>4.1927274342347401E-2</v>
      </c>
      <c r="V17" s="14">
        <v>2.0502212000494999E-2</v>
      </c>
      <c r="W17" s="14">
        <v>1.4754733870679E-2</v>
      </c>
      <c r="X17" s="14"/>
      <c r="Y17" s="14">
        <v>1.8360133086833E-2</v>
      </c>
      <c r="Z17" s="14">
        <v>1.3727215343485401E-2</v>
      </c>
      <c r="AA17" s="14">
        <v>2.0287330498189801E-2</v>
      </c>
      <c r="AB17" s="14">
        <v>1.6233807315619801E-2</v>
      </c>
      <c r="AC17" s="14"/>
      <c r="AD17" s="14">
        <v>1.65275094416234E-2</v>
      </c>
      <c r="AE17" s="14">
        <v>2.4255284802008299E-2</v>
      </c>
      <c r="AF17" s="14">
        <v>1.80275361854908E-2</v>
      </c>
      <c r="AG17" s="14">
        <v>0</v>
      </c>
      <c r="AH17" s="14"/>
      <c r="AI17" s="14">
        <v>0</v>
      </c>
      <c r="AJ17" s="14">
        <v>1.4538707001177299E-2</v>
      </c>
      <c r="AK17" s="14">
        <v>0</v>
      </c>
      <c r="AL17" s="14">
        <v>4.9526432168447701E-3</v>
      </c>
      <c r="AM17" s="14">
        <v>4.7448313082132099E-2</v>
      </c>
    </row>
    <row r="18" spans="2:39" x14ac:dyDescent="0.35">
      <c r="B18" s="15" t="s">
        <v>64</v>
      </c>
      <c r="C18" s="23">
        <v>0</v>
      </c>
      <c r="D18" s="23">
        <v>0</v>
      </c>
      <c r="E18" s="23">
        <v>0</v>
      </c>
      <c r="F18" s="23"/>
      <c r="G18" s="23">
        <v>0</v>
      </c>
      <c r="H18" s="23">
        <v>0</v>
      </c>
      <c r="I18" s="23">
        <v>0</v>
      </c>
      <c r="J18" s="23">
        <v>0</v>
      </c>
      <c r="K18" s="23">
        <v>0</v>
      </c>
      <c r="L18" s="23">
        <v>0</v>
      </c>
      <c r="M18" s="23"/>
      <c r="N18" s="23">
        <v>0</v>
      </c>
      <c r="O18" s="23">
        <v>0</v>
      </c>
      <c r="P18" s="23">
        <v>0</v>
      </c>
      <c r="Q18" s="23">
        <v>0</v>
      </c>
      <c r="R18" s="23">
        <v>0</v>
      </c>
      <c r="S18" s="23"/>
      <c r="T18" s="23">
        <v>0</v>
      </c>
      <c r="U18" s="23">
        <v>0</v>
      </c>
      <c r="V18" s="23">
        <v>0</v>
      </c>
      <c r="W18" s="23">
        <v>0</v>
      </c>
      <c r="X18" s="23"/>
      <c r="Y18" s="23">
        <v>0</v>
      </c>
      <c r="Z18" s="23">
        <v>0</v>
      </c>
      <c r="AA18" s="23">
        <v>0</v>
      </c>
      <c r="AB18" s="23">
        <v>0</v>
      </c>
      <c r="AC18" s="23"/>
      <c r="AD18" s="23">
        <v>0</v>
      </c>
      <c r="AE18" s="23">
        <v>0</v>
      </c>
      <c r="AF18" s="23">
        <v>0</v>
      </c>
      <c r="AG18" s="23">
        <v>0</v>
      </c>
      <c r="AH18" s="23"/>
      <c r="AI18" s="23">
        <v>0</v>
      </c>
      <c r="AJ18" s="23">
        <v>0</v>
      </c>
      <c r="AK18" s="23">
        <v>0</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261</v>
      </c>
      <c r="D7" s="10">
        <v>138</v>
      </c>
      <c r="E7" s="10">
        <v>123</v>
      </c>
      <c r="F7" s="10"/>
      <c r="G7" s="10">
        <v>50</v>
      </c>
      <c r="H7" s="10">
        <v>89</v>
      </c>
      <c r="I7" s="10">
        <v>51</v>
      </c>
      <c r="J7" s="10">
        <v>34</v>
      </c>
      <c r="K7" s="10">
        <v>23</v>
      </c>
      <c r="L7" s="10">
        <v>14</v>
      </c>
      <c r="M7" s="10"/>
      <c r="N7" s="10">
        <v>35</v>
      </c>
      <c r="O7" s="10">
        <v>51</v>
      </c>
      <c r="P7" s="10">
        <v>68</v>
      </c>
      <c r="Q7" s="10">
        <v>50</v>
      </c>
      <c r="R7" s="10">
        <v>50</v>
      </c>
      <c r="S7" s="10"/>
      <c r="T7" s="10">
        <v>9</v>
      </c>
      <c r="U7" s="10">
        <v>17</v>
      </c>
      <c r="V7" s="10">
        <v>104</v>
      </c>
      <c r="W7" s="10">
        <v>131</v>
      </c>
      <c r="X7" s="10"/>
      <c r="Y7" s="10">
        <v>110</v>
      </c>
      <c r="Z7" s="10">
        <v>60</v>
      </c>
      <c r="AA7" s="10">
        <v>48</v>
      </c>
      <c r="AB7" s="10">
        <v>34</v>
      </c>
      <c r="AC7" s="10"/>
      <c r="AD7" s="10">
        <v>167</v>
      </c>
      <c r="AE7" s="10">
        <v>67</v>
      </c>
      <c r="AF7" s="10">
        <v>10</v>
      </c>
      <c r="AG7" s="10">
        <v>15</v>
      </c>
      <c r="AH7" s="10"/>
      <c r="AI7" s="10">
        <v>20</v>
      </c>
      <c r="AJ7" s="10">
        <v>72</v>
      </c>
      <c r="AK7" s="10">
        <v>18</v>
      </c>
      <c r="AL7" s="10">
        <v>32</v>
      </c>
      <c r="AM7" s="10">
        <v>41</v>
      </c>
    </row>
    <row r="8" spans="2:39" ht="30" customHeight="1" x14ac:dyDescent="0.35">
      <c r="B8" s="11" t="s">
        <v>20</v>
      </c>
      <c r="C8" s="11">
        <v>270</v>
      </c>
      <c r="D8" s="11">
        <v>142</v>
      </c>
      <c r="E8" s="11">
        <v>128</v>
      </c>
      <c r="F8" s="11"/>
      <c r="G8" s="11">
        <v>43</v>
      </c>
      <c r="H8" s="11">
        <v>86</v>
      </c>
      <c r="I8" s="11">
        <v>57</v>
      </c>
      <c r="J8" s="11">
        <v>38</v>
      </c>
      <c r="K8" s="11">
        <v>25</v>
      </c>
      <c r="L8" s="11">
        <v>20</v>
      </c>
      <c r="M8" s="11"/>
      <c r="N8" s="11">
        <v>19</v>
      </c>
      <c r="O8" s="11">
        <v>81</v>
      </c>
      <c r="P8" s="11">
        <v>66</v>
      </c>
      <c r="Q8" s="11">
        <v>54</v>
      </c>
      <c r="R8" s="11">
        <v>43</v>
      </c>
      <c r="S8" s="11"/>
      <c r="T8" s="11">
        <v>7</v>
      </c>
      <c r="U8" s="11">
        <v>17</v>
      </c>
      <c r="V8" s="11">
        <v>113</v>
      </c>
      <c r="W8" s="11">
        <v>133</v>
      </c>
      <c r="X8" s="11"/>
      <c r="Y8" s="11">
        <v>113</v>
      </c>
      <c r="Z8" s="11">
        <v>62</v>
      </c>
      <c r="AA8" s="11">
        <v>54</v>
      </c>
      <c r="AB8" s="11">
        <v>34</v>
      </c>
      <c r="AC8" s="11"/>
      <c r="AD8" s="11">
        <v>179</v>
      </c>
      <c r="AE8" s="11">
        <v>64</v>
      </c>
      <c r="AF8" s="11">
        <v>11</v>
      </c>
      <c r="AG8" s="11">
        <v>14</v>
      </c>
      <c r="AH8" s="11"/>
      <c r="AI8" s="11">
        <v>22</v>
      </c>
      <c r="AJ8" s="11">
        <v>71</v>
      </c>
      <c r="AK8" s="11">
        <v>17</v>
      </c>
      <c r="AL8" s="11">
        <v>49</v>
      </c>
      <c r="AM8" s="11">
        <v>40</v>
      </c>
    </row>
    <row r="9" spans="2:39" x14ac:dyDescent="0.35">
      <c r="B9" s="15" t="s">
        <v>120</v>
      </c>
      <c r="C9" s="14">
        <v>1.79381812162768E-2</v>
      </c>
      <c r="D9" s="14">
        <v>2.9558109524182598E-3</v>
      </c>
      <c r="E9" s="14">
        <v>3.46629932119389E-2</v>
      </c>
      <c r="F9" s="14"/>
      <c r="G9" s="14">
        <v>4.97584879320499E-2</v>
      </c>
      <c r="H9" s="14">
        <v>1.0191158735011399E-2</v>
      </c>
      <c r="I9" s="14">
        <v>0</v>
      </c>
      <c r="J9" s="14">
        <v>4.7778796707532802E-2</v>
      </c>
      <c r="K9" s="14">
        <v>0</v>
      </c>
      <c r="L9" s="14">
        <v>0</v>
      </c>
      <c r="M9" s="14"/>
      <c r="N9" s="14">
        <v>2.2551164735381699E-2</v>
      </c>
      <c r="O9" s="14">
        <v>2.21870152474734E-2</v>
      </c>
      <c r="P9" s="14">
        <v>0</v>
      </c>
      <c r="Q9" s="14">
        <v>1.7743251489050701E-2</v>
      </c>
      <c r="R9" s="14">
        <v>3.8363277401385197E-2</v>
      </c>
      <c r="S9" s="14"/>
      <c r="T9" s="14">
        <v>0</v>
      </c>
      <c r="U9" s="14">
        <v>0</v>
      </c>
      <c r="V9" s="14">
        <v>0</v>
      </c>
      <c r="W9" s="14">
        <v>3.6298384829392398E-2</v>
      </c>
      <c r="X9" s="14"/>
      <c r="Y9" s="14">
        <v>3.7375197115076001E-3</v>
      </c>
      <c r="Z9" s="14">
        <v>4.2104701178713802E-2</v>
      </c>
      <c r="AA9" s="14">
        <v>3.3235665731534698E-2</v>
      </c>
      <c r="AB9" s="14">
        <v>0</v>
      </c>
      <c r="AC9" s="14"/>
      <c r="AD9" s="14">
        <v>1.9400844702041099E-2</v>
      </c>
      <c r="AE9" s="14">
        <v>1.4930693671982199E-2</v>
      </c>
      <c r="AF9" s="14">
        <v>0</v>
      </c>
      <c r="AG9" s="14">
        <v>3.0235593243353402E-2</v>
      </c>
      <c r="AH9" s="14"/>
      <c r="AI9" s="14">
        <v>0</v>
      </c>
      <c r="AJ9" s="14">
        <v>0</v>
      </c>
      <c r="AK9" s="14">
        <v>2.49843537753443E-2</v>
      </c>
      <c r="AL9" s="14">
        <v>3.7085331447871003E-2</v>
      </c>
      <c r="AM9" s="14">
        <v>4.2138588446079699E-2</v>
      </c>
    </row>
    <row r="10" spans="2:39" x14ac:dyDescent="0.35">
      <c r="B10" s="15" t="s">
        <v>121</v>
      </c>
      <c r="C10" s="14">
        <v>2.8721529190055502E-2</v>
      </c>
      <c r="D10" s="14">
        <v>4.3282942150644502E-2</v>
      </c>
      <c r="E10" s="14">
        <v>1.24666316092286E-2</v>
      </c>
      <c r="F10" s="14"/>
      <c r="G10" s="14">
        <v>0</v>
      </c>
      <c r="H10" s="14">
        <v>4.4289048676371498E-2</v>
      </c>
      <c r="I10" s="14">
        <v>5.1296590382671599E-2</v>
      </c>
      <c r="J10" s="14">
        <v>0</v>
      </c>
      <c r="K10" s="14">
        <v>4.02428927564807E-2</v>
      </c>
      <c r="L10" s="14">
        <v>0</v>
      </c>
      <c r="M10" s="14"/>
      <c r="N10" s="14">
        <v>2.7955703628216401E-2</v>
      </c>
      <c r="O10" s="14">
        <v>3.9168942227895201E-2</v>
      </c>
      <c r="P10" s="14">
        <v>1.5236486373331999E-2</v>
      </c>
      <c r="Q10" s="14">
        <v>4.1780324246798999E-2</v>
      </c>
      <c r="R10" s="14">
        <v>1.8392056316177099E-2</v>
      </c>
      <c r="S10" s="14"/>
      <c r="T10" s="14">
        <v>0</v>
      </c>
      <c r="U10" s="14">
        <v>0.105520491696156</v>
      </c>
      <c r="V10" s="14">
        <v>2.69452416648478E-2</v>
      </c>
      <c r="W10" s="14">
        <v>2.2272165261334999E-2</v>
      </c>
      <c r="X10" s="14"/>
      <c r="Y10" s="14">
        <v>8.95013781977466E-3</v>
      </c>
      <c r="Z10" s="14">
        <v>7.6828137274150304E-2</v>
      </c>
      <c r="AA10" s="14">
        <v>3.6285740987144002E-2</v>
      </c>
      <c r="AB10" s="14">
        <v>0</v>
      </c>
      <c r="AC10" s="14"/>
      <c r="AD10" s="14">
        <v>2.1071623635136899E-2</v>
      </c>
      <c r="AE10" s="14">
        <v>3.5168704683591498E-2</v>
      </c>
      <c r="AF10" s="14">
        <v>0.152178519309175</v>
      </c>
      <c r="AG10" s="14">
        <v>0</v>
      </c>
      <c r="AH10" s="14"/>
      <c r="AI10" s="14">
        <v>0</v>
      </c>
      <c r="AJ10" s="14">
        <v>2.4628960889575401E-2</v>
      </c>
      <c r="AK10" s="14">
        <v>0.13294783536312901</v>
      </c>
      <c r="AL10" s="14">
        <v>2.9629911302830599E-2</v>
      </c>
      <c r="AM10" s="14">
        <v>2.0202009428853501E-2</v>
      </c>
    </row>
    <row r="11" spans="2:39" x14ac:dyDescent="0.35">
      <c r="B11" s="15" t="s">
        <v>122</v>
      </c>
      <c r="C11" s="14">
        <v>0.17910255644766199</v>
      </c>
      <c r="D11" s="14">
        <v>0.155739839416145</v>
      </c>
      <c r="E11" s="14">
        <v>0.20518234510450301</v>
      </c>
      <c r="F11" s="14"/>
      <c r="G11" s="14">
        <v>0.22974020634987899</v>
      </c>
      <c r="H11" s="14">
        <v>0.17545136099076</v>
      </c>
      <c r="I11" s="14">
        <v>0.15116981712216701</v>
      </c>
      <c r="J11" s="14">
        <v>6.1960216977244E-2</v>
      </c>
      <c r="K11" s="14">
        <v>0.152724967211157</v>
      </c>
      <c r="L11" s="14">
        <v>0.41308506419577301</v>
      </c>
      <c r="M11" s="14"/>
      <c r="N11" s="14">
        <v>0.25836720983148098</v>
      </c>
      <c r="O11" s="14">
        <v>0.15808699293588999</v>
      </c>
      <c r="P11" s="14">
        <v>0.16812235434467801</v>
      </c>
      <c r="Q11" s="14">
        <v>0.21008298921527099</v>
      </c>
      <c r="R11" s="14">
        <v>0.19083662302696799</v>
      </c>
      <c r="S11" s="14"/>
      <c r="T11" s="14">
        <v>0.31949155741181601</v>
      </c>
      <c r="U11" s="14">
        <v>4.3026516547051898E-2</v>
      </c>
      <c r="V11" s="14">
        <v>0.244167386793575</v>
      </c>
      <c r="W11" s="14">
        <v>0.133325015337148</v>
      </c>
      <c r="X11" s="14"/>
      <c r="Y11" s="14">
        <v>0.191025969321584</v>
      </c>
      <c r="Z11" s="14">
        <v>0.100656789309468</v>
      </c>
      <c r="AA11" s="14">
        <v>0.225811378081721</v>
      </c>
      <c r="AB11" s="14">
        <v>0.197736303312461</v>
      </c>
      <c r="AC11" s="14"/>
      <c r="AD11" s="14">
        <v>0.206654426204196</v>
      </c>
      <c r="AE11" s="14">
        <v>0.11173460179561499</v>
      </c>
      <c r="AF11" s="14">
        <v>0</v>
      </c>
      <c r="AG11" s="14">
        <v>0.24578595899445299</v>
      </c>
      <c r="AH11" s="14"/>
      <c r="AI11" s="14">
        <v>0.16653104517075101</v>
      </c>
      <c r="AJ11" s="14">
        <v>0.164444695901479</v>
      </c>
      <c r="AK11" s="14">
        <v>0.30744560701423401</v>
      </c>
      <c r="AL11" s="14">
        <v>0.12610281634780299</v>
      </c>
      <c r="AM11" s="14">
        <v>0.38837869372744399</v>
      </c>
    </row>
    <row r="12" spans="2:39" x14ac:dyDescent="0.35">
      <c r="B12" s="15" t="s">
        <v>123</v>
      </c>
      <c r="C12" s="14">
        <v>0.20656701315588399</v>
      </c>
      <c r="D12" s="14">
        <v>0.21091885340768299</v>
      </c>
      <c r="E12" s="14">
        <v>0.20170905618614701</v>
      </c>
      <c r="F12" s="14"/>
      <c r="G12" s="14">
        <v>0.13401149764666501</v>
      </c>
      <c r="H12" s="14">
        <v>0.23830422838885601</v>
      </c>
      <c r="I12" s="14">
        <v>0.23485882892224</v>
      </c>
      <c r="J12" s="14">
        <v>0.219053329966375</v>
      </c>
      <c r="K12" s="14">
        <v>0.132896650807178</v>
      </c>
      <c r="L12" s="14">
        <v>0.214652793587019</v>
      </c>
      <c r="M12" s="14"/>
      <c r="N12" s="14">
        <v>0.115287436146884</v>
      </c>
      <c r="O12" s="14">
        <v>0.19072520064846399</v>
      </c>
      <c r="P12" s="14">
        <v>0.16374814227913601</v>
      </c>
      <c r="Q12" s="14">
        <v>0.28860987543178401</v>
      </c>
      <c r="R12" s="14">
        <v>0.24957375023785799</v>
      </c>
      <c r="S12" s="14"/>
      <c r="T12" s="14">
        <v>0.116212645647659</v>
      </c>
      <c r="U12" s="14">
        <v>0</v>
      </c>
      <c r="V12" s="14">
        <v>0.221590451824801</v>
      </c>
      <c r="W12" s="14">
        <v>0.224372150523445</v>
      </c>
      <c r="X12" s="14"/>
      <c r="Y12" s="14">
        <v>9.7059737837284998E-2</v>
      </c>
      <c r="Z12" s="14">
        <v>0.33135383547677599</v>
      </c>
      <c r="AA12" s="14">
        <v>0.22759054102999399</v>
      </c>
      <c r="AB12" s="14">
        <v>0.35070944642063501</v>
      </c>
      <c r="AC12" s="14"/>
      <c r="AD12" s="14">
        <v>0.22181655713690801</v>
      </c>
      <c r="AE12" s="14">
        <v>0.19439188022933199</v>
      </c>
      <c r="AF12" s="14">
        <v>0.19719363714834101</v>
      </c>
      <c r="AG12" s="14">
        <v>0.103561735023933</v>
      </c>
      <c r="AH12" s="14"/>
      <c r="AI12" s="14">
        <v>0.46638113526728098</v>
      </c>
      <c r="AJ12" s="14">
        <v>0.195256263995227</v>
      </c>
      <c r="AK12" s="14">
        <v>0.18013933009025301</v>
      </c>
      <c r="AL12" s="14">
        <v>0.23368230893648201</v>
      </c>
      <c r="AM12" s="14">
        <v>0.21952512239896199</v>
      </c>
    </row>
    <row r="13" spans="2:39" x14ac:dyDescent="0.35">
      <c r="B13" s="15" t="s">
        <v>124</v>
      </c>
      <c r="C13" s="14">
        <v>0.25065989151075302</v>
      </c>
      <c r="D13" s="14">
        <v>0.266245487029448</v>
      </c>
      <c r="E13" s="14">
        <v>0.233261699482393</v>
      </c>
      <c r="F13" s="14"/>
      <c r="G13" s="14">
        <v>0.27608863882338902</v>
      </c>
      <c r="H13" s="14">
        <v>0.27459044706339603</v>
      </c>
      <c r="I13" s="14">
        <v>0.219501027994249</v>
      </c>
      <c r="J13" s="14">
        <v>0.150609266724202</v>
      </c>
      <c r="K13" s="14">
        <v>0.42110358230249401</v>
      </c>
      <c r="L13" s="14">
        <v>0.158306529988087</v>
      </c>
      <c r="M13" s="14"/>
      <c r="N13" s="14">
        <v>0.31305937491740699</v>
      </c>
      <c r="O13" s="14">
        <v>0.24751808656223301</v>
      </c>
      <c r="P13" s="14">
        <v>0.29917264405503602</v>
      </c>
      <c r="Q13" s="14">
        <v>0.229796289818643</v>
      </c>
      <c r="R13" s="14">
        <v>0.194790697382831</v>
      </c>
      <c r="S13" s="14"/>
      <c r="T13" s="14">
        <v>0.153245996633528</v>
      </c>
      <c r="U13" s="14">
        <v>0.36824600243565597</v>
      </c>
      <c r="V13" s="14">
        <v>0.19303805094113299</v>
      </c>
      <c r="W13" s="14">
        <v>0.29009865164427601</v>
      </c>
      <c r="X13" s="14"/>
      <c r="Y13" s="14">
        <v>0.305661067927535</v>
      </c>
      <c r="Z13" s="14">
        <v>0.18431753274498999</v>
      </c>
      <c r="AA13" s="14">
        <v>0.246814655097298</v>
      </c>
      <c r="AB13" s="14">
        <v>0.19317031383105401</v>
      </c>
      <c r="AC13" s="14"/>
      <c r="AD13" s="14">
        <v>0.26407648292186398</v>
      </c>
      <c r="AE13" s="14">
        <v>0.22247642038270701</v>
      </c>
      <c r="AF13" s="14">
        <v>0.142692141057882</v>
      </c>
      <c r="AG13" s="14">
        <v>0.33192927828711399</v>
      </c>
      <c r="AH13" s="14"/>
      <c r="AI13" s="14">
        <v>0.23039006654048599</v>
      </c>
      <c r="AJ13" s="14">
        <v>0.27473681102152497</v>
      </c>
      <c r="AK13" s="14">
        <v>0.22953964827397</v>
      </c>
      <c r="AL13" s="14">
        <v>0.26598245214655603</v>
      </c>
      <c r="AM13" s="14">
        <v>0.124667186504525</v>
      </c>
    </row>
    <row r="14" spans="2:39" x14ac:dyDescent="0.35">
      <c r="B14" s="15" t="s">
        <v>125</v>
      </c>
      <c r="C14" s="14">
        <v>0.13904748870321701</v>
      </c>
      <c r="D14" s="14">
        <v>0.126357636564607</v>
      </c>
      <c r="E14" s="14">
        <v>0.15321316392904899</v>
      </c>
      <c r="F14" s="14"/>
      <c r="G14" s="14">
        <v>0.116583309853015</v>
      </c>
      <c r="H14" s="14">
        <v>0.113234011170588</v>
      </c>
      <c r="I14" s="14">
        <v>0.103300847841553</v>
      </c>
      <c r="J14" s="14">
        <v>0.274592271502139</v>
      </c>
      <c r="K14" s="14">
        <v>0.123060818740049</v>
      </c>
      <c r="L14" s="14">
        <v>0.16439501471436399</v>
      </c>
      <c r="M14" s="14"/>
      <c r="N14" s="14">
        <v>0.17600102345326199</v>
      </c>
      <c r="O14" s="14">
        <v>0.182097591556099</v>
      </c>
      <c r="P14" s="14">
        <v>0.132912780693523</v>
      </c>
      <c r="Q14" s="14">
        <v>8.0374568314962203E-2</v>
      </c>
      <c r="R14" s="14">
        <v>8.4001639849226595E-2</v>
      </c>
      <c r="S14" s="14"/>
      <c r="T14" s="14">
        <v>0.182296578926433</v>
      </c>
      <c r="U14" s="14">
        <v>0.20125419201224701</v>
      </c>
      <c r="V14" s="14">
        <v>0.17283867955478599</v>
      </c>
      <c r="W14" s="14">
        <v>0.100426848819318</v>
      </c>
      <c r="X14" s="14"/>
      <c r="Y14" s="14">
        <v>0.15798210377131</v>
      </c>
      <c r="Z14" s="14">
        <v>0.11588067524229299</v>
      </c>
      <c r="AA14" s="14">
        <v>0.10376941762313099</v>
      </c>
      <c r="AB14" s="14">
        <v>0.160724423639278</v>
      </c>
      <c r="AC14" s="14"/>
      <c r="AD14" s="14">
        <v>0.107322357415797</v>
      </c>
      <c r="AE14" s="14">
        <v>0.255297724215583</v>
      </c>
      <c r="AF14" s="14">
        <v>8.10662369554669E-2</v>
      </c>
      <c r="AG14" s="14">
        <v>0</v>
      </c>
      <c r="AH14" s="14"/>
      <c r="AI14" s="14">
        <v>0</v>
      </c>
      <c r="AJ14" s="14">
        <v>0.15992955771752801</v>
      </c>
      <c r="AK14" s="14">
        <v>6.7467889039464393E-2</v>
      </c>
      <c r="AL14" s="14">
        <v>0.20222984985609799</v>
      </c>
      <c r="AM14" s="14">
        <v>0.102101021256154</v>
      </c>
    </row>
    <row r="15" spans="2:39" x14ac:dyDescent="0.35">
      <c r="B15" s="15" t="s">
        <v>126</v>
      </c>
      <c r="C15" s="14">
        <v>0.11843554930589199</v>
      </c>
      <c r="D15" s="14">
        <v>0.12677398338637899</v>
      </c>
      <c r="E15" s="14">
        <v>0.10912735975521901</v>
      </c>
      <c r="F15" s="14"/>
      <c r="G15" s="14">
        <v>0.10232929970584401</v>
      </c>
      <c r="H15" s="14">
        <v>0.10638406201096499</v>
      </c>
      <c r="I15" s="14">
        <v>0.150066268174191</v>
      </c>
      <c r="J15" s="14">
        <v>0.191443900002915</v>
      </c>
      <c r="K15" s="14">
        <v>6.2403349631067001E-2</v>
      </c>
      <c r="L15" s="14">
        <v>4.9560597514756603E-2</v>
      </c>
      <c r="M15" s="14"/>
      <c r="N15" s="14">
        <v>8.67780872873673E-2</v>
      </c>
      <c r="O15" s="14">
        <v>0.119845800174097</v>
      </c>
      <c r="P15" s="14">
        <v>0.15157643633144399</v>
      </c>
      <c r="Q15" s="14">
        <v>0.11553396535963199</v>
      </c>
      <c r="R15" s="14">
        <v>7.7615645786038606E-2</v>
      </c>
      <c r="S15" s="14"/>
      <c r="T15" s="14">
        <v>0.228753221380565</v>
      </c>
      <c r="U15" s="14">
        <v>0.13521109697043901</v>
      </c>
      <c r="V15" s="14">
        <v>7.1040649823289406E-2</v>
      </c>
      <c r="W15" s="14">
        <v>0.15041636304866601</v>
      </c>
      <c r="X15" s="14"/>
      <c r="Y15" s="14">
        <v>0.174386390462864</v>
      </c>
      <c r="Z15" s="14">
        <v>0.11745478670104501</v>
      </c>
      <c r="AA15" s="14">
        <v>2.36380920288125E-2</v>
      </c>
      <c r="AB15" s="14">
        <v>4.9182271035831303E-2</v>
      </c>
      <c r="AC15" s="14"/>
      <c r="AD15" s="14">
        <v>0.10393162872775</v>
      </c>
      <c r="AE15" s="14">
        <v>0.120723192583942</v>
      </c>
      <c r="AF15" s="14">
        <v>0.42686946552913602</v>
      </c>
      <c r="AG15" s="14">
        <v>5.73802796982716E-2</v>
      </c>
      <c r="AH15" s="14"/>
      <c r="AI15" s="14">
        <v>9.7409039064136393E-2</v>
      </c>
      <c r="AJ15" s="14">
        <v>0.128234344768168</v>
      </c>
      <c r="AK15" s="14">
        <v>5.7475336443606001E-2</v>
      </c>
      <c r="AL15" s="14">
        <v>0.105287329962359</v>
      </c>
      <c r="AM15" s="14">
        <v>5.6175971541553099E-2</v>
      </c>
    </row>
    <row r="16" spans="2:39" x14ac:dyDescent="0.35">
      <c r="B16" s="15" t="s">
        <v>127</v>
      </c>
      <c r="C16" s="14">
        <v>2.64686672465906E-2</v>
      </c>
      <c r="D16" s="14">
        <v>3.6768727256614703E-2</v>
      </c>
      <c r="E16" s="14">
        <v>1.49707157090262E-2</v>
      </c>
      <c r="F16" s="14"/>
      <c r="G16" s="14">
        <v>5.6980334680777497E-2</v>
      </c>
      <c r="H16" s="14">
        <v>1.91623588803796E-2</v>
      </c>
      <c r="I16" s="14">
        <v>3.5764973120746897E-2</v>
      </c>
      <c r="J16" s="14">
        <v>2.6105486650515999E-2</v>
      </c>
      <c r="K16" s="14">
        <v>0</v>
      </c>
      <c r="L16" s="14">
        <v>0</v>
      </c>
      <c r="M16" s="14"/>
      <c r="N16" s="14">
        <v>0</v>
      </c>
      <c r="O16" s="14">
        <v>0</v>
      </c>
      <c r="P16" s="14">
        <v>3.7284874217203001E-2</v>
      </c>
      <c r="Q16" s="14">
        <v>1.6078736123858399E-2</v>
      </c>
      <c r="R16" s="14">
        <v>6.5189412584205603E-2</v>
      </c>
      <c r="S16" s="14"/>
      <c r="T16" s="14">
        <v>0</v>
      </c>
      <c r="U16" s="14">
        <v>0.14674170033844999</v>
      </c>
      <c r="V16" s="14">
        <v>2.5503406209608399E-2</v>
      </c>
      <c r="W16" s="14">
        <v>1.3825952078043701E-2</v>
      </c>
      <c r="X16" s="14"/>
      <c r="Y16" s="14">
        <v>2.20655938861067E-2</v>
      </c>
      <c r="Z16" s="14">
        <v>3.1403542072564197E-2</v>
      </c>
      <c r="AA16" s="14">
        <v>1.9639074839026799E-2</v>
      </c>
      <c r="AB16" s="14">
        <v>4.8477241760739899E-2</v>
      </c>
      <c r="AC16" s="14"/>
      <c r="AD16" s="14">
        <v>2.0736890303791101E-2</v>
      </c>
      <c r="AE16" s="14">
        <v>2.8407062289020402E-2</v>
      </c>
      <c r="AF16" s="14">
        <v>0</v>
      </c>
      <c r="AG16" s="14">
        <v>0.11682442164392901</v>
      </c>
      <c r="AH16" s="14"/>
      <c r="AI16" s="14">
        <v>3.92887139573442E-2</v>
      </c>
      <c r="AJ16" s="14">
        <v>2.2922194738433301E-2</v>
      </c>
      <c r="AK16" s="14">
        <v>0</v>
      </c>
      <c r="AL16" s="14">
        <v>0</v>
      </c>
      <c r="AM16" s="14">
        <v>0</v>
      </c>
    </row>
    <row r="17" spans="2:39" x14ac:dyDescent="0.35">
      <c r="B17" s="15" t="s">
        <v>128</v>
      </c>
      <c r="C17" s="14">
        <v>2.3185129654741898E-2</v>
      </c>
      <c r="D17" s="14">
        <v>3.09567198360607E-2</v>
      </c>
      <c r="E17" s="14">
        <v>1.45097076486903E-2</v>
      </c>
      <c r="F17" s="14"/>
      <c r="G17" s="14">
        <v>3.4508225008379599E-2</v>
      </c>
      <c r="H17" s="14">
        <v>0</v>
      </c>
      <c r="I17" s="14">
        <v>5.4041646442180798E-2</v>
      </c>
      <c r="J17" s="14">
        <v>0</v>
      </c>
      <c r="K17" s="14">
        <v>6.7567738551574302E-2</v>
      </c>
      <c r="L17" s="14">
        <v>0</v>
      </c>
      <c r="M17" s="14"/>
      <c r="N17" s="14">
        <v>0</v>
      </c>
      <c r="O17" s="14">
        <v>2.08085907195374E-2</v>
      </c>
      <c r="P17" s="14">
        <v>1.57004839945304E-2</v>
      </c>
      <c r="Q17" s="14">
        <v>0</v>
      </c>
      <c r="R17" s="14">
        <v>8.1236897415309095E-2</v>
      </c>
      <c r="S17" s="14"/>
      <c r="T17" s="14">
        <v>0</v>
      </c>
      <c r="U17" s="14">
        <v>0</v>
      </c>
      <c r="V17" s="14">
        <v>3.0768109331644099E-2</v>
      </c>
      <c r="W17" s="14">
        <v>2.0908985414390301E-2</v>
      </c>
      <c r="X17" s="14"/>
      <c r="Y17" s="14">
        <v>2.5004620091722701E-2</v>
      </c>
      <c r="Z17" s="14">
        <v>0</v>
      </c>
      <c r="AA17" s="14">
        <v>6.3420494564165195E-2</v>
      </c>
      <c r="AB17" s="14">
        <v>0</v>
      </c>
      <c r="AC17" s="14"/>
      <c r="AD17" s="14">
        <v>3.49891889525158E-2</v>
      </c>
      <c r="AE17" s="14">
        <v>0</v>
      </c>
      <c r="AF17" s="14">
        <v>0</v>
      </c>
      <c r="AG17" s="14">
        <v>0</v>
      </c>
      <c r="AH17" s="14"/>
      <c r="AI17" s="14">
        <v>0</v>
      </c>
      <c r="AJ17" s="14">
        <v>1.46688442299457E-2</v>
      </c>
      <c r="AK17" s="14">
        <v>0</v>
      </c>
      <c r="AL17" s="14">
        <v>0</v>
      </c>
      <c r="AM17" s="14">
        <v>4.6811406696428998E-2</v>
      </c>
    </row>
    <row r="18" spans="2:39" x14ac:dyDescent="0.35">
      <c r="B18" s="15" t="s">
        <v>64</v>
      </c>
      <c r="C18" s="23">
        <v>9.87399356892763E-3</v>
      </c>
      <c r="D18" s="23">
        <v>0</v>
      </c>
      <c r="E18" s="23">
        <v>2.0896327363804802E-2</v>
      </c>
      <c r="F18" s="23"/>
      <c r="G18" s="23">
        <v>0</v>
      </c>
      <c r="H18" s="23">
        <v>1.8393324083672599E-2</v>
      </c>
      <c r="I18" s="23">
        <v>0</v>
      </c>
      <c r="J18" s="23">
        <v>2.84567314690767E-2</v>
      </c>
      <c r="K18" s="23">
        <v>0</v>
      </c>
      <c r="L18" s="23">
        <v>0</v>
      </c>
      <c r="M18" s="23"/>
      <c r="N18" s="23">
        <v>0</v>
      </c>
      <c r="O18" s="23">
        <v>1.9561779928310399E-2</v>
      </c>
      <c r="P18" s="23">
        <v>1.62457977111173E-2</v>
      </c>
      <c r="Q18" s="23">
        <v>0</v>
      </c>
      <c r="R18" s="23">
        <v>0</v>
      </c>
      <c r="S18" s="23"/>
      <c r="T18" s="23">
        <v>0</v>
      </c>
      <c r="U18" s="23">
        <v>0</v>
      </c>
      <c r="V18" s="23">
        <v>1.4108023856315301E-2</v>
      </c>
      <c r="W18" s="23">
        <v>8.0554830439861294E-3</v>
      </c>
      <c r="X18" s="23"/>
      <c r="Y18" s="23">
        <v>1.41268591703105E-2</v>
      </c>
      <c r="Z18" s="23">
        <v>0</v>
      </c>
      <c r="AA18" s="23">
        <v>1.9794940017172299E-2</v>
      </c>
      <c r="AB18" s="23">
        <v>0</v>
      </c>
      <c r="AC18" s="23"/>
      <c r="AD18" s="23">
        <v>0</v>
      </c>
      <c r="AE18" s="23">
        <v>1.6869720148226301E-2</v>
      </c>
      <c r="AF18" s="23">
        <v>0</v>
      </c>
      <c r="AG18" s="23">
        <v>0.114282733108946</v>
      </c>
      <c r="AH18" s="23"/>
      <c r="AI18" s="23">
        <v>0</v>
      </c>
      <c r="AJ18" s="23">
        <v>1.5178326738118799E-2</v>
      </c>
      <c r="AK18" s="23">
        <v>0</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M23"/>
  <sheetViews>
    <sheetView showGridLines="0" workbookViewId="0">
      <pane xSplit="2" topLeftCell="C1" activePane="topRight" state="frozen"/>
      <selection pane="topRight" activeCell="B23" sqref="B23"/>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484</v>
      </c>
      <c r="D7" s="10">
        <v>244</v>
      </c>
      <c r="E7" s="10">
        <v>240</v>
      </c>
      <c r="F7" s="10"/>
      <c r="G7" s="10">
        <v>147</v>
      </c>
      <c r="H7" s="10">
        <v>113</v>
      </c>
      <c r="I7" s="10">
        <v>77</v>
      </c>
      <c r="J7" s="10">
        <v>72</v>
      </c>
      <c r="K7" s="10">
        <v>45</v>
      </c>
      <c r="L7" s="10">
        <v>30</v>
      </c>
      <c r="M7" s="10"/>
      <c r="N7" s="10">
        <v>97</v>
      </c>
      <c r="O7" s="10">
        <v>71</v>
      </c>
      <c r="P7" s="10">
        <v>109</v>
      </c>
      <c r="Q7" s="10">
        <v>59</v>
      </c>
      <c r="R7" s="10">
        <v>109</v>
      </c>
      <c r="S7" s="10"/>
      <c r="T7" s="10">
        <v>69</v>
      </c>
      <c r="U7" s="10">
        <v>45</v>
      </c>
      <c r="V7" s="10">
        <v>199</v>
      </c>
      <c r="W7" s="10">
        <v>170</v>
      </c>
      <c r="X7" s="10"/>
      <c r="Y7" s="10">
        <v>277</v>
      </c>
      <c r="Z7" s="10">
        <v>91</v>
      </c>
      <c r="AA7" s="10">
        <v>53</v>
      </c>
      <c r="AB7" s="10">
        <v>21</v>
      </c>
      <c r="AC7" s="10"/>
      <c r="AD7" s="10">
        <v>260</v>
      </c>
      <c r="AE7" s="10">
        <v>148</v>
      </c>
      <c r="AF7" s="10">
        <v>37</v>
      </c>
      <c r="AG7" s="10">
        <v>32</v>
      </c>
      <c r="AH7" s="10"/>
      <c r="AI7" s="10">
        <v>34</v>
      </c>
      <c r="AJ7" s="10">
        <v>101</v>
      </c>
      <c r="AK7" s="10">
        <v>6</v>
      </c>
      <c r="AL7" s="10">
        <v>28</v>
      </c>
      <c r="AM7" s="10">
        <v>61</v>
      </c>
    </row>
    <row r="8" spans="2:39" ht="30" customHeight="1" x14ac:dyDescent="0.35">
      <c r="B8" s="11" t="s">
        <v>20</v>
      </c>
      <c r="C8" s="11">
        <v>462</v>
      </c>
      <c r="D8" s="11">
        <v>230</v>
      </c>
      <c r="E8" s="11">
        <v>232</v>
      </c>
      <c r="F8" s="11"/>
      <c r="G8" s="11">
        <v>117</v>
      </c>
      <c r="H8" s="11">
        <v>101</v>
      </c>
      <c r="I8" s="11">
        <v>86</v>
      </c>
      <c r="J8" s="11">
        <v>72</v>
      </c>
      <c r="K8" s="11">
        <v>51</v>
      </c>
      <c r="L8" s="11">
        <v>35</v>
      </c>
      <c r="M8" s="11"/>
      <c r="N8" s="11">
        <v>49</v>
      </c>
      <c r="O8" s="11">
        <v>111</v>
      </c>
      <c r="P8" s="11">
        <v>104</v>
      </c>
      <c r="Q8" s="11">
        <v>63</v>
      </c>
      <c r="R8" s="11">
        <v>97</v>
      </c>
      <c r="S8" s="11"/>
      <c r="T8" s="11">
        <v>60</v>
      </c>
      <c r="U8" s="11">
        <v>41</v>
      </c>
      <c r="V8" s="11">
        <v>196</v>
      </c>
      <c r="W8" s="11">
        <v>164</v>
      </c>
      <c r="X8" s="11"/>
      <c r="Y8" s="11">
        <v>271</v>
      </c>
      <c r="Z8" s="11">
        <v>87</v>
      </c>
      <c r="AA8" s="11">
        <v>51</v>
      </c>
      <c r="AB8" s="11">
        <v>19</v>
      </c>
      <c r="AC8" s="11"/>
      <c r="AD8" s="11">
        <v>256</v>
      </c>
      <c r="AE8" s="11">
        <v>134</v>
      </c>
      <c r="AF8" s="11">
        <v>36</v>
      </c>
      <c r="AG8" s="11">
        <v>30</v>
      </c>
      <c r="AH8" s="11"/>
      <c r="AI8" s="11">
        <v>36</v>
      </c>
      <c r="AJ8" s="11">
        <v>101</v>
      </c>
      <c r="AK8" s="11">
        <v>6</v>
      </c>
      <c r="AL8" s="11">
        <v>44</v>
      </c>
      <c r="AM8" s="11">
        <v>53</v>
      </c>
    </row>
    <row r="9" spans="2:39" x14ac:dyDescent="0.35">
      <c r="B9" s="15" t="s">
        <v>120</v>
      </c>
      <c r="C9" s="14">
        <v>3.92107370943897E-2</v>
      </c>
      <c r="D9" s="14">
        <v>4.6793484268237699E-2</v>
      </c>
      <c r="E9" s="14">
        <v>3.1684531643740799E-2</v>
      </c>
      <c r="F9" s="14"/>
      <c r="G9" s="14">
        <v>5.22348673443679E-2</v>
      </c>
      <c r="H9" s="14">
        <v>3.69267639272743E-2</v>
      </c>
      <c r="I9" s="14">
        <v>4.0421097856782703E-2</v>
      </c>
      <c r="J9" s="14">
        <v>3.94478866706078E-2</v>
      </c>
      <c r="K9" s="14">
        <v>0</v>
      </c>
      <c r="L9" s="14">
        <v>5.5901676632216797E-2</v>
      </c>
      <c r="M9" s="14"/>
      <c r="N9" s="14">
        <v>4.9458807678311997E-2</v>
      </c>
      <c r="O9" s="14">
        <v>4.6072029457086099E-2</v>
      </c>
      <c r="P9" s="14">
        <v>1.6302392626950699E-2</v>
      </c>
      <c r="Q9" s="14">
        <v>3.4288328100522097E-2</v>
      </c>
      <c r="R9" s="14">
        <v>4.2203077376316199E-2</v>
      </c>
      <c r="S9" s="14"/>
      <c r="T9" s="14">
        <v>5.6201424044550599E-2</v>
      </c>
      <c r="U9" s="14">
        <v>7.5426067245367295E-2</v>
      </c>
      <c r="V9" s="14">
        <v>4.1047775491185101E-2</v>
      </c>
      <c r="W9" s="14">
        <v>2.1841572393953901E-2</v>
      </c>
      <c r="X9" s="14"/>
      <c r="Y9" s="14">
        <v>4.38718087183953E-2</v>
      </c>
      <c r="Z9" s="14">
        <v>5.0293532720557997E-2</v>
      </c>
      <c r="AA9" s="14">
        <v>0</v>
      </c>
      <c r="AB9" s="14">
        <v>4.4850603573827502E-2</v>
      </c>
      <c r="AC9" s="14"/>
      <c r="AD9" s="14">
        <v>3.3136962550948799E-2</v>
      </c>
      <c r="AE9" s="14">
        <v>3.5030626717855402E-2</v>
      </c>
      <c r="AF9" s="14">
        <v>9.4273583543595094E-2</v>
      </c>
      <c r="AG9" s="14">
        <v>5.1983331166419303E-2</v>
      </c>
      <c r="AH9" s="14"/>
      <c r="AI9" s="14">
        <v>0</v>
      </c>
      <c r="AJ9" s="14">
        <v>3.41034376374885E-2</v>
      </c>
      <c r="AK9" s="14">
        <v>0.19109790404978999</v>
      </c>
      <c r="AL9" s="14">
        <v>3.6817522541769301E-2</v>
      </c>
      <c r="AM9" s="14">
        <v>3.1141565956609399E-2</v>
      </c>
    </row>
    <row r="10" spans="2:39" x14ac:dyDescent="0.35">
      <c r="B10" s="15" t="s">
        <v>121</v>
      </c>
      <c r="C10" s="14">
        <v>0.11718501026287199</v>
      </c>
      <c r="D10" s="14">
        <v>0.13484432702169699</v>
      </c>
      <c r="E10" s="14">
        <v>9.9657372455904794E-2</v>
      </c>
      <c r="F10" s="14"/>
      <c r="G10" s="14">
        <v>0.22407937698819799</v>
      </c>
      <c r="H10" s="14">
        <v>0.132125727364967</v>
      </c>
      <c r="I10" s="14">
        <v>7.6939789990212795E-2</v>
      </c>
      <c r="J10" s="14">
        <v>5.7311543193570701E-2</v>
      </c>
      <c r="K10" s="14">
        <v>7.4767795092119296E-2</v>
      </c>
      <c r="L10" s="14">
        <v>0</v>
      </c>
      <c r="M10" s="14"/>
      <c r="N10" s="14">
        <v>0.105975474485937</v>
      </c>
      <c r="O10" s="14">
        <v>0.19413792513949699</v>
      </c>
      <c r="P10" s="14">
        <v>0.15785681307959801</v>
      </c>
      <c r="Q10" s="14">
        <v>1.5077618377107201E-2</v>
      </c>
      <c r="R10" s="14">
        <v>8.3068702368381306E-2</v>
      </c>
      <c r="S10" s="14"/>
      <c r="T10" s="14">
        <v>0.199982808891601</v>
      </c>
      <c r="U10" s="14">
        <v>0.26605540977862002</v>
      </c>
      <c r="V10" s="14">
        <v>8.4654588993704594E-2</v>
      </c>
      <c r="W10" s="14">
        <v>8.8869777859690899E-2</v>
      </c>
      <c r="X10" s="14"/>
      <c r="Y10" s="14">
        <v>9.6532746123808397E-2</v>
      </c>
      <c r="Z10" s="14">
        <v>0.20505108739605199</v>
      </c>
      <c r="AA10" s="14">
        <v>0.12543983744327</v>
      </c>
      <c r="AB10" s="14">
        <v>2.7254555962261801E-2</v>
      </c>
      <c r="AC10" s="14"/>
      <c r="AD10" s="14">
        <v>9.2665229220138506E-2</v>
      </c>
      <c r="AE10" s="14">
        <v>0.17526925300110799</v>
      </c>
      <c r="AF10" s="14">
        <v>0.121581340999375</v>
      </c>
      <c r="AG10" s="14">
        <v>5.6846247606619403E-2</v>
      </c>
      <c r="AH10" s="14"/>
      <c r="AI10" s="14">
        <v>0</v>
      </c>
      <c r="AJ10" s="14">
        <v>0.155021716202281</v>
      </c>
      <c r="AK10" s="14">
        <v>0.14998411362261699</v>
      </c>
      <c r="AL10" s="14">
        <v>0.196520393416593</v>
      </c>
      <c r="AM10" s="14">
        <v>0.13523575507329799</v>
      </c>
    </row>
    <row r="11" spans="2:39" x14ac:dyDescent="0.35">
      <c r="B11" s="15" t="s">
        <v>122</v>
      </c>
      <c r="C11" s="14">
        <v>0.21985935270260801</v>
      </c>
      <c r="D11" s="14">
        <v>0.21491995217245999</v>
      </c>
      <c r="E11" s="14">
        <v>0.224761921961564</v>
      </c>
      <c r="F11" s="14"/>
      <c r="G11" s="14">
        <v>0.21528698026568099</v>
      </c>
      <c r="H11" s="14">
        <v>0.23220476397546599</v>
      </c>
      <c r="I11" s="14">
        <v>0.13742736736288999</v>
      </c>
      <c r="J11" s="14">
        <v>0.25169762965553899</v>
      </c>
      <c r="K11" s="14">
        <v>0.29405360891906601</v>
      </c>
      <c r="L11" s="14">
        <v>0.22906150738650399</v>
      </c>
      <c r="M11" s="14"/>
      <c r="N11" s="14">
        <v>0.18717089798542999</v>
      </c>
      <c r="O11" s="14">
        <v>0.24706112763947299</v>
      </c>
      <c r="P11" s="14">
        <v>0.20966141290071699</v>
      </c>
      <c r="Q11" s="14">
        <v>0.16892808575540399</v>
      </c>
      <c r="R11" s="14">
        <v>0.23070508078447899</v>
      </c>
      <c r="S11" s="14"/>
      <c r="T11" s="14">
        <v>0.15978584363642601</v>
      </c>
      <c r="U11" s="14">
        <v>0.217418340433221</v>
      </c>
      <c r="V11" s="14">
        <v>0.23317691302087201</v>
      </c>
      <c r="W11" s="14">
        <v>0.227100314572212</v>
      </c>
      <c r="X11" s="14"/>
      <c r="Y11" s="14">
        <v>0.221211133215239</v>
      </c>
      <c r="Z11" s="14">
        <v>0.24864921866406001</v>
      </c>
      <c r="AA11" s="14">
        <v>0.19871767907546101</v>
      </c>
      <c r="AB11" s="14">
        <v>0.17197758198094901</v>
      </c>
      <c r="AC11" s="14"/>
      <c r="AD11" s="14">
        <v>0.227210316035138</v>
      </c>
      <c r="AE11" s="14">
        <v>0.21300848107110801</v>
      </c>
      <c r="AF11" s="14">
        <v>6.3846479051617E-2</v>
      </c>
      <c r="AG11" s="14">
        <v>0.390696673180496</v>
      </c>
      <c r="AH11" s="14"/>
      <c r="AI11" s="14">
        <v>0.27127086056673699</v>
      </c>
      <c r="AJ11" s="14">
        <v>0.22125124769872501</v>
      </c>
      <c r="AK11" s="14">
        <v>0.13591392689198101</v>
      </c>
      <c r="AL11" s="14">
        <v>0.30278155992674399</v>
      </c>
      <c r="AM11" s="14">
        <v>0.222904804110305</v>
      </c>
    </row>
    <row r="12" spans="2:39" x14ac:dyDescent="0.35">
      <c r="B12" s="15" t="s">
        <v>123</v>
      </c>
      <c r="C12" s="14">
        <v>0.146452045328685</v>
      </c>
      <c r="D12" s="14">
        <v>0.139193188573841</v>
      </c>
      <c r="E12" s="14">
        <v>0.15365677549062601</v>
      </c>
      <c r="F12" s="14"/>
      <c r="G12" s="14">
        <v>0.164541807729985</v>
      </c>
      <c r="H12" s="14">
        <v>0.14091485936491799</v>
      </c>
      <c r="I12" s="14">
        <v>0.15966272278379001</v>
      </c>
      <c r="J12" s="14">
        <v>0.12880486449527601</v>
      </c>
      <c r="K12" s="14">
        <v>0.11823071480606</v>
      </c>
      <c r="L12" s="14">
        <v>0.146776632231126</v>
      </c>
      <c r="M12" s="14"/>
      <c r="N12" s="14">
        <v>0.18202544579180499</v>
      </c>
      <c r="O12" s="14">
        <v>0.13609340432497399</v>
      </c>
      <c r="P12" s="14">
        <v>0.162917160878194</v>
      </c>
      <c r="Q12" s="14">
        <v>0.12080272860487599</v>
      </c>
      <c r="R12" s="14">
        <v>0.148994803330224</v>
      </c>
      <c r="S12" s="14"/>
      <c r="T12" s="14">
        <v>0.153739349882172</v>
      </c>
      <c r="U12" s="14">
        <v>0.12264519666116901</v>
      </c>
      <c r="V12" s="14">
        <v>0.150692791298568</v>
      </c>
      <c r="W12" s="14">
        <v>0.14247525514798701</v>
      </c>
      <c r="X12" s="14"/>
      <c r="Y12" s="14">
        <v>0.14665159272860401</v>
      </c>
      <c r="Z12" s="14">
        <v>9.3241280004840998E-2</v>
      </c>
      <c r="AA12" s="14">
        <v>0.20128315657168599</v>
      </c>
      <c r="AB12" s="14">
        <v>0.17665996507488499</v>
      </c>
      <c r="AC12" s="14"/>
      <c r="AD12" s="14">
        <v>0.18326957598136101</v>
      </c>
      <c r="AE12" s="14">
        <v>0.109636096438021</v>
      </c>
      <c r="AF12" s="14">
        <v>7.7710661138756396E-2</v>
      </c>
      <c r="AG12" s="14">
        <v>0.108613046533703</v>
      </c>
      <c r="AH12" s="14"/>
      <c r="AI12" s="14">
        <v>8.3879443832583903E-2</v>
      </c>
      <c r="AJ12" s="14">
        <v>0.23257354553529599</v>
      </c>
      <c r="AK12" s="14">
        <v>0.19109790404978999</v>
      </c>
      <c r="AL12" s="14">
        <v>0.114483098476449</v>
      </c>
      <c r="AM12" s="14">
        <v>0.161893724912927</v>
      </c>
    </row>
    <row r="13" spans="2:39" x14ac:dyDescent="0.35">
      <c r="B13" s="15" t="s">
        <v>124</v>
      </c>
      <c r="C13" s="14">
        <v>0.22344712008228401</v>
      </c>
      <c r="D13" s="14">
        <v>0.21707906897134499</v>
      </c>
      <c r="E13" s="14">
        <v>0.229767687006427</v>
      </c>
      <c r="F13" s="14"/>
      <c r="G13" s="14">
        <v>0.162027530170609</v>
      </c>
      <c r="H13" s="14">
        <v>0.20173728649959899</v>
      </c>
      <c r="I13" s="14">
        <v>0.29029406006562503</v>
      </c>
      <c r="J13" s="14">
        <v>0.21254309778713301</v>
      </c>
      <c r="K13" s="14">
        <v>0.28429730855356999</v>
      </c>
      <c r="L13" s="14">
        <v>0.26101601578323302</v>
      </c>
      <c r="M13" s="14"/>
      <c r="N13" s="14">
        <v>0.21645013665771801</v>
      </c>
      <c r="O13" s="14">
        <v>0.174165654186313</v>
      </c>
      <c r="P13" s="14">
        <v>0.16636092418155901</v>
      </c>
      <c r="Q13" s="14">
        <v>0.33531195719114898</v>
      </c>
      <c r="R13" s="14">
        <v>0.24473371460969701</v>
      </c>
      <c r="S13" s="14"/>
      <c r="T13" s="14">
        <v>0.22300988904795599</v>
      </c>
      <c r="U13" s="14">
        <v>0.140185819564113</v>
      </c>
      <c r="V13" s="14">
        <v>0.238679362450748</v>
      </c>
      <c r="W13" s="14">
        <v>0.226770178108295</v>
      </c>
      <c r="X13" s="14"/>
      <c r="Y13" s="14">
        <v>0.24907563412602601</v>
      </c>
      <c r="Z13" s="14">
        <v>0.14975072471543099</v>
      </c>
      <c r="AA13" s="14">
        <v>0.225605862683878</v>
      </c>
      <c r="AB13" s="14">
        <v>0.22127905144358401</v>
      </c>
      <c r="AC13" s="14"/>
      <c r="AD13" s="14">
        <v>0.22671988468836199</v>
      </c>
      <c r="AE13" s="14">
        <v>0.206611313089056</v>
      </c>
      <c r="AF13" s="14">
        <v>0.24341247721914</v>
      </c>
      <c r="AG13" s="14">
        <v>0.20989123945875701</v>
      </c>
      <c r="AH13" s="14"/>
      <c r="AI13" s="14">
        <v>0.36880476883001101</v>
      </c>
      <c r="AJ13" s="14">
        <v>0.14792714049120001</v>
      </c>
      <c r="AK13" s="14">
        <v>0</v>
      </c>
      <c r="AL13" s="14">
        <v>0.181484305626506</v>
      </c>
      <c r="AM13" s="14">
        <v>0.29352142388860902</v>
      </c>
    </row>
    <row r="14" spans="2:39" x14ac:dyDescent="0.35">
      <c r="B14" s="15" t="s">
        <v>125</v>
      </c>
      <c r="C14" s="14">
        <v>5.99589276165296E-2</v>
      </c>
      <c r="D14" s="14">
        <v>5.1135945617317401E-2</v>
      </c>
      <c r="E14" s="14">
        <v>6.8716119923094496E-2</v>
      </c>
      <c r="F14" s="14"/>
      <c r="G14" s="14">
        <v>5.1456979186448301E-2</v>
      </c>
      <c r="H14" s="14">
        <v>0.10437096544824701</v>
      </c>
      <c r="I14" s="14">
        <v>5.5463052072774799E-2</v>
      </c>
      <c r="J14" s="14">
        <v>5.9980308584591899E-2</v>
      </c>
      <c r="K14" s="14">
        <v>0</v>
      </c>
      <c r="L14" s="14">
        <v>5.8672989825464102E-2</v>
      </c>
      <c r="M14" s="14"/>
      <c r="N14" s="14">
        <v>7.8231280363920894E-2</v>
      </c>
      <c r="O14" s="14">
        <v>1.4307800720132199E-2</v>
      </c>
      <c r="P14" s="14">
        <v>5.5723194592795698E-2</v>
      </c>
      <c r="Q14" s="14">
        <v>9.6592611129650202E-2</v>
      </c>
      <c r="R14" s="14">
        <v>9.6906514930655802E-2</v>
      </c>
      <c r="S14" s="14"/>
      <c r="T14" s="14">
        <v>3.8918093984853498E-2</v>
      </c>
      <c r="U14" s="14">
        <v>1.9106257805563999E-2</v>
      </c>
      <c r="V14" s="14">
        <v>5.12201907350021E-2</v>
      </c>
      <c r="W14" s="14">
        <v>8.8478888551111606E-2</v>
      </c>
      <c r="X14" s="14"/>
      <c r="Y14" s="14">
        <v>4.5198585118181603E-2</v>
      </c>
      <c r="Z14" s="14">
        <v>0.101231392860825</v>
      </c>
      <c r="AA14" s="14">
        <v>4.0408348997374201E-2</v>
      </c>
      <c r="AB14" s="14">
        <v>4.4058473134487998E-2</v>
      </c>
      <c r="AC14" s="14"/>
      <c r="AD14" s="14">
        <v>7.1394036586228504E-2</v>
      </c>
      <c r="AE14" s="14">
        <v>5.0985425740008999E-2</v>
      </c>
      <c r="AF14" s="14">
        <v>1.2958909938128101E-2</v>
      </c>
      <c r="AG14" s="14">
        <v>7.0777286490974603E-2</v>
      </c>
      <c r="AH14" s="14"/>
      <c r="AI14" s="14">
        <v>5.3464156726982702E-2</v>
      </c>
      <c r="AJ14" s="14">
        <v>3.7888301045842003E-2</v>
      </c>
      <c r="AK14" s="14">
        <v>0.15268068872759599</v>
      </c>
      <c r="AL14" s="14">
        <v>0</v>
      </c>
      <c r="AM14" s="14">
        <v>9.29686557347561E-2</v>
      </c>
    </row>
    <row r="15" spans="2:39" x14ac:dyDescent="0.35">
      <c r="B15" s="15" t="s">
        <v>126</v>
      </c>
      <c r="C15" s="14">
        <v>0.16350935016808499</v>
      </c>
      <c r="D15" s="14">
        <v>0.18389032682755699</v>
      </c>
      <c r="E15" s="14">
        <v>0.14328034686528601</v>
      </c>
      <c r="F15" s="14"/>
      <c r="G15" s="14">
        <v>0.111842989219436</v>
      </c>
      <c r="H15" s="14">
        <v>9.7900455309468198E-2</v>
      </c>
      <c r="I15" s="14">
        <v>0.21919377354690101</v>
      </c>
      <c r="J15" s="14">
        <v>0.21144830623909799</v>
      </c>
      <c r="K15" s="14">
        <v>0.192026660087564</v>
      </c>
      <c r="L15" s="14">
        <v>0.24857117814145599</v>
      </c>
      <c r="M15" s="14"/>
      <c r="N15" s="14">
        <v>0.14749675472930099</v>
      </c>
      <c r="O15" s="14">
        <v>0.171366730812576</v>
      </c>
      <c r="P15" s="14">
        <v>0.20205037990065799</v>
      </c>
      <c r="Q15" s="14">
        <v>0.19512339093685299</v>
      </c>
      <c r="R15" s="14">
        <v>0.12562822686057301</v>
      </c>
      <c r="S15" s="14"/>
      <c r="T15" s="14">
        <v>0.14288421692561001</v>
      </c>
      <c r="U15" s="14">
        <v>0.116311226085549</v>
      </c>
      <c r="V15" s="14">
        <v>0.16970291379729899</v>
      </c>
      <c r="W15" s="14">
        <v>0.175868399892458</v>
      </c>
      <c r="X15" s="14"/>
      <c r="Y15" s="14">
        <v>0.16340092433804801</v>
      </c>
      <c r="Z15" s="14">
        <v>0.14093333869611699</v>
      </c>
      <c r="AA15" s="14">
        <v>0.19118803659272701</v>
      </c>
      <c r="AB15" s="14">
        <v>0.25810715495709102</v>
      </c>
      <c r="AC15" s="14"/>
      <c r="AD15" s="14">
        <v>0.14840673035627699</v>
      </c>
      <c r="AE15" s="14">
        <v>0.19506567382311699</v>
      </c>
      <c r="AF15" s="14">
        <v>0.247731475914025</v>
      </c>
      <c r="AG15" s="14">
        <v>4.8087522481404799E-2</v>
      </c>
      <c r="AH15" s="14"/>
      <c r="AI15" s="14">
        <v>0.19298819840704701</v>
      </c>
      <c r="AJ15" s="14">
        <v>0.17123461138916701</v>
      </c>
      <c r="AK15" s="14">
        <v>0.179225462658225</v>
      </c>
      <c r="AL15" s="14">
        <v>0.15616455904568299</v>
      </c>
      <c r="AM15" s="14">
        <v>6.2334070323496499E-2</v>
      </c>
    </row>
    <row r="16" spans="2:39" x14ac:dyDescent="0.35">
      <c r="B16" s="15" t="s">
        <v>127</v>
      </c>
      <c r="C16" s="14">
        <v>9.7558746706163293E-3</v>
      </c>
      <c r="D16" s="14">
        <v>3.9322742017694097E-3</v>
      </c>
      <c r="E16" s="14">
        <v>1.55360507184477E-2</v>
      </c>
      <c r="F16" s="14"/>
      <c r="G16" s="14">
        <v>0</v>
      </c>
      <c r="H16" s="14">
        <v>3.5708858471980701E-2</v>
      </c>
      <c r="I16" s="14">
        <v>0</v>
      </c>
      <c r="J16" s="14">
        <v>1.25530018364559E-2</v>
      </c>
      <c r="K16" s="14">
        <v>0</v>
      </c>
      <c r="L16" s="14">
        <v>0</v>
      </c>
      <c r="M16" s="14"/>
      <c r="N16" s="14">
        <v>1.0707565488756701E-2</v>
      </c>
      <c r="O16" s="14">
        <v>0</v>
      </c>
      <c r="P16" s="14">
        <v>9.0751714897042493E-3</v>
      </c>
      <c r="Q16" s="14">
        <v>3.3875279904437901E-2</v>
      </c>
      <c r="R16" s="14">
        <v>9.3374843839196201E-3</v>
      </c>
      <c r="S16" s="14"/>
      <c r="T16" s="14">
        <v>1.7758714470679299E-2</v>
      </c>
      <c r="U16" s="14">
        <v>0</v>
      </c>
      <c r="V16" s="14">
        <v>7.2644433566655398E-3</v>
      </c>
      <c r="W16" s="14">
        <v>1.2268715763941E-2</v>
      </c>
      <c r="X16" s="14"/>
      <c r="Y16" s="14">
        <v>5.2680567102159799E-3</v>
      </c>
      <c r="Z16" s="14">
        <v>1.0849424942116199E-2</v>
      </c>
      <c r="AA16" s="14">
        <v>0</v>
      </c>
      <c r="AB16" s="14">
        <v>5.5812613872912899E-2</v>
      </c>
      <c r="AC16" s="14"/>
      <c r="AD16" s="14">
        <v>7.7048619806101403E-3</v>
      </c>
      <c r="AE16" s="14">
        <v>1.0936039714706599E-2</v>
      </c>
      <c r="AF16" s="14">
        <v>2.9811365758490201E-2</v>
      </c>
      <c r="AG16" s="14">
        <v>0</v>
      </c>
      <c r="AH16" s="14"/>
      <c r="AI16" s="14">
        <v>2.95925716366384E-2</v>
      </c>
      <c r="AJ16" s="14">
        <v>0</v>
      </c>
      <c r="AK16" s="14">
        <v>0</v>
      </c>
      <c r="AL16" s="14">
        <v>1.1748560966255E-2</v>
      </c>
      <c r="AM16" s="14">
        <v>0</v>
      </c>
    </row>
    <row r="17" spans="2:39" x14ac:dyDescent="0.35">
      <c r="B17" s="15" t="s">
        <v>128</v>
      </c>
      <c r="C17" s="14">
        <v>2.062158207393E-2</v>
      </c>
      <c r="D17" s="14">
        <v>8.2114323457763306E-3</v>
      </c>
      <c r="E17" s="14">
        <v>3.29391939349096E-2</v>
      </c>
      <c r="F17" s="14"/>
      <c r="G17" s="14">
        <v>1.85294690952751E-2</v>
      </c>
      <c r="H17" s="14">
        <v>1.8110319638079901E-2</v>
      </c>
      <c r="I17" s="14">
        <v>2.0598136321023398E-2</v>
      </c>
      <c r="J17" s="14">
        <v>2.62133615377283E-2</v>
      </c>
      <c r="K17" s="14">
        <v>3.6623912541621E-2</v>
      </c>
      <c r="L17" s="14">
        <v>0</v>
      </c>
      <c r="M17" s="14"/>
      <c r="N17" s="14">
        <v>2.24836368188201E-2</v>
      </c>
      <c r="O17" s="14">
        <v>1.6795327719948201E-2</v>
      </c>
      <c r="P17" s="14">
        <v>2.00525503498225E-2</v>
      </c>
      <c r="Q17" s="14">
        <v>0</v>
      </c>
      <c r="R17" s="14">
        <v>1.84223953557528E-2</v>
      </c>
      <c r="S17" s="14"/>
      <c r="T17" s="14">
        <v>7.7196591161518297E-3</v>
      </c>
      <c r="U17" s="14">
        <v>4.2851682426396101E-2</v>
      </c>
      <c r="V17" s="14">
        <v>2.3561020855955201E-2</v>
      </c>
      <c r="W17" s="14">
        <v>1.6326897710350001E-2</v>
      </c>
      <c r="X17" s="14"/>
      <c r="Y17" s="14">
        <v>2.8789518921480899E-2</v>
      </c>
      <c r="Z17" s="14">
        <v>0</v>
      </c>
      <c r="AA17" s="14">
        <v>1.7357078635603099E-2</v>
      </c>
      <c r="AB17" s="14">
        <v>0</v>
      </c>
      <c r="AC17" s="14"/>
      <c r="AD17" s="14">
        <v>9.4924026009353801E-3</v>
      </c>
      <c r="AE17" s="14">
        <v>3.4570904050187199E-3</v>
      </c>
      <c r="AF17" s="14">
        <v>0.10867370643687201</v>
      </c>
      <c r="AG17" s="14">
        <v>6.31046530816258E-2</v>
      </c>
      <c r="AH17" s="14"/>
      <c r="AI17" s="14">
        <v>0</v>
      </c>
      <c r="AJ17" s="14">
        <v>0</v>
      </c>
      <c r="AK17" s="14">
        <v>0</v>
      </c>
      <c r="AL17" s="14">
        <v>0</v>
      </c>
      <c r="AM17" s="14">
        <v>0</v>
      </c>
    </row>
    <row r="18" spans="2:39" x14ac:dyDescent="0.35">
      <c r="B18" s="15" t="s">
        <v>64</v>
      </c>
      <c r="C18" s="23">
        <v>0</v>
      </c>
      <c r="D18" s="23">
        <v>0</v>
      </c>
      <c r="E18" s="23">
        <v>0</v>
      </c>
      <c r="F18" s="23"/>
      <c r="G18" s="23">
        <v>0</v>
      </c>
      <c r="H18" s="23">
        <v>0</v>
      </c>
      <c r="I18" s="23">
        <v>0</v>
      </c>
      <c r="J18" s="23">
        <v>0</v>
      </c>
      <c r="K18" s="23">
        <v>0</v>
      </c>
      <c r="L18" s="23">
        <v>0</v>
      </c>
      <c r="M18" s="23"/>
      <c r="N18" s="23">
        <v>0</v>
      </c>
      <c r="O18" s="23">
        <v>0</v>
      </c>
      <c r="P18" s="23">
        <v>0</v>
      </c>
      <c r="Q18" s="23">
        <v>0</v>
      </c>
      <c r="R18" s="23">
        <v>0</v>
      </c>
      <c r="S18" s="23"/>
      <c r="T18" s="23">
        <v>0</v>
      </c>
      <c r="U18" s="23">
        <v>0</v>
      </c>
      <c r="V18" s="23">
        <v>0</v>
      </c>
      <c r="W18" s="23">
        <v>0</v>
      </c>
      <c r="X18" s="23"/>
      <c r="Y18" s="23">
        <v>0</v>
      </c>
      <c r="Z18" s="23">
        <v>0</v>
      </c>
      <c r="AA18" s="23">
        <v>0</v>
      </c>
      <c r="AB18" s="23">
        <v>0</v>
      </c>
      <c r="AC18" s="23"/>
      <c r="AD18" s="23">
        <v>0</v>
      </c>
      <c r="AE18" s="23">
        <v>0</v>
      </c>
      <c r="AF18" s="23">
        <v>0</v>
      </c>
      <c r="AG18" s="23">
        <v>0</v>
      </c>
      <c r="AH18" s="23"/>
      <c r="AI18" s="23">
        <v>0</v>
      </c>
      <c r="AJ18" s="23">
        <v>0</v>
      </c>
      <c r="AK18" s="23">
        <v>0</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754</v>
      </c>
      <c r="D7" s="10">
        <v>398</v>
      </c>
      <c r="E7" s="10">
        <v>356</v>
      </c>
      <c r="F7" s="10"/>
      <c r="G7" s="10">
        <v>199</v>
      </c>
      <c r="H7" s="10">
        <v>199</v>
      </c>
      <c r="I7" s="10">
        <v>126</v>
      </c>
      <c r="J7" s="10">
        <v>115</v>
      </c>
      <c r="K7" s="10">
        <v>69</v>
      </c>
      <c r="L7" s="10">
        <v>46</v>
      </c>
      <c r="M7" s="10"/>
      <c r="N7" s="10">
        <v>128</v>
      </c>
      <c r="O7" s="10">
        <v>128</v>
      </c>
      <c r="P7" s="10">
        <v>140</v>
      </c>
      <c r="Q7" s="10">
        <v>177</v>
      </c>
      <c r="R7" s="10">
        <v>123</v>
      </c>
      <c r="S7" s="10"/>
      <c r="T7" s="10">
        <v>83</v>
      </c>
      <c r="U7" s="10">
        <v>61</v>
      </c>
      <c r="V7" s="10">
        <v>309</v>
      </c>
      <c r="W7" s="10">
        <v>300</v>
      </c>
      <c r="X7" s="10"/>
      <c r="Y7" s="10">
        <v>409</v>
      </c>
      <c r="Z7" s="10">
        <v>155</v>
      </c>
      <c r="AA7" s="10">
        <v>86</v>
      </c>
      <c r="AB7" s="10">
        <v>45</v>
      </c>
      <c r="AC7" s="10"/>
      <c r="AD7" s="10">
        <v>398</v>
      </c>
      <c r="AE7" s="10">
        <v>229</v>
      </c>
      <c r="AF7" s="10">
        <v>55</v>
      </c>
      <c r="AG7" s="10">
        <v>67</v>
      </c>
      <c r="AH7" s="10"/>
      <c r="AI7" s="10">
        <v>65</v>
      </c>
      <c r="AJ7" s="10">
        <v>133</v>
      </c>
      <c r="AK7" s="10">
        <v>50</v>
      </c>
      <c r="AL7" s="10">
        <v>62</v>
      </c>
      <c r="AM7" s="10">
        <v>87</v>
      </c>
    </row>
    <row r="8" spans="2:39" ht="30" customHeight="1" x14ac:dyDescent="0.35">
      <c r="B8" s="11" t="s">
        <v>20</v>
      </c>
      <c r="C8" s="11">
        <v>757</v>
      </c>
      <c r="D8" s="11">
        <v>391</v>
      </c>
      <c r="E8" s="11">
        <v>366</v>
      </c>
      <c r="F8" s="11"/>
      <c r="G8" s="11">
        <v>166</v>
      </c>
      <c r="H8" s="11">
        <v>185</v>
      </c>
      <c r="I8" s="11">
        <v>140</v>
      </c>
      <c r="J8" s="11">
        <v>124</v>
      </c>
      <c r="K8" s="11">
        <v>83</v>
      </c>
      <c r="L8" s="11">
        <v>58</v>
      </c>
      <c r="M8" s="11"/>
      <c r="N8" s="11">
        <v>65</v>
      </c>
      <c r="O8" s="11">
        <v>203</v>
      </c>
      <c r="P8" s="11">
        <v>133</v>
      </c>
      <c r="Q8" s="11">
        <v>189</v>
      </c>
      <c r="R8" s="11">
        <v>109</v>
      </c>
      <c r="S8" s="11"/>
      <c r="T8" s="11">
        <v>74</v>
      </c>
      <c r="U8" s="11">
        <v>57</v>
      </c>
      <c r="V8" s="11">
        <v>324</v>
      </c>
      <c r="W8" s="11">
        <v>302</v>
      </c>
      <c r="X8" s="11"/>
      <c r="Y8" s="11">
        <v>416</v>
      </c>
      <c r="Z8" s="11">
        <v>158</v>
      </c>
      <c r="AA8" s="11">
        <v>88</v>
      </c>
      <c r="AB8" s="11">
        <v>42</v>
      </c>
      <c r="AC8" s="11"/>
      <c r="AD8" s="11">
        <v>407</v>
      </c>
      <c r="AE8" s="11">
        <v>227</v>
      </c>
      <c r="AF8" s="11">
        <v>57</v>
      </c>
      <c r="AG8" s="11">
        <v>62</v>
      </c>
      <c r="AH8" s="11"/>
      <c r="AI8" s="11">
        <v>70</v>
      </c>
      <c r="AJ8" s="11">
        <v>130</v>
      </c>
      <c r="AK8" s="11">
        <v>51</v>
      </c>
      <c r="AL8" s="11">
        <v>94</v>
      </c>
      <c r="AM8" s="11">
        <v>79</v>
      </c>
    </row>
    <row r="9" spans="2:39" x14ac:dyDescent="0.35">
      <c r="B9" s="15" t="s">
        <v>120</v>
      </c>
      <c r="C9" s="14">
        <v>3.0326880246669501E-2</v>
      </c>
      <c r="D9" s="14">
        <v>2.7811760196722001E-2</v>
      </c>
      <c r="E9" s="14">
        <v>3.30095595307471E-2</v>
      </c>
      <c r="F9" s="14"/>
      <c r="G9" s="14">
        <v>4.4408305662951897E-2</v>
      </c>
      <c r="H9" s="14">
        <v>3.7124351608936103E-2</v>
      </c>
      <c r="I9" s="14">
        <v>0</v>
      </c>
      <c r="J9" s="14">
        <v>3.8731198371022998E-2</v>
      </c>
      <c r="K9" s="14">
        <v>3.4620751720477697E-2</v>
      </c>
      <c r="L9" s="14">
        <v>1.75455798252039E-2</v>
      </c>
      <c r="M9" s="14"/>
      <c r="N9" s="14">
        <v>2.15860102634838E-2</v>
      </c>
      <c r="O9" s="14">
        <v>2.4269162486861E-2</v>
      </c>
      <c r="P9" s="14">
        <v>2.81141262023566E-2</v>
      </c>
      <c r="Q9" s="14">
        <v>3.1800062623671098E-2</v>
      </c>
      <c r="R9" s="14">
        <v>3.6466975055649498E-2</v>
      </c>
      <c r="S9" s="14"/>
      <c r="T9" s="14">
        <v>5.8904569688899198E-2</v>
      </c>
      <c r="U9" s="14">
        <v>1.6658823498717199E-2</v>
      </c>
      <c r="V9" s="14">
        <v>3.04409252643611E-2</v>
      </c>
      <c r="W9" s="14">
        <v>2.58810625396277E-2</v>
      </c>
      <c r="X9" s="14"/>
      <c r="Y9" s="14">
        <v>2.5524239493599402E-2</v>
      </c>
      <c r="Z9" s="14">
        <v>4.44617961075272E-2</v>
      </c>
      <c r="AA9" s="14">
        <v>2.37375375385728E-2</v>
      </c>
      <c r="AB9" s="14">
        <v>1.9136054745379799E-2</v>
      </c>
      <c r="AC9" s="14"/>
      <c r="AD9" s="14">
        <v>2.5812654153132102E-2</v>
      </c>
      <c r="AE9" s="14">
        <v>3.0997619372344899E-2</v>
      </c>
      <c r="AF9" s="14">
        <v>5.7353425083008301E-2</v>
      </c>
      <c r="AG9" s="14">
        <v>3.4578627423016997E-2</v>
      </c>
      <c r="AH9" s="14"/>
      <c r="AI9" s="14">
        <v>0</v>
      </c>
      <c r="AJ9" s="14">
        <v>2.1439276301025802E-2</v>
      </c>
      <c r="AK9" s="14">
        <v>8.9948774575051904E-2</v>
      </c>
      <c r="AL9" s="14">
        <v>1.7301873834895901E-2</v>
      </c>
      <c r="AM9" s="14">
        <v>2.5720400609523499E-2</v>
      </c>
    </row>
    <row r="10" spans="2:39" x14ac:dyDescent="0.35">
      <c r="B10" s="15" t="s">
        <v>121</v>
      </c>
      <c r="C10" s="14">
        <v>0.118623893682012</v>
      </c>
      <c r="D10" s="14">
        <v>0.12946852343589599</v>
      </c>
      <c r="E10" s="14">
        <v>0.10705678634459299</v>
      </c>
      <c r="F10" s="14"/>
      <c r="G10" s="14">
        <v>0.18579404728709001</v>
      </c>
      <c r="H10" s="14">
        <v>0.100435779903842</v>
      </c>
      <c r="I10" s="14">
        <v>8.5370155963928204E-2</v>
      </c>
      <c r="J10" s="14">
        <v>9.5451689427871106E-2</v>
      </c>
      <c r="K10" s="14">
        <v>0.12372075808072</v>
      </c>
      <c r="L10" s="14">
        <v>0.10684377012016499</v>
      </c>
      <c r="M10" s="14"/>
      <c r="N10" s="14">
        <v>3.5167890577241602E-2</v>
      </c>
      <c r="O10" s="14">
        <v>0.122705479893959</v>
      </c>
      <c r="P10" s="14">
        <v>8.4192741238159202E-2</v>
      </c>
      <c r="Q10" s="14">
        <v>0.13885398820419101</v>
      </c>
      <c r="R10" s="14">
        <v>0.12867849646076401</v>
      </c>
      <c r="S10" s="14"/>
      <c r="T10" s="14">
        <v>0.17879654266273501</v>
      </c>
      <c r="U10" s="14">
        <v>0.21557250691251501</v>
      </c>
      <c r="V10" s="14">
        <v>0.10815348932105801</v>
      </c>
      <c r="W10" s="14">
        <v>9.7071713278328003E-2</v>
      </c>
      <c r="X10" s="14"/>
      <c r="Y10" s="14">
        <v>0.122562540470062</v>
      </c>
      <c r="Z10" s="14">
        <v>0.138193622559041</v>
      </c>
      <c r="AA10" s="14">
        <v>0.10428124040497599</v>
      </c>
      <c r="AB10" s="14">
        <v>3.9368299491768198E-2</v>
      </c>
      <c r="AC10" s="14"/>
      <c r="AD10" s="14">
        <v>0.100022694201286</v>
      </c>
      <c r="AE10" s="14">
        <v>0.13468824099160501</v>
      </c>
      <c r="AF10" s="14">
        <v>0.124067278170614</v>
      </c>
      <c r="AG10" s="14">
        <v>0.157455248362845</v>
      </c>
      <c r="AH10" s="14"/>
      <c r="AI10" s="14">
        <v>0.12905920092049</v>
      </c>
      <c r="AJ10" s="14">
        <v>8.2656985810663094E-2</v>
      </c>
      <c r="AK10" s="14">
        <v>0.124789651046449</v>
      </c>
      <c r="AL10" s="14">
        <v>0.18101938953055</v>
      </c>
      <c r="AM10" s="14">
        <v>0.159257566357034</v>
      </c>
    </row>
    <row r="11" spans="2:39" x14ac:dyDescent="0.35">
      <c r="B11" s="15" t="s">
        <v>122</v>
      </c>
      <c r="C11" s="14">
        <v>0.178503898158272</v>
      </c>
      <c r="D11" s="14">
        <v>0.181408445368899</v>
      </c>
      <c r="E11" s="14">
        <v>0.17540584777624901</v>
      </c>
      <c r="F11" s="14"/>
      <c r="G11" s="14">
        <v>0.185455471595352</v>
      </c>
      <c r="H11" s="14">
        <v>0.20656103206908599</v>
      </c>
      <c r="I11" s="14">
        <v>0.12718730708648701</v>
      </c>
      <c r="J11" s="14">
        <v>0.116261438579217</v>
      </c>
      <c r="K11" s="14">
        <v>0.25058734836372798</v>
      </c>
      <c r="L11" s="14">
        <v>0.2224774614893</v>
      </c>
      <c r="M11" s="14"/>
      <c r="N11" s="14">
        <v>0.14360834978701301</v>
      </c>
      <c r="O11" s="14">
        <v>0.22314713335877501</v>
      </c>
      <c r="P11" s="14">
        <v>0.17875093917396501</v>
      </c>
      <c r="Q11" s="14">
        <v>0.17976285907549999</v>
      </c>
      <c r="R11" s="14">
        <v>9.7300508682729603E-2</v>
      </c>
      <c r="S11" s="14"/>
      <c r="T11" s="14">
        <v>0.11205356123964599</v>
      </c>
      <c r="U11" s="14">
        <v>0.197121647263548</v>
      </c>
      <c r="V11" s="14">
        <v>0.212040177600028</v>
      </c>
      <c r="W11" s="14">
        <v>0.155514304213134</v>
      </c>
      <c r="X11" s="14"/>
      <c r="Y11" s="14">
        <v>0.15825385473084499</v>
      </c>
      <c r="Z11" s="14">
        <v>0.212657782268342</v>
      </c>
      <c r="AA11" s="14">
        <v>0.22567574572556301</v>
      </c>
      <c r="AB11" s="14">
        <v>0.189980952854191</v>
      </c>
      <c r="AC11" s="14"/>
      <c r="AD11" s="14">
        <v>0.18813390443443001</v>
      </c>
      <c r="AE11" s="14">
        <v>0.179212274180229</v>
      </c>
      <c r="AF11" s="14">
        <v>0.13736807402909901</v>
      </c>
      <c r="AG11" s="14">
        <v>0.16270821796878401</v>
      </c>
      <c r="AH11" s="14"/>
      <c r="AI11" s="14">
        <v>0.21551808786802901</v>
      </c>
      <c r="AJ11" s="14">
        <v>0.192684276521535</v>
      </c>
      <c r="AK11" s="14">
        <v>0.16350338114395799</v>
      </c>
      <c r="AL11" s="14">
        <v>0.23283492778339701</v>
      </c>
      <c r="AM11" s="14">
        <v>0.16805388261821599</v>
      </c>
    </row>
    <row r="12" spans="2:39" x14ac:dyDescent="0.35">
      <c r="B12" s="15" t="s">
        <v>123</v>
      </c>
      <c r="C12" s="14">
        <v>0.116199455985073</v>
      </c>
      <c r="D12" s="14">
        <v>0.12862527615740099</v>
      </c>
      <c r="E12" s="14">
        <v>0.102945818106167</v>
      </c>
      <c r="F12" s="14"/>
      <c r="G12" s="14">
        <v>0.114449583732446</v>
      </c>
      <c r="H12" s="14">
        <v>0.14149763788779501</v>
      </c>
      <c r="I12" s="14">
        <v>0.12489713281956701</v>
      </c>
      <c r="J12" s="14">
        <v>9.0136151142173104E-2</v>
      </c>
      <c r="K12" s="14">
        <v>6.29581302783844E-2</v>
      </c>
      <c r="L12" s="14">
        <v>0.15154891812340601</v>
      </c>
      <c r="M12" s="14"/>
      <c r="N12" s="14">
        <v>0.14073157352500801</v>
      </c>
      <c r="O12" s="14">
        <v>9.4013399351949398E-2</v>
      </c>
      <c r="P12" s="14">
        <v>0.12559005245225199</v>
      </c>
      <c r="Q12" s="14">
        <v>0.14018722474065701</v>
      </c>
      <c r="R12" s="14">
        <v>0.11293685194292601</v>
      </c>
      <c r="S12" s="14"/>
      <c r="T12" s="14">
        <v>0.146378177291764</v>
      </c>
      <c r="U12" s="14">
        <v>0.143901106760494</v>
      </c>
      <c r="V12" s="14">
        <v>9.0413065982796706E-2</v>
      </c>
      <c r="W12" s="14">
        <v>0.12999248645110101</v>
      </c>
      <c r="X12" s="14"/>
      <c r="Y12" s="14">
        <v>0.112887646498494</v>
      </c>
      <c r="Z12" s="14">
        <v>0.108002070636896</v>
      </c>
      <c r="AA12" s="14">
        <v>0.13512936752074201</v>
      </c>
      <c r="AB12" s="14">
        <v>0.24446832080472</v>
      </c>
      <c r="AC12" s="14"/>
      <c r="AD12" s="14">
        <v>0.13880342217803401</v>
      </c>
      <c r="AE12" s="14">
        <v>0.104719458654493</v>
      </c>
      <c r="AF12" s="14">
        <v>4.2382897512491302E-2</v>
      </c>
      <c r="AG12" s="14">
        <v>6.7389824679048804E-2</v>
      </c>
      <c r="AH12" s="14"/>
      <c r="AI12" s="14">
        <v>0.17879985476659599</v>
      </c>
      <c r="AJ12" s="14">
        <v>0.13187286052858399</v>
      </c>
      <c r="AK12" s="14">
        <v>0.133733074311015</v>
      </c>
      <c r="AL12" s="14">
        <v>0.126466378205142</v>
      </c>
      <c r="AM12" s="14">
        <v>0.14558907705804999</v>
      </c>
    </row>
    <row r="13" spans="2:39" x14ac:dyDescent="0.35">
      <c r="B13" s="15" t="s">
        <v>124</v>
      </c>
      <c r="C13" s="14">
        <v>0.23456600163010799</v>
      </c>
      <c r="D13" s="14">
        <v>0.25265647727812102</v>
      </c>
      <c r="E13" s="14">
        <v>0.21527032456648301</v>
      </c>
      <c r="F13" s="14"/>
      <c r="G13" s="14">
        <v>0.228627195638264</v>
      </c>
      <c r="H13" s="14">
        <v>0.200271229693012</v>
      </c>
      <c r="I13" s="14">
        <v>0.19753862306094799</v>
      </c>
      <c r="J13" s="14">
        <v>0.28111656567693</v>
      </c>
      <c r="K13" s="14">
        <v>0.26720777443513</v>
      </c>
      <c r="L13" s="14">
        <v>0.30480656417018398</v>
      </c>
      <c r="M13" s="14"/>
      <c r="N13" s="14">
        <v>0.20928254272939401</v>
      </c>
      <c r="O13" s="14">
        <v>0.234997713349056</v>
      </c>
      <c r="P13" s="14">
        <v>0.268041470030836</v>
      </c>
      <c r="Q13" s="14">
        <v>0.205747278249127</v>
      </c>
      <c r="R13" s="14">
        <v>0.26862616906235598</v>
      </c>
      <c r="S13" s="14"/>
      <c r="T13" s="14">
        <v>0.18910190571876301</v>
      </c>
      <c r="U13" s="14">
        <v>0.121688489393904</v>
      </c>
      <c r="V13" s="14">
        <v>0.26550770548393599</v>
      </c>
      <c r="W13" s="14">
        <v>0.23414237428217499</v>
      </c>
      <c r="X13" s="14"/>
      <c r="Y13" s="14">
        <v>0.23662397057888801</v>
      </c>
      <c r="Z13" s="14">
        <v>0.21888073040605199</v>
      </c>
      <c r="AA13" s="14">
        <v>0.230634250573754</v>
      </c>
      <c r="AB13" s="14">
        <v>0.21149350865885799</v>
      </c>
      <c r="AC13" s="14"/>
      <c r="AD13" s="14">
        <v>0.23322717466449799</v>
      </c>
      <c r="AE13" s="14">
        <v>0.227396344789314</v>
      </c>
      <c r="AF13" s="14">
        <v>0.19990302765102799</v>
      </c>
      <c r="AG13" s="14">
        <v>0.29596443133338302</v>
      </c>
      <c r="AH13" s="14"/>
      <c r="AI13" s="14">
        <v>0.140827961811407</v>
      </c>
      <c r="AJ13" s="14">
        <v>0.26702304016019701</v>
      </c>
      <c r="AK13" s="14">
        <v>0.22340338674923099</v>
      </c>
      <c r="AL13" s="14">
        <v>0.23062570419411499</v>
      </c>
      <c r="AM13" s="14">
        <v>0.26359687132794901</v>
      </c>
    </row>
    <row r="14" spans="2:39" x14ac:dyDescent="0.35">
      <c r="B14" s="15" t="s">
        <v>125</v>
      </c>
      <c r="C14" s="14">
        <v>9.7294955158434407E-2</v>
      </c>
      <c r="D14" s="14">
        <v>8.7010629600464198E-2</v>
      </c>
      <c r="E14" s="14">
        <v>0.108264430403027</v>
      </c>
      <c r="F14" s="14"/>
      <c r="G14" s="14">
        <v>8.7798238727886502E-2</v>
      </c>
      <c r="H14" s="14">
        <v>0.111578849788593</v>
      </c>
      <c r="I14" s="14">
        <v>0.15571350446537899</v>
      </c>
      <c r="J14" s="14">
        <v>9.4107863588713897E-2</v>
      </c>
      <c r="K14" s="14">
        <v>3.4095216351177897E-2</v>
      </c>
      <c r="L14" s="14">
        <v>3.4877219304683897E-2</v>
      </c>
      <c r="M14" s="14"/>
      <c r="N14" s="14">
        <v>0.14760165403559999</v>
      </c>
      <c r="O14" s="14">
        <v>8.5399928508410605E-2</v>
      </c>
      <c r="P14" s="14">
        <v>0.107830608801268</v>
      </c>
      <c r="Q14" s="14">
        <v>9.3427266969540498E-2</v>
      </c>
      <c r="R14" s="14">
        <v>0.115628450314885</v>
      </c>
      <c r="S14" s="14"/>
      <c r="T14" s="14">
        <v>0.119719577816703</v>
      </c>
      <c r="U14" s="14">
        <v>8.9502881856178607E-2</v>
      </c>
      <c r="V14" s="14">
        <v>8.7603239732050697E-2</v>
      </c>
      <c r="W14" s="14">
        <v>0.103818149886944</v>
      </c>
      <c r="X14" s="14"/>
      <c r="Y14" s="14">
        <v>9.46144581771384E-2</v>
      </c>
      <c r="Z14" s="14">
        <v>0.12263028500754</v>
      </c>
      <c r="AA14" s="14">
        <v>9.5630709630878399E-2</v>
      </c>
      <c r="AB14" s="14">
        <v>7.3454041487720806E-2</v>
      </c>
      <c r="AC14" s="14"/>
      <c r="AD14" s="14">
        <v>9.5070447025420099E-2</v>
      </c>
      <c r="AE14" s="14">
        <v>0.10795298874058901</v>
      </c>
      <c r="AF14" s="14">
        <v>4.5880821386891001E-2</v>
      </c>
      <c r="AG14" s="14">
        <v>0.126888317885824</v>
      </c>
      <c r="AH14" s="14"/>
      <c r="AI14" s="14">
        <v>9.2974520292562896E-2</v>
      </c>
      <c r="AJ14" s="14">
        <v>9.8336364252799999E-2</v>
      </c>
      <c r="AK14" s="14">
        <v>9.1891324429009005E-2</v>
      </c>
      <c r="AL14" s="14">
        <v>5.5648338269318198E-2</v>
      </c>
      <c r="AM14" s="14">
        <v>0.11842734613601701</v>
      </c>
    </row>
    <row r="15" spans="2:39" x14ac:dyDescent="0.35">
      <c r="B15" s="15" t="s">
        <v>126</v>
      </c>
      <c r="C15" s="14">
        <v>0.16863929943511999</v>
      </c>
      <c r="D15" s="14">
        <v>0.15797718026520399</v>
      </c>
      <c r="E15" s="14">
        <v>0.18001173719295099</v>
      </c>
      <c r="F15" s="14"/>
      <c r="G15" s="14">
        <v>0.12079685581416701</v>
      </c>
      <c r="H15" s="14">
        <v>0.15031727069095499</v>
      </c>
      <c r="I15" s="14">
        <v>0.23517897824364101</v>
      </c>
      <c r="J15" s="14">
        <v>0.17114132753222</v>
      </c>
      <c r="K15" s="14">
        <v>0.20596839370731199</v>
      </c>
      <c r="L15" s="14">
        <v>0.14410808906900799</v>
      </c>
      <c r="M15" s="14"/>
      <c r="N15" s="14">
        <v>0.21840140526509799</v>
      </c>
      <c r="O15" s="14">
        <v>0.17617318170127999</v>
      </c>
      <c r="P15" s="14">
        <v>0.159276344551461</v>
      </c>
      <c r="Q15" s="14">
        <v>0.151179093213611</v>
      </c>
      <c r="R15" s="14">
        <v>0.17354091718952</v>
      </c>
      <c r="S15" s="14"/>
      <c r="T15" s="14">
        <v>0.15494046786247501</v>
      </c>
      <c r="U15" s="14">
        <v>0.181950636968849</v>
      </c>
      <c r="V15" s="14">
        <v>0.139269856074277</v>
      </c>
      <c r="W15" s="14">
        <v>0.20110791995159</v>
      </c>
      <c r="X15" s="14"/>
      <c r="Y15" s="14">
        <v>0.19620056675064701</v>
      </c>
      <c r="Z15" s="14">
        <v>0.12893460954001101</v>
      </c>
      <c r="AA15" s="14">
        <v>0.122686541727461</v>
      </c>
      <c r="AB15" s="14">
        <v>0.196501004378</v>
      </c>
      <c r="AC15" s="14"/>
      <c r="AD15" s="14">
        <v>0.168523390539874</v>
      </c>
      <c r="AE15" s="14">
        <v>0.16665044697897</v>
      </c>
      <c r="AF15" s="14">
        <v>0.28745913196418399</v>
      </c>
      <c r="AG15" s="14">
        <v>7.8336888560406603E-2</v>
      </c>
      <c r="AH15" s="14"/>
      <c r="AI15" s="14">
        <v>0.19796933153878499</v>
      </c>
      <c r="AJ15" s="14">
        <v>0.15026679990406</v>
      </c>
      <c r="AK15" s="14">
        <v>0.10769442037058501</v>
      </c>
      <c r="AL15" s="14">
        <v>0.13374844975779801</v>
      </c>
      <c r="AM15" s="14">
        <v>7.2982807066481498E-2</v>
      </c>
    </row>
    <row r="16" spans="2:39" x14ac:dyDescent="0.35">
      <c r="B16" s="15" t="s">
        <v>127</v>
      </c>
      <c r="C16" s="14">
        <v>2.3119228856348598E-2</v>
      </c>
      <c r="D16" s="14">
        <v>1.3960800488143099E-2</v>
      </c>
      <c r="E16" s="14">
        <v>3.28877987735606E-2</v>
      </c>
      <c r="F16" s="14"/>
      <c r="G16" s="14">
        <v>1.8115814669372302E-2</v>
      </c>
      <c r="H16" s="14">
        <v>2.9560295540421801E-2</v>
      </c>
      <c r="I16" s="14">
        <v>2.10872290470231E-2</v>
      </c>
      <c r="J16" s="14">
        <v>3.5618661258719597E-2</v>
      </c>
      <c r="K16" s="14">
        <v>7.3427537285156198E-3</v>
      </c>
      <c r="L16" s="14">
        <v>1.7792397898049098E-2</v>
      </c>
      <c r="M16" s="14"/>
      <c r="N16" s="14">
        <v>3.0981723011254E-2</v>
      </c>
      <c r="O16" s="14">
        <v>3.1444586815911398E-2</v>
      </c>
      <c r="P16" s="14">
        <v>1.4266729601312001E-2</v>
      </c>
      <c r="Q16" s="14">
        <v>1.84356743504023E-2</v>
      </c>
      <c r="R16" s="14">
        <v>2.50524983419281E-2</v>
      </c>
      <c r="S16" s="14"/>
      <c r="T16" s="14">
        <v>2.5574844333672998E-2</v>
      </c>
      <c r="U16" s="14">
        <v>7.3717360221326102E-3</v>
      </c>
      <c r="V16" s="14">
        <v>2.0367981054730502E-2</v>
      </c>
      <c r="W16" s="14">
        <v>2.8469139894412399E-2</v>
      </c>
      <c r="X16" s="14"/>
      <c r="Y16" s="14">
        <v>1.3846403166336599E-2</v>
      </c>
      <c r="Z16" s="14">
        <v>8.1134694126274807E-3</v>
      </c>
      <c r="AA16" s="14">
        <v>3.8904756919202699E-2</v>
      </c>
      <c r="AB16" s="14">
        <v>2.55978175793618E-2</v>
      </c>
      <c r="AC16" s="14"/>
      <c r="AD16" s="14">
        <v>2.0491498520050201E-2</v>
      </c>
      <c r="AE16" s="14">
        <v>1.6518499143137199E-2</v>
      </c>
      <c r="AF16" s="14">
        <v>6.6904060051181005E-2</v>
      </c>
      <c r="AG16" s="14">
        <v>2.5648971412413901E-2</v>
      </c>
      <c r="AH16" s="14"/>
      <c r="AI16" s="14">
        <v>3.2548519200151602E-2</v>
      </c>
      <c r="AJ16" s="14">
        <v>2.9353739992637101E-2</v>
      </c>
      <c r="AK16" s="14">
        <v>2.35351640572137E-2</v>
      </c>
      <c r="AL16" s="14">
        <v>5.5210700108654998E-3</v>
      </c>
      <c r="AM16" s="14">
        <v>0</v>
      </c>
    </row>
    <row r="17" spans="2:39" x14ac:dyDescent="0.35">
      <c r="B17" s="15" t="s">
        <v>128</v>
      </c>
      <c r="C17" s="14">
        <v>2.9896393564243898E-2</v>
      </c>
      <c r="D17" s="14">
        <v>2.1080907209149499E-2</v>
      </c>
      <c r="E17" s="14">
        <v>3.9299174407398801E-2</v>
      </c>
      <c r="F17" s="14"/>
      <c r="G17" s="14">
        <v>1.45544868724707E-2</v>
      </c>
      <c r="H17" s="14">
        <v>1.6891370397555599E-2</v>
      </c>
      <c r="I17" s="14">
        <v>5.30270693130271E-2</v>
      </c>
      <c r="J17" s="14">
        <v>6.8753974475187996E-2</v>
      </c>
      <c r="K17" s="14">
        <v>1.3498873334554301E-2</v>
      </c>
      <c r="L17" s="14">
        <v>0</v>
      </c>
      <c r="M17" s="14"/>
      <c r="N17" s="14">
        <v>5.2638850805907203E-2</v>
      </c>
      <c r="O17" s="14">
        <v>7.8494145337982407E-3</v>
      </c>
      <c r="P17" s="14">
        <v>2.5855683496659201E-2</v>
      </c>
      <c r="Q17" s="14">
        <v>3.4965979597292599E-2</v>
      </c>
      <c r="R17" s="14">
        <v>4.17691329492424E-2</v>
      </c>
      <c r="S17" s="14"/>
      <c r="T17" s="14">
        <v>0</v>
      </c>
      <c r="U17" s="14">
        <v>2.6232171323662599E-2</v>
      </c>
      <c r="V17" s="14">
        <v>4.2883294979325602E-2</v>
      </c>
      <c r="W17" s="14">
        <v>2.4002849502687801E-2</v>
      </c>
      <c r="X17" s="14"/>
      <c r="Y17" s="14">
        <v>3.6921533913144698E-2</v>
      </c>
      <c r="Z17" s="14">
        <v>1.13111159044727E-2</v>
      </c>
      <c r="AA17" s="14">
        <v>2.3319849958851301E-2</v>
      </c>
      <c r="AB17" s="14">
        <v>0</v>
      </c>
      <c r="AC17" s="14"/>
      <c r="AD17" s="14">
        <v>2.99148142832752E-2</v>
      </c>
      <c r="AE17" s="14">
        <v>2.71289931281475E-2</v>
      </c>
      <c r="AF17" s="14">
        <v>2.00186321784739E-2</v>
      </c>
      <c r="AG17" s="14">
        <v>5.1029472374278302E-2</v>
      </c>
      <c r="AH17" s="14"/>
      <c r="AI17" s="14">
        <v>1.2302523601978799E-2</v>
      </c>
      <c r="AJ17" s="14">
        <v>1.81119944883582E-2</v>
      </c>
      <c r="AK17" s="14">
        <v>2.0750411658743698E-2</v>
      </c>
      <c r="AL17" s="14">
        <v>1.6833868413918301E-2</v>
      </c>
      <c r="AM17" s="14">
        <v>4.6372048826729899E-2</v>
      </c>
    </row>
    <row r="18" spans="2:39" x14ac:dyDescent="0.35">
      <c r="B18" s="15" t="s">
        <v>64</v>
      </c>
      <c r="C18" s="23">
        <v>2.8299932837183798E-3</v>
      </c>
      <c r="D18" s="23">
        <v>0</v>
      </c>
      <c r="E18" s="23">
        <v>5.8485228988231098E-3</v>
      </c>
      <c r="F18" s="23"/>
      <c r="G18" s="23">
        <v>0</v>
      </c>
      <c r="H18" s="23">
        <v>5.7621824198025801E-3</v>
      </c>
      <c r="I18" s="23">
        <v>0</v>
      </c>
      <c r="J18" s="23">
        <v>8.6811299479439292E-3</v>
      </c>
      <c r="K18" s="23">
        <v>0</v>
      </c>
      <c r="L18" s="23">
        <v>0</v>
      </c>
      <c r="M18" s="23"/>
      <c r="N18" s="23">
        <v>0</v>
      </c>
      <c r="O18" s="23">
        <v>0</v>
      </c>
      <c r="P18" s="23">
        <v>8.0813044517311205E-3</v>
      </c>
      <c r="Q18" s="23">
        <v>5.6405729760075803E-3</v>
      </c>
      <c r="R18" s="23">
        <v>0</v>
      </c>
      <c r="S18" s="23"/>
      <c r="T18" s="23">
        <v>1.45303533853416E-2</v>
      </c>
      <c r="U18" s="23">
        <v>0</v>
      </c>
      <c r="V18" s="23">
        <v>3.3202645074363098E-3</v>
      </c>
      <c r="W18" s="23">
        <v>0</v>
      </c>
      <c r="X18" s="23"/>
      <c r="Y18" s="23">
        <v>2.5647862208443501E-3</v>
      </c>
      <c r="Z18" s="23">
        <v>6.8145181574909997E-3</v>
      </c>
      <c r="AA18" s="23">
        <v>0</v>
      </c>
      <c r="AB18" s="23">
        <v>0</v>
      </c>
      <c r="AC18" s="23"/>
      <c r="AD18" s="23">
        <v>0</v>
      </c>
      <c r="AE18" s="23">
        <v>4.7351340211713002E-3</v>
      </c>
      <c r="AF18" s="23">
        <v>1.8662651973029101E-2</v>
      </c>
      <c r="AG18" s="23">
        <v>0</v>
      </c>
      <c r="AH18" s="23"/>
      <c r="AI18" s="23">
        <v>0</v>
      </c>
      <c r="AJ18" s="23">
        <v>8.2546620401393704E-3</v>
      </c>
      <c r="AK18" s="23">
        <v>2.0750411658743698E-2</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344</v>
      </c>
      <c r="D7" s="10">
        <v>210</v>
      </c>
      <c r="E7" s="10">
        <v>134</v>
      </c>
      <c r="F7" s="10"/>
      <c r="G7" s="10">
        <v>121</v>
      </c>
      <c r="H7" s="10">
        <v>90</v>
      </c>
      <c r="I7" s="10">
        <v>47</v>
      </c>
      <c r="J7" s="10">
        <v>46</v>
      </c>
      <c r="K7" s="10">
        <v>25</v>
      </c>
      <c r="L7" s="10">
        <v>15</v>
      </c>
      <c r="M7" s="10"/>
      <c r="N7" s="10">
        <v>63</v>
      </c>
      <c r="O7" s="10">
        <v>69</v>
      </c>
      <c r="P7" s="10">
        <v>65</v>
      </c>
      <c r="Q7" s="10">
        <v>63</v>
      </c>
      <c r="R7" s="10">
        <v>56</v>
      </c>
      <c r="S7" s="10"/>
      <c r="T7" s="10">
        <v>39</v>
      </c>
      <c r="U7" s="10">
        <v>42</v>
      </c>
      <c r="V7" s="10">
        <v>150</v>
      </c>
      <c r="W7" s="10">
        <v>112</v>
      </c>
      <c r="X7" s="10"/>
      <c r="Y7" s="10">
        <v>180</v>
      </c>
      <c r="Z7" s="10">
        <v>81</v>
      </c>
      <c r="AA7" s="10">
        <v>36</v>
      </c>
      <c r="AB7" s="10">
        <v>23</v>
      </c>
      <c r="AC7" s="10"/>
      <c r="AD7" s="10">
        <v>183</v>
      </c>
      <c r="AE7" s="10">
        <v>99</v>
      </c>
      <c r="AF7" s="10">
        <v>24</v>
      </c>
      <c r="AG7" s="10">
        <v>35</v>
      </c>
      <c r="AH7" s="10"/>
      <c r="AI7" s="10">
        <v>20</v>
      </c>
      <c r="AJ7" s="10">
        <v>66</v>
      </c>
      <c r="AK7" s="10">
        <v>17</v>
      </c>
      <c r="AL7" s="10">
        <v>33</v>
      </c>
      <c r="AM7" s="10">
        <v>35</v>
      </c>
    </row>
    <row r="8" spans="2:39" ht="30" customHeight="1" x14ac:dyDescent="0.35">
      <c r="B8" s="11" t="s">
        <v>20</v>
      </c>
      <c r="C8" s="11">
        <v>337</v>
      </c>
      <c r="D8" s="11">
        <v>202</v>
      </c>
      <c r="E8" s="11">
        <v>135</v>
      </c>
      <c r="F8" s="11"/>
      <c r="G8" s="11">
        <v>101</v>
      </c>
      <c r="H8" s="11">
        <v>88</v>
      </c>
      <c r="I8" s="11">
        <v>53</v>
      </c>
      <c r="J8" s="11">
        <v>50</v>
      </c>
      <c r="K8" s="11">
        <v>28</v>
      </c>
      <c r="L8" s="11">
        <v>17</v>
      </c>
      <c r="M8" s="11"/>
      <c r="N8" s="11">
        <v>31</v>
      </c>
      <c r="O8" s="11">
        <v>106</v>
      </c>
      <c r="P8" s="11">
        <v>60</v>
      </c>
      <c r="Q8" s="11">
        <v>65</v>
      </c>
      <c r="R8" s="11">
        <v>48</v>
      </c>
      <c r="S8" s="11"/>
      <c r="T8" s="11">
        <v>34</v>
      </c>
      <c r="U8" s="11">
        <v>36</v>
      </c>
      <c r="V8" s="11">
        <v>157</v>
      </c>
      <c r="W8" s="11">
        <v>110</v>
      </c>
      <c r="X8" s="11"/>
      <c r="Y8" s="11">
        <v>178</v>
      </c>
      <c r="Z8" s="11">
        <v>79</v>
      </c>
      <c r="AA8" s="11">
        <v>39</v>
      </c>
      <c r="AB8" s="11">
        <v>20</v>
      </c>
      <c r="AC8" s="11"/>
      <c r="AD8" s="11">
        <v>185</v>
      </c>
      <c r="AE8" s="11">
        <v>95</v>
      </c>
      <c r="AF8" s="11">
        <v>21</v>
      </c>
      <c r="AG8" s="11">
        <v>33</v>
      </c>
      <c r="AH8" s="11"/>
      <c r="AI8" s="11">
        <v>21</v>
      </c>
      <c r="AJ8" s="11">
        <v>64</v>
      </c>
      <c r="AK8" s="11">
        <v>18</v>
      </c>
      <c r="AL8" s="11">
        <v>46</v>
      </c>
      <c r="AM8" s="11">
        <v>30</v>
      </c>
    </row>
    <row r="9" spans="2:39" x14ac:dyDescent="0.35">
      <c r="B9" s="15" t="s">
        <v>120</v>
      </c>
      <c r="C9" s="14">
        <v>6.5914112385520002E-2</v>
      </c>
      <c r="D9" s="14">
        <v>7.3244740528086202E-2</v>
      </c>
      <c r="E9" s="14">
        <v>5.4955771967541402E-2</v>
      </c>
      <c r="F9" s="14"/>
      <c r="G9" s="14">
        <v>9.4335604738205403E-2</v>
      </c>
      <c r="H9" s="14">
        <v>6.2081311702905498E-2</v>
      </c>
      <c r="I9" s="14">
        <v>3.24718958728391E-2</v>
      </c>
      <c r="J9" s="14">
        <v>3.2972649500472198E-2</v>
      </c>
      <c r="K9" s="14">
        <v>0.100670437852377</v>
      </c>
      <c r="L9" s="14">
        <v>5.93142085999473E-2</v>
      </c>
      <c r="M9" s="14"/>
      <c r="N9" s="14">
        <v>8.3741942278251894E-2</v>
      </c>
      <c r="O9" s="14">
        <v>0.12331196596093399</v>
      </c>
      <c r="P9" s="14">
        <v>4.7358717046680501E-2</v>
      </c>
      <c r="Q9" s="14">
        <v>2.7749789975914301E-2</v>
      </c>
      <c r="R9" s="14">
        <v>0</v>
      </c>
      <c r="S9" s="14"/>
      <c r="T9" s="14">
        <v>2.6267284891873501E-2</v>
      </c>
      <c r="U9" s="14">
        <v>0.13766254381606899</v>
      </c>
      <c r="V9" s="14">
        <v>8.8877930686465004E-2</v>
      </c>
      <c r="W9" s="14">
        <v>2.17158426097083E-2</v>
      </c>
      <c r="X9" s="14"/>
      <c r="Y9" s="14">
        <v>6.7999339436088602E-2</v>
      </c>
      <c r="Z9" s="14">
        <v>6.3228126103645199E-2</v>
      </c>
      <c r="AA9" s="14">
        <v>0.11618614089471301</v>
      </c>
      <c r="AB9" s="14">
        <v>0</v>
      </c>
      <c r="AC9" s="14"/>
      <c r="AD9" s="14">
        <v>5.71691916245557E-2</v>
      </c>
      <c r="AE9" s="14">
        <v>5.0757251782100103E-2</v>
      </c>
      <c r="AF9" s="14">
        <v>0.216118866774444</v>
      </c>
      <c r="AG9" s="14">
        <v>6.9596286804035096E-2</v>
      </c>
      <c r="AH9" s="14"/>
      <c r="AI9" s="14">
        <v>4.6057600600563298E-2</v>
      </c>
      <c r="AJ9" s="14">
        <v>4.47091621149611E-2</v>
      </c>
      <c r="AK9" s="14">
        <v>4.8152028595827102E-2</v>
      </c>
      <c r="AL9" s="14">
        <v>6.3272927109222402E-2</v>
      </c>
      <c r="AM9" s="14">
        <v>0</v>
      </c>
    </row>
    <row r="10" spans="2:39" x14ac:dyDescent="0.35">
      <c r="B10" s="15" t="s">
        <v>121</v>
      </c>
      <c r="C10" s="14">
        <v>0.35737339271354901</v>
      </c>
      <c r="D10" s="14">
        <v>0.37949436618559201</v>
      </c>
      <c r="E10" s="14">
        <v>0.324305400043706</v>
      </c>
      <c r="F10" s="14"/>
      <c r="G10" s="14">
        <v>0.35426258487199402</v>
      </c>
      <c r="H10" s="14">
        <v>0.40873861260422001</v>
      </c>
      <c r="I10" s="14">
        <v>0.156500403419124</v>
      </c>
      <c r="J10" s="14">
        <v>0.384918275442305</v>
      </c>
      <c r="K10" s="14">
        <v>0.59211693225600404</v>
      </c>
      <c r="L10" s="14">
        <v>0.26281962544585102</v>
      </c>
      <c r="M10" s="14"/>
      <c r="N10" s="14">
        <v>0.31915684063608601</v>
      </c>
      <c r="O10" s="14">
        <v>0.36716828691277298</v>
      </c>
      <c r="P10" s="14">
        <v>0.37005749057044202</v>
      </c>
      <c r="Q10" s="14">
        <v>0.38368604031192799</v>
      </c>
      <c r="R10" s="14">
        <v>0.31372353606876102</v>
      </c>
      <c r="S10" s="14"/>
      <c r="T10" s="14">
        <v>0.35610992782950002</v>
      </c>
      <c r="U10" s="14">
        <v>0.188228661967551</v>
      </c>
      <c r="V10" s="14">
        <v>0.38756598926304098</v>
      </c>
      <c r="W10" s="14">
        <v>0.36826706037766599</v>
      </c>
      <c r="X10" s="14"/>
      <c r="Y10" s="14">
        <v>0.36226552815077401</v>
      </c>
      <c r="Z10" s="14">
        <v>0.38043340972103101</v>
      </c>
      <c r="AA10" s="14">
        <v>0.37074955159603701</v>
      </c>
      <c r="AB10" s="14">
        <v>0.246389776236072</v>
      </c>
      <c r="AC10" s="14"/>
      <c r="AD10" s="14">
        <v>0.34347182979793101</v>
      </c>
      <c r="AE10" s="14">
        <v>0.371982684540896</v>
      </c>
      <c r="AF10" s="14">
        <v>0.31028864350303398</v>
      </c>
      <c r="AG10" s="14">
        <v>0.39848841582094102</v>
      </c>
      <c r="AH10" s="14"/>
      <c r="AI10" s="14">
        <v>0.14255342099776</v>
      </c>
      <c r="AJ10" s="14">
        <v>0.393020862815605</v>
      </c>
      <c r="AK10" s="14">
        <v>0.31070913249633297</v>
      </c>
      <c r="AL10" s="14">
        <v>0.38070031863395698</v>
      </c>
      <c r="AM10" s="14">
        <v>0.209688556904431</v>
      </c>
    </row>
    <row r="11" spans="2:39" x14ac:dyDescent="0.35">
      <c r="B11" s="15" t="s">
        <v>122</v>
      </c>
      <c r="C11" s="14">
        <v>0.18019818748675501</v>
      </c>
      <c r="D11" s="14">
        <v>0.189958138409827</v>
      </c>
      <c r="E11" s="14">
        <v>0.16560832389010799</v>
      </c>
      <c r="F11" s="14"/>
      <c r="G11" s="14">
        <v>0.15369599799779299</v>
      </c>
      <c r="H11" s="14">
        <v>0.18799375511796901</v>
      </c>
      <c r="I11" s="14">
        <v>0.22866717531936301</v>
      </c>
      <c r="J11" s="14">
        <v>0.19548011273729701</v>
      </c>
      <c r="K11" s="14">
        <v>5.9571809005160598E-2</v>
      </c>
      <c r="L11" s="14">
        <v>0.30232618365171599</v>
      </c>
      <c r="M11" s="14"/>
      <c r="N11" s="14">
        <v>0.17032673921077099</v>
      </c>
      <c r="O11" s="14">
        <v>0.178554531360751</v>
      </c>
      <c r="P11" s="14">
        <v>0.19061119869776599</v>
      </c>
      <c r="Q11" s="14">
        <v>0.14862439080557499</v>
      </c>
      <c r="R11" s="14">
        <v>0.20406451510853499</v>
      </c>
      <c r="S11" s="14"/>
      <c r="T11" s="14">
        <v>0.14614770464594001</v>
      </c>
      <c r="U11" s="14">
        <v>0.22369807778360501</v>
      </c>
      <c r="V11" s="14">
        <v>0.207857483519612</v>
      </c>
      <c r="W11" s="14">
        <v>0.13738088693835501</v>
      </c>
      <c r="X11" s="14"/>
      <c r="Y11" s="14">
        <v>0.184316552329059</v>
      </c>
      <c r="Z11" s="14">
        <v>0.173586500287877</v>
      </c>
      <c r="AA11" s="14">
        <v>6.1864169681729399E-2</v>
      </c>
      <c r="AB11" s="14">
        <v>0.28467513213308598</v>
      </c>
      <c r="AC11" s="14"/>
      <c r="AD11" s="14">
        <v>0.21047125995082899</v>
      </c>
      <c r="AE11" s="14">
        <v>0.12868705148486401</v>
      </c>
      <c r="AF11" s="14">
        <v>0.13519925915956499</v>
      </c>
      <c r="AG11" s="14">
        <v>0.20158666846716</v>
      </c>
      <c r="AH11" s="14"/>
      <c r="AI11" s="14">
        <v>0.145215699673721</v>
      </c>
      <c r="AJ11" s="14">
        <v>0.14994657069776701</v>
      </c>
      <c r="AK11" s="14">
        <v>0.180047782140489</v>
      </c>
      <c r="AL11" s="14">
        <v>0.283238081952081</v>
      </c>
      <c r="AM11" s="14">
        <v>0.18573305824414199</v>
      </c>
    </row>
    <row r="12" spans="2:39" x14ac:dyDescent="0.35">
      <c r="B12" s="15" t="s">
        <v>123</v>
      </c>
      <c r="C12" s="14">
        <v>0.133543308873912</v>
      </c>
      <c r="D12" s="14">
        <v>0.13202661419190101</v>
      </c>
      <c r="E12" s="14">
        <v>0.13581057114835601</v>
      </c>
      <c r="F12" s="14"/>
      <c r="G12" s="14">
        <v>9.7145788172714798E-2</v>
      </c>
      <c r="H12" s="14">
        <v>0.100160510398003</v>
      </c>
      <c r="I12" s="14">
        <v>0.30250174197277302</v>
      </c>
      <c r="J12" s="14">
        <v>0.16815179931010699</v>
      </c>
      <c r="K12" s="14">
        <v>3.5918539919966803E-2</v>
      </c>
      <c r="L12" s="14">
        <v>5.93142085999473E-2</v>
      </c>
      <c r="M12" s="14"/>
      <c r="N12" s="14">
        <v>0.157722432439932</v>
      </c>
      <c r="O12" s="14">
        <v>0.11271690113239501</v>
      </c>
      <c r="P12" s="14">
        <v>0.15320045427812001</v>
      </c>
      <c r="Q12" s="14">
        <v>0.15371285043986299</v>
      </c>
      <c r="R12" s="14">
        <v>0.108162322415932</v>
      </c>
      <c r="S12" s="14"/>
      <c r="T12" s="14">
        <v>0.148494933567001</v>
      </c>
      <c r="U12" s="14">
        <v>0.146818553551159</v>
      </c>
      <c r="V12" s="14">
        <v>9.8992634061727897E-2</v>
      </c>
      <c r="W12" s="14">
        <v>0.17444428783385901</v>
      </c>
      <c r="X12" s="14"/>
      <c r="Y12" s="14">
        <v>0.13906842104287501</v>
      </c>
      <c r="Z12" s="14">
        <v>0.118953510201288</v>
      </c>
      <c r="AA12" s="14">
        <v>0.175074956154737</v>
      </c>
      <c r="AB12" s="14">
        <v>0.17620485282527301</v>
      </c>
      <c r="AC12" s="14"/>
      <c r="AD12" s="14">
        <v>0.14706555529097501</v>
      </c>
      <c r="AE12" s="14">
        <v>0.13744703894306401</v>
      </c>
      <c r="AF12" s="14">
        <v>0.100202435907582</v>
      </c>
      <c r="AG12" s="14">
        <v>7.8225578627338005E-2</v>
      </c>
      <c r="AH12" s="14"/>
      <c r="AI12" s="14">
        <v>0.29989547696419</v>
      </c>
      <c r="AJ12" s="14">
        <v>0.17932640254281501</v>
      </c>
      <c r="AK12" s="14">
        <v>0.21024836475852601</v>
      </c>
      <c r="AL12" s="14">
        <v>8.8652400238053194E-2</v>
      </c>
      <c r="AM12" s="14">
        <v>0.20082321386624</v>
      </c>
    </row>
    <row r="13" spans="2:39" x14ac:dyDescent="0.35">
      <c r="B13" s="15" t="s">
        <v>124</v>
      </c>
      <c r="C13" s="14">
        <v>0.122843810944698</v>
      </c>
      <c r="D13" s="14">
        <v>0.110690848143809</v>
      </c>
      <c r="E13" s="14">
        <v>0.14101091761948301</v>
      </c>
      <c r="F13" s="14"/>
      <c r="G13" s="14">
        <v>0.11707162310306</v>
      </c>
      <c r="H13" s="14">
        <v>0.141635378458837</v>
      </c>
      <c r="I13" s="14">
        <v>0.179648159284229</v>
      </c>
      <c r="J13" s="14">
        <v>4.1831669082679102E-2</v>
      </c>
      <c r="K13" s="14">
        <v>0.119143618010321</v>
      </c>
      <c r="L13" s="14">
        <v>0.12538559684676301</v>
      </c>
      <c r="M13" s="14"/>
      <c r="N13" s="14">
        <v>4.1675228876154498E-2</v>
      </c>
      <c r="O13" s="14">
        <v>0.132777933144266</v>
      </c>
      <c r="P13" s="14">
        <v>7.7216016586976202E-2</v>
      </c>
      <c r="Q13" s="14">
        <v>0.112665631791721</v>
      </c>
      <c r="R13" s="14">
        <v>0.24752772466859399</v>
      </c>
      <c r="S13" s="14"/>
      <c r="T13" s="14">
        <v>0.14186980001809299</v>
      </c>
      <c r="U13" s="14">
        <v>0.16249335153981001</v>
      </c>
      <c r="V13" s="14">
        <v>0.10270685048108499</v>
      </c>
      <c r="W13" s="14">
        <v>0.133095415653843</v>
      </c>
      <c r="X13" s="14"/>
      <c r="Y13" s="14">
        <v>0.123581420430219</v>
      </c>
      <c r="Z13" s="14">
        <v>0.114044691279846</v>
      </c>
      <c r="AA13" s="14">
        <v>0.13222894721031</v>
      </c>
      <c r="AB13" s="14">
        <v>0.18540516980678301</v>
      </c>
      <c r="AC13" s="14"/>
      <c r="AD13" s="14">
        <v>9.6786167467539097E-2</v>
      </c>
      <c r="AE13" s="14">
        <v>0.170191478829328</v>
      </c>
      <c r="AF13" s="14">
        <v>0.102042935237965</v>
      </c>
      <c r="AG13" s="14">
        <v>0.15420907381167401</v>
      </c>
      <c r="AH13" s="14"/>
      <c r="AI13" s="14">
        <v>0.213068805019794</v>
      </c>
      <c r="AJ13" s="14">
        <v>0.104348313787811</v>
      </c>
      <c r="AK13" s="14">
        <v>9.4540470674618196E-2</v>
      </c>
      <c r="AL13" s="14">
        <v>7.2297663455258607E-2</v>
      </c>
      <c r="AM13" s="14">
        <v>0.22828938784459199</v>
      </c>
    </row>
    <row r="14" spans="2:39" x14ac:dyDescent="0.35">
      <c r="B14" s="15" t="s">
        <v>125</v>
      </c>
      <c r="C14" s="14">
        <v>1.46311922227513E-2</v>
      </c>
      <c r="D14" s="14">
        <v>9.5862214898021405E-3</v>
      </c>
      <c r="E14" s="14">
        <v>2.2172770599831901E-2</v>
      </c>
      <c r="F14" s="14"/>
      <c r="G14" s="14">
        <v>2.1621663322349501E-2</v>
      </c>
      <c r="H14" s="14">
        <v>1.07542362032768E-2</v>
      </c>
      <c r="I14" s="14">
        <v>3.4064990900472603E-2</v>
      </c>
      <c r="J14" s="14">
        <v>0</v>
      </c>
      <c r="K14" s="14">
        <v>0</v>
      </c>
      <c r="L14" s="14">
        <v>0</v>
      </c>
      <c r="M14" s="14"/>
      <c r="N14" s="14">
        <v>2.0135773617428101E-2</v>
      </c>
      <c r="O14" s="14">
        <v>1.3406545047657901E-2</v>
      </c>
      <c r="P14" s="14">
        <v>2.8313129901680299E-2</v>
      </c>
      <c r="Q14" s="14">
        <v>1.79257132439434E-2</v>
      </c>
      <c r="R14" s="14">
        <v>0</v>
      </c>
      <c r="S14" s="14"/>
      <c r="T14" s="14">
        <v>0</v>
      </c>
      <c r="U14" s="14">
        <v>0</v>
      </c>
      <c r="V14" s="14">
        <v>2.1378804906358701E-2</v>
      </c>
      <c r="W14" s="14">
        <v>1.43937594405836E-2</v>
      </c>
      <c r="X14" s="14"/>
      <c r="Y14" s="14">
        <v>2.4167040083170301E-2</v>
      </c>
      <c r="Z14" s="14">
        <v>8.0130118733020197E-3</v>
      </c>
      <c r="AA14" s="14">
        <v>0</v>
      </c>
      <c r="AB14" s="14">
        <v>0</v>
      </c>
      <c r="AC14" s="14"/>
      <c r="AD14" s="14">
        <v>1.7402206508091399E-2</v>
      </c>
      <c r="AE14" s="14">
        <v>9.9245202204144498E-3</v>
      </c>
      <c r="AF14" s="14">
        <v>3.6909091344752197E-2</v>
      </c>
      <c r="AG14" s="14">
        <v>0</v>
      </c>
      <c r="AH14" s="14"/>
      <c r="AI14" s="14">
        <v>5.67131763467753E-2</v>
      </c>
      <c r="AJ14" s="14">
        <v>1.47946423218009E-2</v>
      </c>
      <c r="AK14" s="14">
        <v>0</v>
      </c>
      <c r="AL14" s="14">
        <v>3.0703342970242301E-2</v>
      </c>
      <c r="AM14" s="14">
        <v>0</v>
      </c>
    </row>
    <row r="15" spans="2:39" x14ac:dyDescent="0.35">
      <c r="B15" s="15" t="s">
        <v>126</v>
      </c>
      <c r="C15" s="14">
        <v>6.5354998427023206E-2</v>
      </c>
      <c r="D15" s="14">
        <v>5.7460692794977002E-2</v>
      </c>
      <c r="E15" s="14">
        <v>7.7155963746380493E-2</v>
      </c>
      <c r="F15" s="14"/>
      <c r="G15" s="14">
        <v>7.8899399896441902E-2</v>
      </c>
      <c r="H15" s="14">
        <v>5.0108649904091099E-2</v>
      </c>
      <c r="I15" s="14">
        <v>1.19286961757635E-2</v>
      </c>
      <c r="J15" s="14">
        <v>0.108390530699862</v>
      </c>
      <c r="K15" s="14">
        <v>9.2578662956170399E-2</v>
      </c>
      <c r="L15" s="14">
        <v>5.93142085999473E-2</v>
      </c>
      <c r="M15" s="14"/>
      <c r="N15" s="14">
        <v>9.7223485273032303E-2</v>
      </c>
      <c r="O15" s="14">
        <v>5.8657291393565E-2</v>
      </c>
      <c r="P15" s="14">
        <v>7.4675041371652498E-2</v>
      </c>
      <c r="Q15" s="14">
        <v>4.2307524073216703E-2</v>
      </c>
      <c r="R15" s="14">
        <v>7.3044508817582607E-2</v>
      </c>
      <c r="S15" s="14"/>
      <c r="T15" s="14">
        <v>9.7706402431608899E-2</v>
      </c>
      <c r="U15" s="14">
        <v>8.5777731208287897E-2</v>
      </c>
      <c r="V15" s="14">
        <v>5.14387119840631E-2</v>
      </c>
      <c r="W15" s="14">
        <v>6.8778973033049598E-2</v>
      </c>
      <c r="X15" s="14"/>
      <c r="Y15" s="14">
        <v>2.92256921026725E-2</v>
      </c>
      <c r="Z15" s="14">
        <v>0.121527057130584</v>
      </c>
      <c r="AA15" s="14">
        <v>2.2060706682403501E-2</v>
      </c>
      <c r="AB15" s="14">
        <v>0.10732506899878499</v>
      </c>
      <c r="AC15" s="14"/>
      <c r="AD15" s="14">
        <v>6.2884364823549393E-2</v>
      </c>
      <c r="AE15" s="14">
        <v>8.3254694565334797E-2</v>
      </c>
      <c r="AF15" s="14">
        <v>7.6406817167297594E-2</v>
      </c>
      <c r="AG15" s="14">
        <v>0</v>
      </c>
      <c r="AH15" s="14"/>
      <c r="AI15" s="14">
        <v>4.1736882724765001E-2</v>
      </c>
      <c r="AJ15" s="14">
        <v>5.8562766653111303E-2</v>
      </c>
      <c r="AK15" s="14">
        <v>3.5258724675100897E-2</v>
      </c>
      <c r="AL15" s="14">
        <v>5.0431922670943298E-2</v>
      </c>
      <c r="AM15" s="14">
        <v>0.11597707099957499</v>
      </c>
    </row>
    <row r="16" spans="2:39" x14ac:dyDescent="0.35">
      <c r="B16" s="15" t="s">
        <v>127</v>
      </c>
      <c r="C16" s="14">
        <v>4.8667670732054202E-3</v>
      </c>
      <c r="D16" s="14">
        <v>3.5216327658262798E-3</v>
      </c>
      <c r="E16" s="14">
        <v>6.8775687891689599E-3</v>
      </c>
      <c r="F16" s="14"/>
      <c r="G16" s="14">
        <v>1.6261863625970301E-2</v>
      </c>
      <c r="H16" s="14">
        <v>0</v>
      </c>
      <c r="I16" s="14">
        <v>0</v>
      </c>
      <c r="J16" s="14">
        <v>0</v>
      </c>
      <c r="K16" s="14">
        <v>0</v>
      </c>
      <c r="L16" s="14">
        <v>0</v>
      </c>
      <c r="M16" s="14"/>
      <c r="N16" s="14">
        <v>2.9637007700091401E-2</v>
      </c>
      <c r="O16" s="14">
        <v>0</v>
      </c>
      <c r="P16" s="14">
        <v>0</v>
      </c>
      <c r="Q16" s="14">
        <v>0</v>
      </c>
      <c r="R16" s="14">
        <v>1.4842386002082901E-2</v>
      </c>
      <c r="S16" s="14"/>
      <c r="T16" s="14">
        <v>3.48756064517746E-2</v>
      </c>
      <c r="U16" s="14">
        <v>1.2761537183123201E-2</v>
      </c>
      <c r="V16" s="14">
        <v>0</v>
      </c>
      <c r="W16" s="14">
        <v>0</v>
      </c>
      <c r="X16" s="14"/>
      <c r="Y16" s="14">
        <v>9.2187577466413297E-3</v>
      </c>
      <c r="Z16" s="14">
        <v>0</v>
      </c>
      <c r="AA16" s="14">
        <v>0</v>
      </c>
      <c r="AB16" s="14">
        <v>0</v>
      </c>
      <c r="AC16" s="14"/>
      <c r="AD16" s="14">
        <v>8.8672579970177495E-3</v>
      </c>
      <c r="AE16" s="14">
        <v>0</v>
      </c>
      <c r="AF16" s="14">
        <v>0</v>
      </c>
      <c r="AG16" s="14">
        <v>0</v>
      </c>
      <c r="AH16" s="14"/>
      <c r="AI16" s="14">
        <v>0</v>
      </c>
      <c r="AJ16" s="14">
        <v>0</v>
      </c>
      <c r="AK16" s="14">
        <v>0</v>
      </c>
      <c r="AL16" s="14">
        <v>0</v>
      </c>
      <c r="AM16" s="14">
        <v>2.38002845942119E-2</v>
      </c>
    </row>
    <row r="17" spans="2:39" x14ac:dyDescent="0.35">
      <c r="B17" s="15" t="s">
        <v>128</v>
      </c>
      <c r="C17" s="14">
        <v>5.2945704682429602E-2</v>
      </c>
      <c r="D17" s="14">
        <v>4.4016745490180302E-2</v>
      </c>
      <c r="E17" s="14">
        <v>6.6293343179975303E-2</v>
      </c>
      <c r="F17" s="14"/>
      <c r="G17" s="14">
        <v>5.8924917174247499E-2</v>
      </c>
      <c r="H17" s="14">
        <v>3.8527545610698002E-2</v>
      </c>
      <c r="I17" s="14">
        <v>5.42169370554361E-2</v>
      </c>
      <c r="J17" s="14">
        <v>6.8254963227277504E-2</v>
      </c>
      <c r="K17" s="14">
        <v>0</v>
      </c>
      <c r="L17" s="14">
        <v>0.13152596825582799</v>
      </c>
      <c r="M17" s="14"/>
      <c r="N17" s="14">
        <v>8.0380549968253001E-2</v>
      </c>
      <c r="O17" s="14">
        <v>1.3406545047657901E-2</v>
      </c>
      <c r="P17" s="14">
        <v>5.8567951546682401E-2</v>
      </c>
      <c r="Q17" s="14">
        <v>0.113328059357838</v>
      </c>
      <c r="R17" s="14">
        <v>2.2256095945420301E-2</v>
      </c>
      <c r="S17" s="14"/>
      <c r="T17" s="14">
        <v>4.8528340164208802E-2</v>
      </c>
      <c r="U17" s="14">
        <v>2.1000622647657199E-2</v>
      </c>
      <c r="V17" s="14">
        <v>4.1181595097647503E-2</v>
      </c>
      <c r="W17" s="14">
        <v>8.1923774112935499E-2</v>
      </c>
      <c r="X17" s="14"/>
      <c r="Y17" s="14">
        <v>5.5746495233325102E-2</v>
      </c>
      <c r="Z17" s="14">
        <v>2.0213693402426399E-2</v>
      </c>
      <c r="AA17" s="14">
        <v>0.12183552778006999</v>
      </c>
      <c r="AB17" s="14">
        <v>0</v>
      </c>
      <c r="AC17" s="14"/>
      <c r="AD17" s="14">
        <v>5.5882166539511599E-2</v>
      </c>
      <c r="AE17" s="14">
        <v>3.9536583827726998E-2</v>
      </c>
      <c r="AF17" s="14">
        <v>2.28319509053607E-2</v>
      </c>
      <c r="AG17" s="14">
        <v>9.7893976468852395E-2</v>
      </c>
      <c r="AH17" s="14"/>
      <c r="AI17" s="14">
        <v>5.4758937672431798E-2</v>
      </c>
      <c r="AJ17" s="14">
        <v>5.5291279066128102E-2</v>
      </c>
      <c r="AK17" s="14">
        <v>0.12104349665910701</v>
      </c>
      <c r="AL17" s="14">
        <v>3.0703342970242301E-2</v>
      </c>
      <c r="AM17" s="14">
        <v>3.5688427546807698E-2</v>
      </c>
    </row>
    <row r="18" spans="2:39" x14ac:dyDescent="0.35">
      <c r="B18" s="15" t="s">
        <v>64</v>
      </c>
      <c r="C18" s="23">
        <v>2.3285251901564601E-3</v>
      </c>
      <c r="D18" s="23">
        <v>0</v>
      </c>
      <c r="E18" s="23">
        <v>5.8093690154497899E-3</v>
      </c>
      <c r="F18" s="23"/>
      <c r="G18" s="23">
        <v>7.7805570972232403E-3</v>
      </c>
      <c r="H18" s="23">
        <v>0</v>
      </c>
      <c r="I18" s="23">
        <v>0</v>
      </c>
      <c r="J18" s="23">
        <v>0</v>
      </c>
      <c r="K18" s="23">
        <v>0</v>
      </c>
      <c r="L18" s="23">
        <v>0</v>
      </c>
      <c r="M18" s="23"/>
      <c r="N18" s="23">
        <v>0</v>
      </c>
      <c r="O18" s="23">
        <v>0</v>
      </c>
      <c r="P18" s="23">
        <v>0</v>
      </c>
      <c r="Q18" s="23">
        <v>0</v>
      </c>
      <c r="R18" s="23">
        <v>1.6378910973092398E-2</v>
      </c>
      <c r="S18" s="23"/>
      <c r="T18" s="23">
        <v>0</v>
      </c>
      <c r="U18" s="23">
        <v>2.1558920302738101E-2</v>
      </c>
      <c r="V18" s="23">
        <v>0</v>
      </c>
      <c r="W18" s="23">
        <v>0</v>
      </c>
      <c r="X18" s="23"/>
      <c r="Y18" s="23">
        <v>4.41075344517485E-3</v>
      </c>
      <c r="Z18" s="23">
        <v>0</v>
      </c>
      <c r="AA18" s="23">
        <v>0</v>
      </c>
      <c r="AB18" s="23">
        <v>0</v>
      </c>
      <c r="AC18" s="23"/>
      <c r="AD18" s="23">
        <v>0</v>
      </c>
      <c r="AE18" s="23">
        <v>8.2186958062717801E-3</v>
      </c>
      <c r="AF18" s="23">
        <v>0</v>
      </c>
      <c r="AG18" s="23">
        <v>0</v>
      </c>
      <c r="AH18" s="23"/>
      <c r="AI18" s="23">
        <v>0</v>
      </c>
      <c r="AJ18" s="23">
        <v>0</v>
      </c>
      <c r="AK18" s="23">
        <v>0</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747</v>
      </c>
      <c r="D7" s="10">
        <v>441</v>
      </c>
      <c r="E7" s="10">
        <v>306</v>
      </c>
      <c r="F7" s="10"/>
      <c r="G7" s="10">
        <v>188</v>
      </c>
      <c r="H7" s="10">
        <v>222</v>
      </c>
      <c r="I7" s="10">
        <v>146</v>
      </c>
      <c r="J7" s="10">
        <v>100</v>
      </c>
      <c r="K7" s="10">
        <v>59</v>
      </c>
      <c r="L7" s="10">
        <v>32</v>
      </c>
      <c r="M7" s="10"/>
      <c r="N7" s="10">
        <v>139</v>
      </c>
      <c r="O7" s="10">
        <v>123</v>
      </c>
      <c r="P7" s="10">
        <v>137</v>
      </c>
      <c r="Q7" s="10">
        <v>174</v>
      </c>
      <c r="R7" s="10">
        <v>128</v>
      </c>
      <c r="S7" s="10"/>
      <c r="T7" s="10">
        <v>70</v>
      </c>
      <c r="U7" s="10">
        <v>51</v>
      </c>
      <c r="V7" s="10">
        <v>321</v>
      </c>
      <c r="W7" s="10">
        <v>304</v>
      </c>
      <c r="X7" s="10"/>
      <c r="Y7" s="10">
        <v>383</v>
      </c>
      <c r="Z7" s="10">
        <v>164</v>
      </c>
      <c r="AA7" s="10">
        <v>99</v>
      </c>
      <c r="AB7" s="10">
        <v>49</v>
      </c>
      <c r="AC7" s="10"/>
      <c r="AD7" s="10">
        <v>408</v>
      </c>
      <c r="AE7" s="10">
        <v>224</v>
      </c>
      <c r="AF7" s="10">
        <v>51</v>
      </c>
      <c r="AG7" s="10">
        <v>61</v>
      </c>
      <c r="AH7" s="10"/>
      <c r="AI7" s="10">
        <v>60</v>
      </c>
      <c r="AJ7" s="10">
        <v>137</v>
      </c>
      <c r="AK7" s="10">
        <v>51</v>
      </c>
      <c r="AL7" s="10">
        <v>61</v>
      </c>
      <c r="AM7" s="10">
        <v>73</v>
      </c>
    </row>
    <row r="8" spans="2:39" ht="30" customHeight="1" x14ac:dyDescent="0.35">
      <c r="B8" s="11" t="s">
        <v>20</v>
      </c>
      <c r="C8" s="11">
        <v>736</v>
      </c>
      <c r="D8" s="11">
        <v>427</v>
      </c>
      <c r="E8" s="11">
        <v>309</v>
      </c>
      <c r="F8" s="11"/>
      <c r="G8" s="11">
        <v>156</v>
      </c>
      <c r="H8" s="11">
        <v>203</v>
      </c>
      <c r="I8" s="11">
        <v>164</v>
      </c>
      <c r="J8" s="11">
        <v>107</v>
      </c>
      <c r="K8" s="11">
        <v>69</v>
      </c>
      <c r="L8" s="11">
        <v>38</v>
      </c>
      <c r="M8" s="11"/>
      <c r="N8" s="11">
        <v>71</v>
      </c>
      <c r="O8" s="11">
        <v>193</v>
      </c>
      <c r="P8" s="11">
        <v>129</v>
      </c>
      <c r="Q8" s="11">
        <v>186</v>
      </c>
      <c r="R8" s="11">
        <v>114</v>
      </c>
      <c r="S8" s="11"/>
      <c r="T8" s="11">
        <v>60</v>
      </c>
      <c r="U8" s="11">
        <v>48</v>
      </c>
      <c r="V8" s="11">
        <v>326</v>
      </c>
      <c r="W8" s="11">
        <v>302</v>
      </c>
      <c r="X8" s="11"/>
      <c r="Y8" s="11">
        <v>380</v>
      </c>
      <c r="Z8" s="11">
        <v>162</v>
      </c>
      <c r="AA8" s="11">
        <v>100</v>
      </c>
      <c r="AB8" s="11">
        <v>48</v>
      </c>
      <c r="AC8" s="11"/>
      <c r="AD8" s="11">
        <v>412</v>
      </c>
      <c r="AE8" s="11">
        <v>217</v>
      </c>
      <c r="AF8" s="11">
        <v>50</v>
      </c>
      <c r="AG8" s="11">
        <v>54</v>
      </c>
      <c r="AH8" s="11"/>
      <c r="AI8" s="11">
        <v>64</v>
      </c>
      <c r="AJ8" s="11">
        <v>134</v>
      </c>
      <c r="AK8" s="11">
        <v>53</v>
      </c>
      <c r="AL8" s="11">
        <v>92</v>
      </c>
      <c r="AM8" s="11">
        <v>61</v>
      </c>
    </row>
    <row r="9" spans="2:39" x14ac:dyDescent="0.35">
      <c r="B9" s="15" t="s">
        <v>120</v>
      </c>
      <c r="C9" s="14">
        <v>0.139545121175703</v>
      </c>
      <c r="D9" s="14">
        <v>0.171150758768088</v>
      </c>
      <c r="E9" s="14">
        <v>9.5796051531108803E-2</v>
      </c>
      <c r="F9" s="14"/>
      <c r="G9" s="14">
        <v>0.156292754601736</v>
      </c>
      <c r="H9" s="14">
        <v>0.156730079183347</v>
      </c>
      <c r="I9" s="14">
        <v>0.133928625175398</v>
      </c>
      <c r="J9" s="14">
        <v>0.104600802743767</v>
      </c>
      <c r="K9" s="14">
        <v>0.17040999557925601</v>
      </c>
      <c r="L9" s="14">
        <v>4.46694236266615E-2</v>
      </c>
      <c r="M9" s="14"/>
      <c r="N9" s="14">
        <v>0.14745025930015701</v>
      </c>
      <c r="O9" s="14">
        <v>0.177339297383075</v>
      </c>
      <c r="P9" s="14">
        <v>0.11604021738289801</v>
      </c>
      <c r="Q9" s="14">
        <v>0.13268076370724799</v>
      </c>
      <c r="R9" s="14">
        <v>0.146892499378594</v>
      </c>
      <c r="S9" s="14"/>
      <c r="T9" s="14">
        <v>0.187189690424585</v>
      </c>
      <c r="U9" s="14">
        <v>9.3626201933696696E-2</v>
      </c>
      <c r="V9" s="14">
        <v>0.15429964503143001</v>
      </c>
      <c r="W9" s="14">
        <v>0.121775295550134</v>
      </c>
      <c r="X9" s="14"/>
      <c r="Y9" s="14">
        <v>0.15238866453257299</v>
      </c>
      <c r="Z9" s="14">
        <v>0.14005971561313799</v>
      </c>
      <c r="AA9" s="14">
        <v>0.106174573767534</v>
      </c>
      <c r="AB9" s="14">
        <v>0.118756029524457</v>
      </c>
      <c r="AC9" s="14"/>
      <c r="AD9" s="14">
        <v>0.121672109210406</v>
      </c>
      <c r="AE9" s="14">
        <v>0.15692875766140801</v>
      </c>
      <c r="AF9" s="14">
        <v>0.20712737813319601</v>
      </c>
      <c r="AG9" s="14">
        <v>0.15060048625244701</v>
      </c>
      <c r="AH9" s="14"/>
      <c r="AI9" s="14">
        <v>0.13641871478432599</v>
      </c>
      <c r="AJ9" s="14">
        <v>0.15070163294539701</v>
      </c>
      <c r="AK9" s="14">
        <v>0.17327918502419501</v>
      </c>
      <c r="AL9" s="14">
        <v>9.8795653729158606E-2</v>
      </c>
      <c r="AM9" s="14">
        <v>0.108803712802417</v>
      </c>
    </row>
    <row r="10" spans="2:39" x14ac:dyDescent="0.35">
      <c r="B10" s="15" t="s">
        <v>121</v>
      </c>
      <c r="C10" s="14">
        <v>0.30014121991244302</v>
      </c>
      <c r="D10" s="14">
        <v>0.332111042999995</v>
      </c>
      <c r="E10" s="14">
        <v>0.25588803841296198</v>
      </c>
      <c r="F10" s="14"/>
      <c r="G10" s="14">
        <v>0.26897016106866201</v>
      </c>
      <c r="H10" s="14">
        <v>0.326775550253395</v>
      </c>
      <c r="I10" s="14">
        <v>0.27637948319107197</v>
      </c>
      <c r="J10" s="14">
        <v>0.29656203611313298</v>
      </c>
      <c r="K10" s="14">
        <v>0.361483902605997</v>
      </c>
      <c r="L10" s="14">
        <v>0.288298420333433</v>
      </c>
      <c r="M10" s="14"/>
      <c r="N10" s="14">
        <v>0.29777107640386002</v>
      </c>
      <c r="O10" s="14">
        <v>0.29839570131926302</v>
      </c>
      <c r="P10" s="14">
        <v>0.25229354677700999</v>
      </c>
      <c r="Q10" s="14">
        <v>0.32807061232524898</v>
      </c>
      <c r="R10" s="14">
        <v>0.29685618742159497</v>
      </c>
      <c r="S10" s="14"/>
      <c r="T10" s="14">
        <v>0.242508330890085</v>
      </c>
      <c r="U10" s="14">
        <v>0.31227707451992698</v>
      </c>
      <c r="V10" s="14">
        <v>0.32755956749360499</v>
      </c>
      <c r="W10" s="14">
        <v>0.28047125721309402</v>
      </c>
      <c r="X10" s="14"/>
      <c r="Y10" s="14">
        <v>0.31898291257441103</v>
      </c>
      <c r="Z10" s="14">
        <v>0.24891074404952601</v>
      </c>
      <c r="AA10" s="14">
        <v>0.30626870346176699</v>
      </c>
      <c r="AB10" s="14">
        <v>0.26388923322170099</v>
      </c>
      <c r="AC10" s="14"/>
      <c r="AD10" s="14">
        <v>0.25788725950826102</v>
      </c>
      <c r="AE10" s="14">
        <v>0.33691944640944499</v>
      </c>
      <c r="AF10" s="14">
        <v>0.49230037325040199</v>
      </c>
      <c r="AG10" s="14">
        <v>0.27696663671869698</v>
      </c>
      <c r="AH10" s="14"/>
      <c r="AI10" s="14">
        <v>0.228825218825949</v>
      </c>
      <c r="AJ10" s="14">
        <v>0.22862690306733199</v>
      </c>
      <c r="AK10" s="14">
        <v>0.30328643817209999</v>
      </c>
      <c r="AL10" s="14">
        <v>0.31513704092280398</v>
      </c>
      <c r="AM10" s="14">
        <v>0.27506960236101302</v>
      </c>
    </row>
    <row r="11" spans="2:39" x14ac:dyDescent="0.35">
      <c r="B11" s="15" t="s">
        <v>122</v>
      </c>
      <c r="C11" s="14">
        <v>0.26195031031604499</v>
      </c>
      <c r="D11" s="14">
        <v>0.250570754503674</v>
      </c>
      <c r="E11" s="14">
        <v>0.27770208809001901</v>
      </c>
      <c r="F11" s="14"/>
      <c r="G11" s="14">
        <v>0.214842514295502</v>
      </c>
      <c r="H11" s="14">
        <v>0.22632611644073899</v>
      </c>
      <c r="I11" s="14">
        <v>0.34608446089009098</v>
      </c>
      <c r="J11" s="14">
        <v>0.28899133210502997</v>
      </c>
      <c r="K11" s="14">
        <v>0.162614977542029</v>
      </c>
      <c r="L11" s="14">
        <v>0.38676784360970301</v>
      </c>
      <c r="M11" s="14"/>
      <c r="N11" s="14">
        <v>0.22441640313750799</v>
      </c>
      <c r="O11" s="14">
        <v>0.247421509720994</v>
      </c>
      <c r="P11" s="14">
        <v>0.29336135896965698</v>
      </c>
      <c r="Q11" s="14">
        <v>0.27134108358071901</v>
      </c>
      <c r="R11" s="14">
        <v>0.236796856085355</v>
      </c>
      <c r="S11" s="14"/>
      <c r="T11" s="14">
        <v>0.26788765999581399</v>
      </c>
      <c r="U11" s="14">
        <v>0.309146691963751</v>
      </c>
      <c r="V11" s="14">
        <v>0.22295088752504499</v>
      </c>
      <c r="W11" s="14">
        <v>0.29420509210998302</v>
      </c>
      <c r="X11" s="14"/>
      <c r="Y11" s="14">
        <v>0.26046430148119798</v>
      </c>
      <c r="Z11" s="14">
        <v>0.29947065838685999</v>
      </c>
      <c r="AA11" s="14">
        <v>0.22199954674490399</v>
      </c>
      <c r="AB11" s="14">
        <v>0.25554055115343199</v>
      </c>
      <c r="AC11" s="14"/>
      <c r="AD11" s="14">
        <v>0.307089244553088</v>
      </c>
      <c r="AE11" s="14">
        <v>0.218004404998279</v>
      </c>
      <c r="AF11" s="14">
        <v>0.12211786975943099</v>
      </c>
      <c r="AG11" s="14">
        <v>0.23709409315809099</v>
      </c>
      <c r="AH11" s="14"/>
      <c r="AI11" s="14">
        <v>0.305127268435199</v>
      </c>
      <c r="AJ11" s="14">
        <v>0.31409847158229498</v>
      </c>
      <c r="AK11" s="14">
        <v>0.28576608674469001</v>
      </c>
      <c r="AL11" s="14">
        <v>0.23899362480762101</v>
      </c>
      <c r="AM11" s="14">
        <v>0.17910234569186301</v>
      </c>
    </row>
    <row r="12" spans="2:39" x14ac:dyDescent="0.35">
      <c r="B12" s="15" t="s">
        <v>123</v>
      </c>
      <c r="C12" s="14">
        <v>0.116448544504848</v>
      </c>
      <c r="D12" s="14">
        <v>0.102998972282699</v>
      </c>
      <c r="E12" s="14">
        <v>0.13506567475943801</v>
      </c>
      <c r="F12" s="14"/>
      <c r="G12" s="14">
        <v>0.144134412739757</v>
      </c>
      <c r="H12" s="14">
        <v>0.135079622207151</v>
      </c>
      <c r="I12" s="14">
        <v>8.9042962232586106E-2</v>
      </c>
      <c r="J12" s="14">
        <v>0.106623680001444</v>
      </c>
      <c r="K12" s="14">
        <v>6.9445177551565498E-2</v>
      </c>
      <c r="L12" s="14">
        <v>0.13399075082349099</v>
      </c>
      <c r="M12" s="14"/>
      <c r="N12" s="14">
        <v>0.14511538153622999</v>
      </c>
      <c r="O12" s="14">
        <v>0.10963068631865901</v>
      </c>
      <c r="P12" s="14">
        <v>0.110820386143865</v>
      </c>
      <c r="Q12" s="14">
        <v>0.127792467769691</v>
      </c>
      <c r="R12" s="14">
        <v>0.117586837440711</v>
      </c>
      <c r="S12" s="14"/>
      <c r="T12" s="14">
        <v>0.10328554643367301</v>
      </c>
      <c r="U12" s="14">
        <v>6.5256968040812893E-2</v>
      </c>
      <c r="V12" s="14">
        <v>0.13377243253854501</v>
      </c>
      <c r="W12" s="14">
        <v>0.108757389814458</v>
      </c>
      <c r="X12" s="14"/>
      <c r="Y12" s="14">
        <v>0.110354109862626</v>
      </c>
      <c r="Z12" s="14">
        <v>0.121630443881482</v>
      </c>
      <c r="AA12" s="14">
        <v>0.179566099399841</v>
      </c>
      <c r="AB12" s="14">
        <v>6.8503100930249194E-2</v>
      </c>
      <c r="AC12" s="14"/>
      <c r="AD12" s="14">
        <v>0.13677245016546599</v>
      </c>
      <c r="AE12" s="14">
        <v>9.9953223424299298E-2</v>
      </c>
      <c r="AF12" s="14">
        <v>4.4626817454668698E-2</v>
      </c>
      <c r="AG12" s="14">
        <v>0.100140757833306</v>
      </c>
      <c r="AH12" s="14"/>
      <c r="AI12" s="14">
        <v>0.15815760198133799</v>
      </c>
      <c r="AJ12" s="14">
        <v>0.113389187396394</v>
      </c>
      <c r="AK12" s="14">
        <v>5.9603730067401897E-2</v>
      </c>
      <c r="AL12" s="14">
        <v>0.104065230623847</v>
      </c>
      <c r="AM12" s="14">
        <v>0.157097671719062</v>
      </c>
    </row>
    <row r="13" spans="2:39" x14ac:dyDescent="0.35">
      <c r="B13" s="15" t="s">
        <v>124</v>
      </c>
      <c r="C13" s="14">
        <v>0.114889981482158</v>
      </c>
      <c r="D13" s="14">
        <v>9.3023342831789896E-2</v>
      </c>
      <c r="E13" s="14">
        <v>0.14515816051862901</v>
      </c>
      <c r="F13" s="14"/>
      <c r="G13" s="14">
        <v>0.113596188979284</v>
      </c>
      <c r="H13" s="14">
        <v>0.116651449550893</v>
      </c>
      <c r="I13" s="14">
        <v>9.6564748425330096E-2</v>
      </c>
      <c r="J13" s="14">
        <v>0.124744000045079</v>
      </c>
      <c r="K13" s="14">
        <v>0.14852331416933501</v>
      </c>
      <c r="L13" s="14">
        <v>0.10160413798005</v>
      </c>
      <c r="M13" s="14"/>
      <c r="N13" s="14">
        <v>0.10655058723635499</v>
      </c>
      <c r="O13" s="14">
        <v>0.11255776514610299</v>
      </c>
      <c r="P13" s="14">
        <v>0.151621599696003</v>
      </c>
      <c r="Q13" s="14">
        <v>8.6102670930785705E-2</v>
      </c>
      <c r="R13" s="14">
        <v>0.12637362466865201</v>
      </c>
      <c r="S13" s="14"/>
      <c r="T13" s="14">
        <v>0.15580026133147101</v>
      </c>
      <c r="U13" s="14">
        <v>0.15417720626717499</v>
      </c>
      <c r="V13" s="14">
        <v>8.16880300958545E-2</v>
      </c>
      <c r="W13" s="14">
        <v>0.13643224373259699</v>
      </c>
      <c r="X13" s="14"/>
      <c r="Y13" s="14">
        <v>0.100592596585175</v>
      </c>
      <c r="Z13" s="14">
        <v>0.13928652818471501</v>
      </c>
      <c r="AA13" s="14">
        <v>0.11879050404437599</v>
      </c>
      <c r="AB13" s="14">
        <v>0.15642531036173299</v>
      </c>
      <c r="AC13" s="14"/>
      <c r="AD13" s="14">
        <v>9.9633405350042295E-2</v>
      </c>
      <c r="AE13" s="14">
        <v>0.141991555909011</v>
      </c>
      <c r="AF13" s="14">
        <v>0.116736304989562</v>
      </c>
      <c r="AG13" s="14">
        <v>0.126388934421032</v>
      </c>
      <c r="AH13" s="14"/>
      <c r="AI13" s="14">
        <v>0.10207360184693599</v>
      </c>
      <c r="AJ13" s="14">
        <v>0.12687916242373701</v>
      </c>
      <c r="AK13" s="14">
        <v>0.112364175159809</v>
      </c>
      <c r="AL13" s="14">
        <v>0.16608062288492401</v>
      </c>
      <c r="AM13" s="14">
        <v>0.17559893828044601</v>
      </c>
    </row>
    <row r="14" spans="2:39" x14ac:dyDescent="0.35">
      <c r="B14" s="15" t="s">
        <v>125</v>
      </c>
      <c r="C14" s="14">
        <v>2.46773571444905E-2</v>
      </c>
      <c r="D14" s="14">
        <v>2.0546936970230301E-2</v>
      </c>
      <c r="E14" s="14">
        <v>3.0394756116017298E-2</v>
      </c>
      <c r="F14" s="14"/>
      <c r="G14" s="14">
        <v>3.57953123533339E-2</v>
      </c>
      <c r="H14" s="14">
        <v>2.0906286035853899E-2</v>
      </c>
      <c r="I14" s="14">
        <v>1.4034541025820701E-2</v>
      </c>
      <c r="J14" s="14">
        <v>4.0742912781353703E-2</v>
      </c>
      <c r="K14" s="14">
        <v>0</v>
      </c>
      <c r="L14" s="14">
        <v>4.46694236266615E-2</v>
      </c>
      <c r="M14" s="14"/>
      <c r="N14" s="14">
        <v>3.5027585357359302E-2</v>
      </c>
      <c r="O14" s="14">
        <v>3.1199217995743201E-2</v>
      </c>
      <c r="P14" s="14">
        <v>3.0427572258506098E-2</v>
      </c>
      <c r="Q14" s="14">
        <v>1.1624958330905899E-2</v>
      </c>
      <c r="R14" s="14">
        <v>1.3933435159105801E-2</v>
      </c>
      <c r="S14" s="14"/>
      <c r="T14" s="14">
        <v>0</v>
      </c>
      <c r="U14" s="14">
        <v>0</v>
      </c>
      <c r="V14" s="14">
        <v>2.8643886452218E-2</v>
      </c>
      <c r="W14" s="14">
        <v>2.9278961703812001E-2</v>
      </c>
      <c r="X14" s="14"/>
      <c r="Y14" s="14">
        <v>1.9026840663783798E-2</v>
      </c>
      <c r="Z14" s="14">
        <v>2.35100217674718E-2</v>
      </c>
      <c r="AA14" s="14">
        <v>2.1485274152217598E-2</v>
      </c>
      <c r="AB14" s="14">
        <v>6.9552286761181401E-2</v>
      </c>
      <c r="AC14" s="14"/>
      <c r="AD14" s="14">
        <v>2.57387234303691E-2</v>
      </c>
      <c r="AE14" s="14">
        <v>1.96956067105944E-2</v>
      </c>
      <c r="AF14" s="14">
        <v>1.70912564127398E-2</v>
      </c>
      <c r="AG14" s="14">
        <v>4.4854133918415098E-2</v>
      </c>
      <c r="AH14" s="14"/>
      <c r="AI14" s="14">
        <v>0</v>
      </c>
      <c r="AJ14" s="14">
        <v>3.1221146806118899E-2</v>
      </c>
      <c r="AK14" s="14">
        <v>0</v>
      </c>
      <c r="AL14" s="14">
        <v>5.00111934097974E-2</v>
      </c>
      <c r="AM14" s="14">
        <v>1.74894285814256E-2</v>
      </c>
    </row>
    <row r="15" spans="2:39" x14ac:dyDescent="0.35">
      <c r="B15" s="15" t="s">
        <v>126</v>
      </c>
      <c r="C15" s="14">
        <v>2.9304688859878601E-2</v>
      </c>
      <c r="D15" s="14">
        <v>1.7680317069373699E-2</v>
      </c>
      <c r="E15" s="14">
        <v>4.5395345140768997E-2</v>
      </c>
      <c r="F15" s="14"/>
      <c r="G15" s="14">
        <v>5.2998484058941399E-2</v>
      </c>
      <c r="H15" s="14">
        <v>1.7530896328621801E-2</v>
      </c>
      <c r="I15" s="14">
        <v>2.9780574794363E-2</v>
      </c>
      <c r="J15" s="14">
        <v>2.0741965427107899E-2</v>
      </c>
      <c r="K15" s="14">
        <v>3.8346664911749997E-2</v>
      </c>
      <c r="L15" s="14">
        <v>0</v>
      </c>
      <c r="M15" s="14"/>
      <c r="N15" s="14">
        <v>2.1371986967454602E-2</v>
      </c>
      <c r="O15" s="14">
        <v>2.3455822116163198E-2</v>
      </c>
      <c r="P15" s="14">
        <v>3.08372244248349E-2</v>
      </c>
      <c r="Q15" s="14">
        <v>2.93548483015161E-2</v>
      </c>
      <c r="R15" s="14">
        <v>3.87117791087375E-2</v>
      </c>
      <c r="S15" s="14"/>
      <c r="T15" s="14">
        <v>3.5563417251392997E-2</v>
      </c>
      <c r="U15" s="14">
        <v>4.6827381333264702E-2</v>
      </c>
      <c r="V15" s="14">
        <v>3.6057788877974298E-2</v>
      </c>
      <c r="W15" s="14">
        <v>1.8018972333218301E-2</v>
      </c>
      <c r="X15" s="14"/>
      <c r="Y15" s="14">
        <v>2.3022292756024298E-2</v>
      </c>
      <c r="Z15" s="14">
        <v>2.1543098125697501E-2</v>
      </c>
      <c r="AA15" s="14">
        <v>2.1044621202572899E-2</v>
      </c>
      <c r="AB15" s="14">
        <v>6.7333488047246703E-2</v>
      </c>
      <c r="AC15" s="14"/>
      <c r="AD15" s="14">
        <v>3.7479148150699498E-2</v>
      </c>
      <c r="AE15" s="14">
        <v>1.2518085502113301E-2</v>
      </c>
      <c r="AF15" s="14">
        <v>0</v>
      </c>
      <c r="AG15" s="14">
        <v>4.7228449275319002E-2</v>
      </c>
      <c r="AH15" s="14"/>
      <c r="AI15" s="14">
        <v>3.1505556484535902E-2</v>
      </c>
      <c r="AJ15" s="14">
        <v>2.1069407499490302E-2</v>
      </c>
      <c r="AK15" s="14">
        <v>6.5700384831803404E-2</v>
      </c>
      <c r="AL15" s="14">
        <v>1.8389825341250401E-2</v>
      </c>
      <c r="AM15" s="14">
        <v>7.2009173092088499E-2</v>
      </c>
    </row>
    <row r="16" spans="2:39" x14ac:dyDescent="0.35">
      <c r="B16" s="15" t="s">
        <v>127</v>
      </c>
      <c r="C16" s="14">
        <v>3.9177474460733398E-3</v>
      </c>
      <c r="D16" s="14">
        <v>3.72611862340022E-3</v>
      </c>
      <c r="E16" s="14">
        <v>4.1830033734227504E-3</v>
      </c>
      <c r="F16" s="14"/>
      <c r="G16" s="14">
        <v>0</v>
      </c>
      <c r="H16" s="14">
        <v>0</v>
      </c>
      <c r="I16" s="14">
        <v>1.41846042653388E-2</v>
      </c>
      <c r="J16" s="14">
        <v>0</v>
      </c>
      <c r="K16" s="14">
        <v>8.0927627526880506E-3</v>
      </c>
      <c r="L16" s="14">
        <v>0</v>
      </c>
      <c r="M16" s="14"/>
      <c r="N16" s="14">
        <v>7.8596864154874008E-3</v>
      </c>
      <c r="O16" s="14">
        <v>0</v>
      </c>
      <c r="P16" s="14">
        <v>8.0558338044406305E-3</v>
      </c>
      <c r="Q16" s="14">
        <v>6.9344144568118798E-3</v>
      </c>
      <c r="R16" s="14">
        <v>0</v>
      </c>
      <c r="S16" s="14"/>
      <c r="T16" s="14">
        <v>0</v>
      </c>
      <c r="U16" s="14">
        <v>0</v>
      </c>
      <c r="V16" s="14">
        <v>3.9680920093888199E-3</v>
      </c>
      <c r="W16" s="14">
        <v>5.2726538742936197E-3</v>
      </c>
      <c r="X16" s="14"/>
      <c r="Y16" s="14">
        <v>6.13697362155284E-3</v>
      </c>
      <c r="Z16" s="14">
        <v>0</v>
      </c>
      <c r="AA16" s="14">
        <v>5.5295991708444797E-3</v>
      </c>
      <c r="AB16" s="14">
        <v>0</v>
      </c>
      <c r="AC16" s="14"/>
      <c r="AD16" s="14">
        <v>3.8649142409108101E-3</v>
      </c>
      <c r="AE16" s="14">
        <v>5.9436920770004203E-3</v>
      </c>
      <c r="AF16" s="14">
        <v>0</v>
      </c>
      <c r="AG16" s="14">
        <v>0</v>
      </c>
      <c r="AH16" s="14"/>
      <c r="AI16" s="14">
        <v>2.0161686336017899E-2</v>
      </c>
      <c r="AJ16" s="14">
        <v>7.7335550389673298E-3</v>
      </c>
      <c r="AK16" s="14">
        <v>0</v>
      </c>
      <c r="AL16" s="14">
        <v>0</v>
      </c>
      <c r="AM16" s="14">
        <v>0</v>
      </c>
    </row>
    <row r="17" spans="2:39" x14ac:dyDescent="0.35">
      <c r="B17" s="15" t="s">
        <v>128</v>
      </c>
      <c r="C17" s="14">
        <v>9.1250291583596602E-3</v>
      </c>
      <c r="D17" s="14">
        <v>8.1917559507496806E-3</v>
      </c>
      <c r="E17" s="14">
        <v>1.04168820576348E-2</v>
      </c>
      <c r="F17" s="14"/>
      <c r="G17" s="14">
        <v>1.33701719027831E-2</v>
      </c>
      <c r="H17" s="14">
        <v>0</v>
      </c>
      <c r="I17" s="14">
        <v>0</v>
      </c>
      <c r="J17" s="14">
        <v>1.69932707830866E-2</v>
      </c>
      <c r="K17" s="14">
        <v>4.1083204887378898E-2</v>
      </c>
      <c r="L17" s="14">
        <v>0</v>
      </c>
      <c r="M17" s="14"/>
      <c r="N17" s="14">
        <v>1.4437033645588199E-2</v>
      </c>
      <c r="O17" s="14">
        <v>0</v>
      </c>
      <c r="P17" s="14">
        <v>6.5422605427837002E-3</v>
      </c>
      <c r="Q17" s="14">
        <v>6.0981805970735702E-3</v>
      </c>
      <c r="R17" s="14">
        <v>2.2848780737250201E-2</v>
      </c>
      <c r="S17" s="14"/>
      <c r="T17" s="14">
        <v>7.7650936729777402E-3</v>
      </c>
      <c r="U17" s="14">
        <v>1.86884759413725E-2</v>
      </c>
      <c r="V17" s="14">
        <v>1.10596699759395E-2</v>
      </c>
      <c r="W17" s="14">
        <v>5.7881336684108302E-3</v>
      </c>
      <c r="X17" s="14"/>
      <c r="Y17" s="14">
        <v>9.0313079226551508E-3</v>
      </c>
      <c r="Z17" s="14">
        <v>5.5887899911091603E-3</v>
      </c>
      <c r="AA17" s="14">
        <v>1.9141078055943499E-2</v>
      </c>
      <c r="AB17" s="14">
        <v>0</v>
      </c>
      <c r="AC17" s="14"/>
      <c r="AD17" s="14">
        <v>9.8627453907577604E-3</v>
      </c>
      <c r="AE17" s="14">
        <v>8.0452273078486496E-3</v>
      </c>
      <c r="AF17" s="14">
        <v>0</v>
      </c>
      <c r="AG17" s="14">
        <v>1.6726508422693499E-2</v>
      </c>
      <c r="AH17" s="14"/>
      <c r="AI17" s="14">
        <v>1.7730351305698298E-2</v>
      </c>
      <c r="AJ17" s="14">
        <v>6.2805332402702503E-3</v>
      </c>
      <c r="AK17" s="14">
        <v>0</v>
      </c>
      <c r="AL17" s="14">
        <v>8.5268082805976201E-3</v>
      </c>
      <c r="AM17" s="14">
        <v>1.48291274716831E-2</v>
      </c>
    </row>
    <row r="18" spans="2:39" x14ac:dyDescent="0.35">
      <c r="B18" s="15" t="s">
        <v>64</v>
      </c>
      <c r="C18" s="23">
        <v>0</v>
      </c>
      <c r="D18" s="23">
        <v>0</v>
      </c>
      <c r="E18" s="23">
        <v>0</v>
      </c>
      <c r="F18" s="23"/>
      <c r="G18" s="23">
        <v>0</v>
      </c>
      <c r="H18" s="23">
        <v>0</v>
      </c>
      <c r="I18" s="23">
        <v>0</v>
      </c>
      <c r="J18" s="23">
        <v>0</v>
      </c>
      <c r="K18" s="23">
        <v>0</v>
      </c>
      <c r="L18" s="23">
        <v>0</v>
      </c>
      <c r="M18" s="23"/>
      <c r="N18" s="23">
        <v>0</v>
      </c>
      <c r="O18" s="23">
        <v>0</v>
      </c>
      <c r="P18" s="23">
        <v>0</v>
      </c>
      <c r="Q18" s="23">
        <v>0</v>
      </c>
      <c r="R18" s="23">
        <v>0</v>
      </c>
      <c r="S18" s="23"/>
      <c r="T18" s="23">
        <v>0</v>
      </c>
      <c r="U18" s="23">
        <v>0</v>
      </c>
      <c r="V18" s="23">
        <v>0</v>
      </c>
      <c r="W18" s="23">
        <v>0</v>
      </c>
      <c r="X18" s="23"/>
      <c r="Y18" s="23">
        <v>0</v>
      </c>
      <c r="Z18" s="23">
        <v>0</v>
      </c>
      <c r="AA18" s="23">
        <v>0</v>
      </c>
      <c r="AB18" s="23">
        <v>0</v>
      </c>
      <c r="AC18" s="23"/>
      <c r="AD18" s="23">
        <v>0</v>
      </c>
      <c r="AE18" s="23">
        <v>0</v>
      </c>
      <c r="AF18" s="23">
        <v>0</v>
      </c>
      <c r="AG18" s="23">
        <v>0</v>
      </c>
      <c r="AH18" s="23"/>
      <c r="AI18" s="23">
        <v>0</v>
      </c>
      <c r="AJ18" s="23">
        <v>0</v>
      </c>
      <c r="AK18" s="23">
        <v>0</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257</v>
      </c>
      <c r="D7" s="10">
        <v>140</v>
      </c>
      <c r="E7" s="10">
        <v>117</v>
      </c>
      <c r="F7" s="10"/>
      <c r="G7" s="10">
        <v>84</v>
      </c>
      <c r="H7" s="10">
        <v>81</v>
      </c>
      <c r="I7" s="10">
        <v>43</v>
      </c>
      <c r="J7" s="10">
        <v>31</v>
      </c>
      <c r="K7" s="10">
        <v>10</v>
      </c>
      <c r="L7" s="10">
        <v>8</v>
      </c>
      <c r="M7" s="10"/>
      <c r="N7" s="10">
        <v>37</v>
      </c>
      <c r="O7" s="10">
        <v>46</v>
      </c>
      <c r="P7" s="10">
        <v>60</v>
      </c>
      <c r="Q7" s="10">
        <v>46</v>
      </c>
      <c r="R7" s="10">
        <v>55</v>
      </c>
      <c r="S7" s="10"/>
      <c r="T7" s="10">
        <v>17</v>
      </c>
      <c r="U7" s="10">
        <v>20</v>
      </c>
      <c r="V7" s="10">
        <v>107</v>
      </c>
      <c r="W7" s="10">
        <v>112</v>
      </c>
      <c r="X7" s="10"/>
      <c r="Y7" s="10">
        <v>119</v>
      </c>
      <c r="Z7" s="10">
        <v>56</v>
      </c>
      <c r="AA7" s="10">
        <v>45</v>
      </c>
      <c r="AB7" s="10">
        <v>24</v>
      </c>
      <c r="AC7" s="10"/>
      <c r="AD7" s="10">
        <v>142</v>
      </c>
      <c r="AE7" s="10">
        <v>79</v>
      </c>
      <c r="AF7" s="10">
        <v>17</v>
      </c>
      <c r="AG7" s="10">
        <v>18</v>
      </c>
      <c r="AH7" s="10"/>
      <c r="AI7" s="10">
        <v>19</v>
      </c>
      <c r="AJ7" s="10">
        <v>53</v>
      </c>
      <c r="AK7" s="10">
        <v>14</v>
      </c>
      <c r="AL7" s="10">
        <v>24</v>
      </c>
      <c r="AM7" s="10">
        <v>38</v>
      </c>
    </row>
    <row r="8" spans="2:39" ht="30" customHeight="1" x14ac:dyDescent="0.35">
      <c r="B8" s="11" t="s">
        <v>20</v>
      </c>
      <c r="C8" s="11">
        <v>253</v>
      </c>
      <c r="D8" s="11">
        <v>136</v>
      </c>
      <c r="E8" s="11">
        <v>118</v>
      </c>
      <c r="F8" s="11"/>
      <c r="G8" s="11">
        <v>70</v>
      </c>
      <c r="H8" s="11">
        <v>76</v>
      </c>
      <c r="I8" s="11">
        <v>50</v>
      </c>
      <c r="J8" s="11">
        <v>34</v>
      </c>
      <c r="K8" s="11">
        <v>12</v>
      </c>
      <c r="L8" s="11">
        <v>12</v>
      </c>
      <c r="M8" s="11"/>
      <c r="N8" s="11">
        <v>19</v>
      </c>
      <c r="O8" s="11">
        <v>72</v>
      </c>
      <c r="P8" s="11">
        <v>56</v>
      </c>
      <c r="Q8" s="11">
        <v>47</v>
      </c>
      <c r="R8" s="11">
        <v>47</v>
      </c>
      <c r="S8" s="11"/>
      <c r="T8" s="11">
        <v>12</v>
      </c>
      <c r="U8" s="11">
        <v>20</v>
      </c>
      <c r="V8" s="11">
        <v>104</v>
      </c>
      <c r="W8" s="11">
        <v>115</v>
      </c>
      <c r="X8" s="11"/>
      <c r="Y8" s="11">
        <v>121</v>
      </c>
      <c r="Z8" s="11">
        <v>57</v>
      </c>
      <c r="AA8" s="11">
        <v>42</v>
      </c>
      <c r="AB8" s="11">
        <v>24</v>
      </c>
      <c r="AC8" s="11"/>
      <c r="AD8" s="11">
        <v>150</v>
      </c>
      <c r="AE8" s="11">
        <v>71</v>
      </c>
      <c r="AF8" s="11">
        <v>16</v>
      </c>
      <c r="AG8" s="11">
        <v>16</v>
      </c>
      <c r="AH8" s="11"/>
      <c r="AI8" s="11">
        <v>21</v>
      </c>
      <c r="AJ8" s="11">
        <v>49</v>
      </c>
      <c r="AK8" s="11">
        <v>15</v>
      </c>
      <c r="AL8" s="11">
        <v>37</v>
      </c>
      <c r="AM8" s="11">
        <v>35</v>
      </c>
    </row>
    <row r="9" spans="2:39" x14ac:dyDescent="0.35">
      <c r="B9" s="15" t="s">
        <v>120</v>
      </c>
      <c r="C9" s="14">
        <v>8.7401999624321297E-2</v>
      </c>
      <c r="D9" s="14">
        <v>7.4358895105963996E-2</v>
      </c>
      <c r="E9" s="14">
        <v>0.10242844091676501</v>
      </c>
      <c r="F9" s="14"/>
      <c r="G9" s="14">
        <v>0.106718269025946</v>
      </c>
      <c r="H9" s="14">
        <v>9.5114371345342896E-2</v>
      </c>
      <c r="I9" s="14">
        <v>7.6796242020545594E-2</v>
      </c>
      <c r="J9" s="14">
        <v>7.6755570199294104E-2</v>
      </c>
      <c r="K9" s="14">
        <v>0</v>
      </c>
      <c r="L9" s="14">
        <v>8.7882198871276102E-2</v>
      </c>
      <c r="M9" s="14"/>
      <c r="N9" s="14">
        <v>8.22518228052984E-2</v>
      </c>
      <c r="O9" s="14">
        <v>9.9712187175704098E-2</v>
      </c>
      <c r="P9" s="14">
        <v>5.1435105882321003E-2</v>
      </c>
      <c r="Q9" s="14">
        <v>0.104801590862533</v>
      </c>
      <c r="R9" s="14">
        <v>0.11976317210389099</v>
      </c>
      <c r="S9" s="14"/>
      <c r="T9" s="14">
        <v>0</v>
      </c>
      <c r="U9" s="14">
        <v>0.140460591464691</v>
      </c>
      <c r="V9" s="14">
        <v>0.109859498553056</v>
      </c>
      <c r="W9" s="14">
        <v>6.7848296132528504E-2</v>
      </c>
      <c r="X9" s="14"/>
      <c r="Y9" s="14">
        <v>6.4513196168597006E-2</v>
      </c>
      <c r="Z9" s="14">
        <v>0.13867270621810099</v>
      </c>
      <c r="AA9" s="14">
        <v>9.3427155822650501E-2</v>
      </c>
      <c r="AB9" s="14">
        <v>5.92875328725165E-2</v>
      </c>
      <c r="AC9" s="14"/>
      <c r="AD9" s="14">
        <v>6.6544186686662801E-2</v>
      </c>
      <c r="AE9" s="14">
        <v>0.119847876142552</v>
      </c>
      <c r="AF9" s="14">
        <v>0.15309083372760901</v>
      </c>
      <c r="AG9" s="14">
        <v>7.7162135492173295E-2</v>
      </c>
      <c r="AH9" s="14"/>
      <c r="AI9" s="14">
        <v>4.6155308281055803E-2</v>
      </c>
      <c r="AJ9" s="14">
        <v>7.3420905918119395E-2</v>
      </c>
      <c r="AK9" s="14">
        <v>0.26170711375434902</v>
      </c>
      <c r="AL9" s="14">
        <v>3.9383110452589597E-2</v>
      </c>
      <c r="AM9" s="14">
        <v>5.30197567501621E-2</v>
      </c>
    </row>
    <row r="10" spans="2:39" x14ac:dyDescent="0.35">
      <c r="B10" s="15" t="s">
        <v>121</v>
      </c>
      <c r="C10" s="14">
        <v>0.15592748159292999</v>
      </c>
      <c r="D10" s="14">
        <v>0.16018661470568701</v>
      </c>
      <c r="E10" s="14">
        <v>0.15102070394766401</v>
      </c>
      <c r="F10" s="14"/>
      <c r="G10" s="14">
        <v>0.14557910621275399</v>
      </c>
      <c r="H10" s="14">
        <v>0.19299825780309199</v>
      </c>
      <c r="I10" s="14">
        <v>0.22569132135812001</v>
      </c>
      <c r="J10" s="14">
        <v>6.8404890534418297E-2</v>
      </c>
      <c r="K10" s="14">
        <v>9.4922658666982102E-2</v>
      </c>
      <c r="L10" s="14">
        <v>0</v>
      </c>
      <c r="M10" s="14"/>
      <c r="N10" s="14">
        <v>0.26213975731267303</v>
      </c>
      <c r="O10" s="14">
        <v>0.127088306756755</v>
      </c>
      <c r="P10" s="14">
        <v>0.13342442216461201</v>
      </c>
      <c r="Q10" s="14">
        <v>0.129842751543572</v>
      </c>
      <c r="R10" s="14">
        <v>0.166184538538552</v>
      </c>
      <c r="S10" s="14"/>
      <c r="T10" s="14">
        <v>0.106070827886072</v>
      </c>
      <c r="U10" s="14">
        <v>6.4284512289031703E-2</v>
      </c>
      <c r="V10" s="14">
        <v>0.22040035221305199</v>
      </c>
      <c r="W10" s="14">
        <v>0.120284771154368</v>
      </c>
      <c r="X10" s="14"/>
      <c r="Y10" s="14">
        <v>0.139939768089725</v>
      </c>
      <c r="Z10" s="14">
        <v>0.13863930398187599</v>
      </c>
      <c r="AA10" s="14">
        <v>0.27422387144161497</v>
      </c>
      <c r="AB10" s="14">
        <v>0.106080019536237</v>
      </c>
      <c r="AC10" s="14"/>
      <c r="AD10" s="14">
        <v>0.163292506047097</v>
      </c>
      <c r="AE10" s="14">
        <v>0.109971269125081</v>
      </c>
      <c r="AF10" s="14">
        <v>0.162366092457955</v>
      </c>
      <c r="AG10" s="14">
        <v>0.24352656284761501</v>
      </c>
      <c r="AH10" s="14"/>
      <c r="AI10" s="14">
        <v>0.228726176758346</v>
      </c>
      <c r="AJ10" s="14">
        <v>0.13899902319062701</v>
      </c>
      <c r="AK10" s="14">
        <v>0</v>
      </c>
      <c r="AL10" s="14">
        <v>0.121530814072504</v>
      </c>
      <c r="AM10" s="14">
        <v>8.9641039790951199E-2</v>
      </c>
    </row>
    <row r="11" spans="2:39" x14ac:dyDescent="0.35">
      <c r="B11" s="15" t="s">
        <v>122</v>
      </c>
      <c r="C11" s="14">
        <v>0.27345244496069299</v>
      </c>
      <c r="D11" s="14">
        <v>0.27034494087252398</v>
      </c>
      <c r="E11" s="14">
        <v>0.27703247666872499</v>
      </c>
      <c r="F11" s="14"/>
      <c r="G11" s="14">
        <v>0.234343414249018</v>
      </c>
      <c r="H11" s="14">
        <v>0.18584761352145401</v>
      </c>
      <c r="I11" s="14">
        <v>0.226166087074296</v>
      </c>
      <c r="J11" s="14">
        <v>0.49247146698070299</v>
      </c>
      <c r="K11" s="14">
        <v>0.17821228494312399</v>
      </c>
      <c r="L11" s="14">
        <v>0.73098613538804202</v>
      </c>
      <c r="M11" s="14"/>
      <c r="N11" s="14">
        <v>0.11675290634822399</v>
      </c>
      <c r="O11" s="14">
        <v>0.33870299279240001</v>
      </c>
      <c r="P11" s="14">
        <v>0.32416437028911299</v>
      </c>
      <c r="Q11" s="14">
        <v>0.29071122670257499</v>
      </c>
      <c r="R11" s="14">
        <v>0.18858408320851</v>
      </c>
      <c r="S11" s="14"/>
      <c r="T11" s="14">
        <v>0.26395539545687002</v>
      </c>
      <c r="U11" s="14">
        <v>0.360697199180811</v>
      </c>
      <c r="V11" s="14">
        <v>0.22770375592393799</v>
      </c>
      <c r="W11" s="14">
        <v>0.30291805707229602</v>
      </c>
      <c r="X11" s="14"/>
      <c r="Y11" s="14">
        <v>0.294709587854323</v>
      </c>
      <c r="Z11" s="14">
        <v>0.250168094782456</v>
      </c>
      <c r="AA11" s="14">
        <v>0.25914282451610199</v>
      </c>
      <c r="AB11" s="14">
        <v>0.29088549370101302</v>
      </c>
      <c r="AC11" s="14"/>
      <c r="AD11" s="14">
        <v>0.28262738818465799</v>
      </c>
      <c r="AE11" s="14">
        <v>0.290538008303597</v>
      </c>
      <c r="AF11" s="14">
        <v>0.206690444713298</v>
      </c>
      <c r="AG11" s="14">
        <v>0.189596207248663</v>
      </c>
      <c r="AH11" s="14"/>
      <c r="AI11" s="14">
        <v>0.270957862591864</v>
      </c>
      <c r="AJ11" s="14">
        <v>0.288873997050064</v>
      </c>
      <c r="AK11" s="14">
        <v>0.27039058861506499</v>
      </c>
      <c r="AL11" s="14">
        <v>0.22625731325776599</v>
      </c>
      <c r="AM11" s="14">
        <v>0.420717492381256</v>
      </c>
    </row>
    <row r="12" spans="2:39" x14ac:dyDescent="0.35">
      <c r="B12" s="15" t="s">
        <v>123</v>
      </c>
      <c r="C12" s="14">
        <v>0.106613931623265</v>
      </c>
      <c r="D12" s="14">
        <v>0.12043762531567501</v>
      </c>
      <c r="E12" s="14">
        <v>9.0688204629252395E-2</v>
      </c>
      <c r="F12" s="14"/>
      <c r="G12" s="14">
        <v>3.72067824418921E-2</v>
      </c>
      <c r="H12" s="14">
        <v>0.160477445121079</v>
      </c>
      <c r="I12" s="14">
        <v>0.10481511837957699</v>
      </c>
      <c r="J12" s="14">
        <v>0.112458349902859</v>
      </c>
      <c r="K12" s="14">
        <v>0.17821228494312399</v>
      </c>
      <c r="L12" s="14">
        <v>8.6663087479596904E-2</v>
      </c>
      <c r="M12" s="14"/>
      <c r="N12" s="14">
        <v>8.4602159113116096E-2</v>
      </c>
      <c r="O12" s="14">
        <v>8.1372588069995394E-2</v>
      </c>
      <c r="P12" s="14">
        <v>0.12165674620510999</v>
      </c>
      <c r="Q12" s="14">
        <v>0.116935139694682</v>
      </c>
      <c r="R12" s="14">
        <v>0.110039306156981</v>
      </c>
      <c r="S12" s="14"/>
      <c r="T12" s="14">
        <v>3.7811117061981502E-2</v>
      </c>
      <c r="U12" s="14">
        <v>2.2828488706248699E-2</v>
      </c>
      <c r="V12" s="14">
        <v>0.112275533850363</v>
      </c>
      <c r="W12" s="14">
        <v>0.124661180221083</v>
      </c>
      <c r="X12" s="14"/>
      <c r="Y12" s="14">
        <v>0.119436915178318</v>
      </c>
      <c r="Z12" s="14">
        <v>0.10272935764735899</v>
      </c>
      <c r="AA12" s="14">
        <v>6.8584978355487394E-2</v>
      </c>
      <c r="AB12" s="14">
        <v>0.118354401558385</v>
      </c>
      <c r="AC12" s="14"/>
      <c r="AD12" s="14">
        <v>0.14742087850413699</v>
      </c>
      <c r="AE12" s="14">
        <v>6.2762626707491095E-2</v>
      </c>
      <c r="AF12" s="14">
        <v>2.9432163675858901E-2</v>
      </c>
      <c r="AG12" s="14">
        <v>0</v>
      </c>
      <c r="AH12" s="14"/>
      <c r="AI12" s="14">
        <v>0.17139970814676</v>
      </c>
      <c r="AJ12" s="14">
        <v>0.172640614240294</v>
      </c>
      <c r="AK12" s="14">
        <v>0</v>
      </c>
      <c r="AL12" s="14">
        <v>0.16091392452509301</v>
      </c>
      <c r="AM12" s="14">
        <v>7.8775462962917805E-2</v>
      </c>
    </row>
    <row r="13" spans="2:39" x14ac:dyDescent="0.35">
      <c r="B13" s="15" t="s">
        <v>124</v>
      </c>
      <c r="C13" s="14">
        <v>0.15460349167564499</v>
      </c>
      <c r="D13" s="14">
        <v>0.136311851379225</v>
      </c>
      <c r="E13" s="14">
        <v>0.17567656202249399</v>
      </c>
      <c r="F13" s="14"/>
      <c r="G13" s="14">
        <v>0.10131286942111301</v>
      </c>
      <c r="H13" s="14">
        <v>0.20201576935469101</v>
      </c>
      <c r="I13" s="14">
        <v>0.19018704303297099</v>
      </c>
      <c r="J13" s="14">
        <v>0.115175450732291</v>
      </c>
      <c r="K13" s="14">
        <v>0.18768383368986299</v>
      </c>
      <c r="L13" s="14">
        <v>9.4468578261085498E-2</v>
      </c>
      <c r="M13" s="14"/>
      <c r="N13" s="14">
        <v>0.19588381282138501</v>
      </c>
      <c r="O13" s="14">
        <v>0.156106729832765</v>
      </c>
      <c r="P13" s="14">
        <v>0.20550060037471099</v>
      </c>
      <c r="Q13" s="14">
        <v>9.1076574838779706E-2</v>
      </c>
      <c r="R13" s="14">
        <v>0.18172846286432801</v>
      </c>
      <c r="S13" s="14"/>
      <c r="T13" s="14">
        <v>0.18065782192867899</v>
      </c>
      <c r="U13" s="14">
        <v>6.3074894772358697E-2</v>
      </c>
      <c r="V13" s="14">
        <v>0.12240931616107401</v>
      </c>
      <c r="W13" s="14">
        <v>0.190109347968998</v>
      </c>
      <c r="X13" s="14"/>
      <c r="Y13" s="14">
        <v>0.113563934771162</v>
      </c>
      <c r="Z13" s="14">
        <v>0.228525733444565</v>
      </c>
      <c r="AA13" s="14">
        <v>0.12907648840692701</v>
      </c>
      <c r="AB13" s="14">
        <v>0.24913889443280901</v>
      </c>
      <c r="AC13" s="14"/>
      <c r="AD13" s="14">
        <v>0.149043232883978</v>
      </c>
      <c r="AE13" s="14">
        <v>0.18512832862418199</v>
      </c>
      <c r="AF13" s="14">
        <v>0.118579821772561</v>
      </c>
      <c r="AG13" s="14">
        <v>0.112966975081597</v>
      </c>
      <c r="AH13" s="14"/>
      <c r="AI13" s="14">
        <v>5.18491696762379E-2</v>
      </c>
      <c r="AJ13" s="14">
        <v>0.157244100170118</v>
      </c>
      <c r="AK13" s="14">
        <v>0.29067275278027699</v>
      </c>
      <c r="AL13" s="14">
        <v>0.15357142504632099</v>
      </c>
      <c r="AM13" s="14">
        <v>0.12050874479542099</v>
      </c>
    </row>
    <row r="14" spans="2:39" x14ac:dyDescent="0.35">
      <c r="B14" s="15" t="s">
        <v>125</v>
      </c>
      <c r="C14" s="14">
        <v>5.2732579189591497E-2</v>
      </c>
      <c r="D14" s="14">
        <v>4.4503098068791699E-2</v>
      </c>
      <c r="E14" s="14">
        <v>6.2213436661440497E-2</v>
      </c>
      <c r="F14" s="14"/>
      <c r="G14" s="14">
        <v>9.5083781113495594E-2</v>
      </c>
      <c r="H14" s="14">
        <v>6.6237366364439304E-2</v>
      </c>
      <c r="I14" s="14">
        <v>3.4215607640053401E-2</v>
      </c>
      <c r="J14" s="14">
        <v>0</v>
      </c>
      <c r="K14" s="14">
        <v>0</v>
      </c>
      <c r="L14" s="14">
        <v>0</v>
      </c>
      <c r="M14" s="14"/>
      <c r="N14" s="14">
        <v>0.15741353485469001</v>
      </c>
      <c r="O14" s="14">
        <v>0</v>
      </c>
      <c r="P14" s="14">
        <v>4.4115537846597101E-2</v>
      </c>
      <c r="Q14" s="14">
        <v>5.9838301699634798E-2</v>
      </c>
      <c r="R14" s="14">
        <v>9.1753912302015905E-2</v>
      </c>
      <c r="S14" s="14"/>
      <c r="T14" s="14">
        <v>0.131148792377142</v>
      </c>
      <c r="U14" s="14">
        <v>7.9930219641144898E-2</v>
      </c>
      <c r="V14" s="14">
        <v>3.4235092262570599E-2</v>
      </c>
      <c r="W14" s="14">
        <v>5.6648569167227901E-2</v>
      </c>
      <c r="X14" s="14"/>
      <c r="Y14" s="14">
        <v>3.3339659225209199E-2</v>
      </c>
      <c r="Z14" s="14">
        <v>3.0633280621561301E-2</v>
      </c>
      <c r="AA14" s="14">
        <v>0.12139921827252501</v>
      </c>
      <c r="AB14" s="14">
        <v>8.2748107799853005E-2</v>
      </c>
      <c r="AC14" s="14"/>
      <c r="AD14" s="14">
        <v>4.3960250381113099E-2</v>
      </c>
      <c r="AE14" s="14">
        <v>7.7703713047377304E-2</v>
      </c>
      <c r="AF14" s="14">
        <v>0</v>
      </c>
      <c r="AG14" s="14">
        <v>7.8650427896095707E-2</v>
      </c>
      <c r="AH14" s="14"/>
      <c r="AI14" s="14">
        <v>9.3970275738902403E-2</v>
      </c>
      <c r="AJ14" s="14">
        <v>4.9630143605001002E-2</v>
      </c>
      <c r="AK14" s="14">
        <v>5.7105926960734903E-2</v>
      </c>
      <c r="AL14" s="14">
        <v>0</v>
      </c>
      <c r="AM14" s="14">
        <v>0.111096657949446</v>
      </c>
    </row>
    <row r="15" spans="2:39" x14ac:dyDescent="0.35">
      <c r="B15" s="15" t="s">
        <v>126</v>
      </c>
      <c r="C15" s="14">
        <v>6.1138679759187901E-2</v>
      </c>
      <c r="D15" s="14">
        <v>7.8225378174675397E-2</v>
      </c>
      <c r="E15" s="14">
        <v>4.1453774968257501E-2</v>
      </c>
      <c r="F15" s="14"/>
      <c r="G15" s="14">
        <v>8.3709930552707298E-2</v>
      </c>
      <c r="H15" s="14">
        <v>3.6113974020543803E-2</v>
      </c>
      <c r="I15" s="14">
        <v>2.60535813665209E-2</v>
      </c>
      <c r="J15" s="14">
        <v>8.7102223691143593E-2</v>
      </c>
      <c r="K15" s="14">
        <v>0.21963797545588101</v>
      </c>
      <c r="L15" s="14">
        <v>0</v>
      </c>
      <c r="M15" s="14"/>
      <c r="N15" s="14">
        <v>2.2703567708646202E-2</v>
      </c>
      <c r="O15" s="14">
        <v>4.1106745536387101E-2</v>
      </c>
      <c r="P15" s="14">
        <v>1.37558189266801E-2</v>
      </c>
      <c r="Q15" s="14">
        <v>0.110826739710973</v>
      </c>
      <c r="R15" s="14">
        <v>9.1406954978122804E-2</v>
      </c>
      <c r="S15" s="14"/>
      <c r="T15" s="14">
        <v>8.5446457053498695E-2</v>
      </c>
      <c r="U15" s="14">
        <v>0.119189291458613</v>
      </c>
      <c r="V15" s="14">
        <v>5.12296903015294E-2</v>
      </c>
      <c r="W15" s="14">
        <v>5.77468406122469E-2</v>
      </c>
      <c r="X15" s="14"/>
      <c r="Y15" s="14">
        <v>7.3371716695894706E-2</v>
      </c>
      <c r="Z15" s="14">
        <v>2.9611285078361999E-2</v>
      </c>
      <c r="AA15" s="14">
        <v>2.0772190296093201E-2</v>
      </c>
      <c r="AB15" s="14">
        <v>7.3772276841107404E-2</v>
      </c>
      <c r="AC15" s="14"/>
      <c r="AD15" s="14">
        <v>5.5256641771270203E-2</v>
      </c>
      <c r="AE15" s="14">
        <v>5.5461067808762601E-2</v>
      </c>
      <c r="AF15" s="14">
        <v>0.125115731641471</v>
      </c>
      <c r="AG15" s="14">
        <v>8.2139722606259402E-2</v>
      </c>
      <c r="AH15" s="14"/>
      <c r="AI15" s="14">
        <v>5.3290650141987798E-2</v>
      </c>
      <c r="AJ15" s="14">
        <v>1.5475347282617E-2</v>
      </c>
      <c r="AK15" s="14">
        <v>5.7105926960734903E-2</v>
      </c>
      <c r="AL15" s="14">
        <v>8.1288403203110496E-2</v>
      </c>
      <c r="AM15" s="14">
        <v>7.7470954949612897E-2</v>
      </c>
    </row>
    <row r="16" spans="2:39" x14ac:dyDescent="0.35">
      <c r="B16" s="15" t="s">
        <v>127</v>
      </c>
      <c r="C16" s="14">
        <v>2.6451977871220101E-2</v>
      </c>
      <c r="D16" s="14">
        <v>2.2751996775628901E-2</v>
      </c>
      <c r="E16" s="14">
        <v>3.0714578744946399E-2</v>
      </c>
      <c r="F16" s="14"/>
      <c r="G16" s="14">
        <v>8.1314996808359394E-2</v>
      </c>
      <c r="H16" s="14">
        <v>0</v>
      </c>
      <c r="I16" s="14">
        <v>2.09364652264637E-2</v>
      </c>
      <c r="J16" s="14">
        <v>0</v>
      </c>
      <c r="K16" s="14">
        <v>0</v>
      </c>
      <c r="L16" s="14">
        <v>0</v>
      </c>
      <c r="M16" s="14"/>
      <c r="N16" s="14">
        <v>2.5053904016463902E-2</v>
      </c>
      <c r="O16" s="14">
        <v>3.7292507349078803E-2</v>
      </c>
      <c r="P16" s="14">
        <v>3.2447588259999799E-2</v>
      </c>
      <c r="Q16" s="14">
        <v>2.0338311599784401E-2</v>
      </c>
      <c r="R16" s="14">
        <v>1.6646991646976202E-2</v>
      </c>
      <c r="S16" s="14"/>
      <c r="T16" s="14">
        <v>6.2748691711608698E-2</v>
      </c>
      <c r="U16" s="14">
        <v>0.10717156792438701</v>
      </c>
      <c r="V16" s="14">
        <v>2.58201959703118E-2</v>
      </c>
      <c r="W16" s="14">
        <v>9.0276727006145096E-3</v>
      </c>
      <c r="X16" s="14"/>
      <c r="Y16" s="14">
        <v>2.91477379311606E-2</v>
      </c>
      <c r="Z16" s="14">
        <v>2.24554367199085E-2</v>
      </c>
      <c r="AA16" s="14">
        <v>3.3373272888599599E-2</v>
      </c>
      <c r="AB16" s="14">
        <v>0</v>
      </c>
      <c r="AC16" s="14"/>
      <c r="AD16" s="14">
        <v>1.640091976376E-2</v>
      </c>
      <c r="AE16" s="14">
        <v>1.3308291816422299E-2</v>
      </c>
      <c r="AF16" s="14">
        <v>4.9721727243339398E-2</v>
      </c>
      <c r="AG16" s="14">
        <v>0.16079015050235501</v>
      </c>
      <c r="AH16" s="14"/>
      <c r="AI16" s="14">
        <v>0</v>
      </c>
      <c r="AJ16" s="14">
        <v>3.6503657069296098E-2</v>
      </c>
      <c r="AK16" s="14">
        <v>0</v>
      </c>
      <c r="AL16" s="14">
        <v>3.5058220128821101E-2</v>
      </c>
      <c r="AM16" s="14">
        <v>2.70404138839383E-2</v>
      </c>
    </row>
    <row r="17" spans="2:39" x14ac:dyDescent="0.35">
      <c r="B17" s="15" t="s">
        <v>128</v>
      </c>
      <c r="C17" s="14">
        <v>6.1989802845594202E-2</v>
      </c>
      <c r="D17" s="14">
        <v>7.4135665562023001E-2</v>
      </c>
      <c r="E17" s="14">
        <v>4.7997038101768801E-2</v>
      </c>
      <c r="F17" s="14"/>
      <c r="G17" s="14">
        <v>0.114730850174715</v>
      </c>
      <c r="H17" s="14">
        <v>4.38453629247407E-2</v>
      </c>
      <c r="I17" s="14">
        <v>2.1194903247522798E-2</v>
      </c>
      <c r="J17" s="14">
        <v>4.76320479592909E-2</v>
      </c>
      <c r="K17" s="14">
        <v>0.14133096230102599</v>
      </c>
      <c r="L17" s="14">
        <v>0</v>
      </c>
      <c r="M17" s="14"/>
      <c r="N17" s="14">
        <v>2.5053904016463902E-2</v>
      </c>
      <c r="O17" s="14">
        <v>6.7943900545426802E-2</v>
      </c>
      <c r="P17" s="14">
        <v>7.3499810050854403E-2</v>
      </c>
      <c r="Q17" s="14">
        <v>7.56293633474657E-2</v>
      </c>
      <c r="R17" s="14">
        <v>1.6946289100311599E-2</v>
      </c>
      <c r="S17" s="14"/>
      <c r="T17" s="14">
        <v>0.132160896524148</v>
      </c>
      <c r="U17" s="14">
        <v>4.2363234562713702E-2</v>
      </c>
      <c r="V17" s="14">
        <v>8.8424949328132205E-2</v>
      </c>
      <c r="W17" s="14">
        <v>3.4335967976814298E-2</v>
      </c>
      <c r="X17" s="14"/>
      <c r="Y17" s="14">
        <v>9.08870566583104E-2</v>
      </c>
      <c r="Z17" s="14">
        <v>5.8564801505811802E-2</v>
      </c>
      <c r="AA17" s="14">
        <v>0</v>
      </c>
      <c r="AB17" s="14">
        <v>1.9733273258078499E-2</v>
      </c>
      <c r="AC17" s="14"/>
      <c r="AD17" s="14">
        <v>5.8466469278467603E-2</v>
      </c>
      <c r="AE17" s="14">
        <v>8.5278818424534206E-2</v>
      </c>
      <c r="AF17" s="14">
        <v>0</v>
      </c>
      <c r="AG17" s="14">
        <v>5.5167818325241397E-2</v>
      </c>
      <c r="AH17" s="14"/>
      <c r="AI17" s="14">
        <v>8.3650848664845207E-2</v>
      </c>
      <c r="AJ17" s="14">
        <v>6.7212211473862596E-2</v>
      </c>
      <c r="AK17" s="14">
        <v>6.3017690928839701E-2</v>
      </c>
      <c r="AL17" s="14">
        <v>0.134358755738514</v>
      </c>
      <c r="AM17" s="14">
        <v>2.1729476536294701E-2</v>
      </c>
    </row>
    <row r="18" spans="2:39" x14ac:dyDescent="0.35">
      <c r="B18" s="15" t="s">
        <v>64</v>
      </c>
      <c r="C18" s="23">
        <v>1.9687610857552499E-2</v>
      </c>
      <c r="D18" s="23">
        <v>1.8743934039805801E-2</v>
      </c>
      <c r="E18" s="23">
        <v>2.0774783338686299E-2</v>
      </c>
      <c r="F18" s="23"/>
      <c r="G18" s="23">
        <v>0</v>
      </c>
      <c r="H18" s="23">
        <v>1.73498395446176E-2</v>
      </c>
      <c r="I18" s="23">
        <v>7.3943630653929907E-2</v>
      </c>
      <c r="J18" s="23">
        <v>0</v>
      </c>
      <c r="K18" s="23">
        <v>0</v>
      </c>
      <c r="L18" s="23">
        <v>0</v>
      </c>
      <c r="M18" s="23"/>
      <c r="N18" s="23">
        <v>2.8144631003038802E-2</v>
      </c>
      <c r="O18" s="23">
        <v>5.0674041941488397E-2</v>
      </c>
      <c r="P18" s="23">
        <v>0</v>
      </c>
      <c r="Q18" s="23">
        <v>0</v>
      </c>
      <c r="R18" s="23">
        <v>1.6946289100311599E-2</v>
      </c>
      <c r="S18" s="23"/>
      <c r="T18" s="23">
        <v>0</v>
      </c>
      <c r="U18" s="23">
        <v>0</v>
      </c>
      <c r="V18" s="23">
        <v>7.6416154359731396E-3</v>
      </c>
      <c r="W18" s="23">
        <v>3.6419296993823097E-2</v>
      </c>
      <c r="X18" s="23"/>
      <c r="Y18" s="23">
        <v>4.1090427427299403E-2</v>
      </c>
      <c r="Z18" s="23">
        <v>0</v>
      </c>
      <c r="AA18" s="23">
        <v>0</v>
      </c>
      <c r="AB18" s="23">
        <v>0</v>
      </c>
      <c r="AC18" s="23"/>
      <c r="AD18" s="23">
        <v>1.6987526498857201E-2</v>
      </c>
      <c r="AE18" s="23">
        <v>0</v>
      </c>
      <c r="AF18" s="23">
        <v>0.155003184767909</v>
      </c>
      <c r="AG18" s="23">
        <v>0</v>
      </c>
      <c r="AH18" s="23"/>
      <c r="AI18" s="23">
        <v>0</v>
      </c>
      <c r="AJ18" s="23">
        <v>0</v>
      </c>
      <c r="AK18" s="23">
        <v>0</v>
      </c>
      <c r="AL18" s="23">
        <v>4.76380335752805E-2</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75</v>
      </c>
      <c r="D7" s="10">
        <v>36</v>
      </c>
      <c r="E7" s="10">
        <v>39</v>
      </c>
      <c r="F7" s="10"/>
      <c r="G7" s="10">
        <v>23</v>
      </c>
      <c r="H7" s="10">
        <v>30</v>
      </c>
      <c r="I7" s="10">
        <v>12</v>
      </c>
      <c r="J7" s="10">
        <v>5</v>
      </c>
      <c r="K7" s="10">
        <v>5</v>
      </c>
      <c r="L7" s="10" t="s">
        <v>135</v>
      </c>
      <c r="M7" s="10"/>
      <c r="N7" s="10">
        <v>10</v>
      </c>
      <c r="O7" s="10">
        <v>11</v>
      </c>
      <c r="P7" s="10">
        <v>19</v>
      </c>
      <c r="Q7" s="10">
        <v>16</v>
      </c>
      <c r="R7" s="10">
        <v>19</v>
      </c>
      <c r="S7" s="10"/>
      <c r="T7" s="10">
        <v>4</v>
      </c>
      <c r="U7" s="10">
        <v>3</v>
      </c>
      <c r="V7" s="10">
        <v>28</v>
      </c>
      <c r="W7" s="10">
        <v>40</v>
      </c>
      <c r="X7" s="10"/>
      <c r="Y7" s="10">
        <v>34</v>
      </c>
      <c r="Z7" s="10">
        <v>11</v>
      </c>
      <c r="AA7" s="10">
        <v>13</v>
      </c>
      <c r="AB7" s="10">
        <v>13</v>
      </c>
      <c r="AC7" s="10"/>
      <c r="AD7" s="10">
        <v>43</v>
      </c>
      <c r="AE7" s="10">
        <v>25</v>
      </c>
      <c r="AF7" s="10">
        <v>3</v>
      </c>
      <c r="AG7" s="10">
        <v>4</v>
      </c>
      <c r="AH7" s="10"/>
      <c r="AI7" s="10">
        <v>5</v>
      </c>
      <c r="AJ7" s="10">
        <v>16</v>
      </c>
      <c r="AK7" s="10">
        <v>4</v>
      </c>
      <c r="AL7" s="10">
        <v>6</v>
      </c>
      <c r="AM7" s="10">
        <v>15</v>
      </c>
    </row>
    <row r="8" spans="2:39" ht="30" customHeight="1" x14ac:dyDescent="0.35">
      <c r="B8" s="11" t="s">
        <v>20</v>
      </c>
      <c r="C8" s="11">
        <v>72</v>
      </c>
      <c r="D8" s="11">
        <v>35</v>
      </c>
      <c r="E8" s="11">
        <v>37</v>
      </c>
      <c r="F8" s="11"/>
      <c r="G8" s="11">
        <v>19</v>
      </c>
      <c r="H8" s="11">
        <v>30</v>
      </c>
      <c r="I8" s="11">
        <v>13</v>
      </c>
      <c r="J8" s="11">
        <v>6</v>
      </c>
      <c r="K8" s="11">
        <v>4</v>
      </c>
      <c r="L8" s="11" t="s">
        <v>135</v>
      </c>
      <c r="M8" s="11"/>
      <c r="N8" s="11">
        <v>5</v>
      </c>
      <c r="O8" s="11">
        <v>16</v>
      </c>
      <c r="P8" s="11">
        <v>19</v>
      </c>
      <c r="Q8" s="11">
        <v>17</v>
      </c>
      <c r="R8" s="11">
        <v>16</v>
      </c>
      <c r="S8" s="11"/>
      <c r="T8" s="11">
        <v>3</v>
      </c>
      <c r="U8" s="11">
        <v>3</v>
      </c>
      <c r="V8" s="11">
        <v>27</v>
      </c>
      <c r="W8" s="11">
        <v>39</v>
      </c>
      <c r="X8" s="11"/>
      <c r="Y8" s="11">
        <v>34</v>
      </c>
      <c r="Z8" s="11">
        <v>13</v>
      </c>
      <c r="AA8" s="11">
        <v>12</v>
      </c>
      <c r="AB8" s="11">
        <v>12</v>
      </c>
      <c r="AC8" s="11"/>
      <c r="AD8" s="11">
        <v>44</v>
      </c>
      <c r="AE8" s="11">
        <v>21</v>
      </c>
      <c r="AF8" s="11">
        <v>2</v>
      </c>
      <c r="AG8" s="11">
        <v>4</v>
      </c>
      <c r="AH8" s="11"/>
      <c r="AI8" s="11">
        <v>5</v>
      </c>
      <c r="AJ8" s="11">
        <v>15</v>
      </c>
      <c r="AK8" s="11">
        <v>4</v>
      </c>
      <c r="AL8" s="11">
        <v>9</v>
      </c>
      <c r="AM8" s="11">
        <v>12</v>
      </c>
    </row>
    <row r="9" spans="2:39" x14ac:dyDescent="0.35">
      <c r="B9" s="15" t="s">
        <v>120</v>
      </c>
      <c r="C9" s="14">
        <v>3.63809234301758E-2</v>
      </c>
      <c r="D9" s="14">
        <v>5.6439951033152497E-2</v>
      </c>
      <c r="E9" s="14">
        <v>1.7135957411947199E-2</v>
      </c>
      <c r="F9" s="14"/>
      <c r="G9" s="14">
        <v>0.10344987388698799</v>
      </c>
      <c r="H9" s="14">
        <v>0</v>
      </c>
      <c r="I9" s="14">
        <v>4.9264136586045698E-2</v>
      </c>
      <c r="J9" s="14">
        <v>0</v>
      </c>
      <c r="K9" s="14">
        <v>0</v>
      </c>
      <c r="L9" s="14" t="s">
        <v>136</v>
      </c>
      <c r="M9" s="14"/>
      <c r="N9" s="14">
        <v>0.120672005913395</v>
      </c>
      <c r="O9" s="14">
        <v>7.9454163433691702E-2</v>
      </c>
      <c r="P9" s="14">
        <v>0</v>
      </c>
      <c r="Q9" s="14">
        <v>0</v>
      </c>
      <c r="R9" s="14">
        <v>4.5428195764721097E-2</v>
      </c>
      <c r="S9" s="14"/>
      <c r="T9" s="14">
        <v>0</v>
      </c>
      <c r="U9" s="14">
        <v>0</v>
      </c>
      <c r="V9" s="14">
        <v>7.1823520245619304E-2</v>
      </c>
      <c r="W9" s="14">
        <v>1.79964639080866E-2</v>
      </c>
      <c r="X9" s="14"/>
      <c r="Y9" s="14">
        <v>5.9243159607287099E-2</v>
      </c>
      <c r="Z9" s="14">
        <v>0</v>
      </c>
      <c r="AA9" s="14">
        <v>0</v>
      </c>
      <c r="AB9" s="14">
        <v>5.2196134134965801E-2</v>
      </c>
      <c r="AC9" s="14"/>
      <c r="AD9" s="14">
        <v>5.9039696114413398E-2</v>
      </c>
      <c r="AE9" s="14">
        <v>0</v>
      </c>
      <c r="AF9" s="14">
        <v>0</v>
      </c>
      <c r="AG9" s="14">
        <v>0</v>
      </c>
      <c r="AH9" s="14"/>
      <c r="AI9" s="14">
        <v>0</v>
      </c>
      <c r="AJ9" s="14">
        <v>4.2201594658317299E-2</v>
      </c>
      <c r="AK9" s="14">
        <v>0</v>
      </c>
      <c r="AL9" s="14">
        <v>0</v>
      </c>
      <c r="AM9" s="14">
        <v>0</v>
      </c>
    </row>
    <row r="10" spans="2:39" x14ac:dyDescent="0.35">
      <c r="B10" s="15" t="s">
        <v>121</v>
      </c>
      <c r="C10" s="14">
        <v>9.47840065104157E-2</v>
      </c>
      <c r="D10" s="14">
        <v>0.125250386070798</v>
      </c>
      <c r="E10" s="14">
        <v>6.5554053247326896E-2</v>
      </c>
      <c r="F10" s="14"/>
      <c r="G10" s="14">
        <v>6.0975164144711901E-2</v>
      </c>
      <c r="H10" s="14">
        <v>0.11296700197247</v>
      </c>
      <c r="I10" s="14">
        <v>0</v>
      </c>
      <c r="J10" s="14">
        <v>0</v>
      </c>
      <c r="K10" s="14">
        <v>0.52609413893800805</v>
      </c>
      <c r="L10" s="14" t="s">
        <v>136</v>
      </c>
      <c r="M10" s="14"/>
      <c r="N10" s="14">
        <v>8.8806053256014997E-2</v>
      </c>
      <c r="O10" s="14">
        <v>8.9255874454811104E-2</v>
      </c>
      <c r="P10" s="14">
        <v>0</v>
      </c>
      <c r="Q10" s="14">
        <v>0.202192929372077</v>
      </c>
      <c r="R10" s="14">
        <v>0.101743565372687</v>
      </c>
      <c r="S10" s="14"/>
      <c r="T10" s="14">
        <v>0.161223207549134</v>
      </c>
      <c r="U10" s="14">
        <v>0</v>
      </c>
      <c r="V10" s="14">
        <v>6.9316836821034095E-2</v>
      </c>
      <c r="W10" s="14">
        <v>0.114606954791299</v>
      </c>
      <c r="X10" s="14"/>
      <c r="Y10" s="14">
        <v>8.86471090533935E-2</v>
      </c>
      <c r="Z10" s="14">
        <v>0.183041753401228</v>
      </c>
      <c r="AA10" s="14">
        <v>0</v>
      </c>
      <c r="AB10" s="14">
        <v>8.8366525112943295E-2</v>
      </c>
      <c r="AC10" s="14"/>
      <c r="AD10" s="14">
        <v>9.4965444324521794E-2</v>
      </c>
      <c r="AE10" s="14">
        <v>0.10106409670853</v>
      </c>
      <c r="AF10" s="14">
        <v>0.24122563920220499</v>
      </c>
      <c r="AG10" s="14">
        <v>0</v>
      </c>
      <c r="AH10" s="14"/>
      <c r="AI10" s="14">
        <v>0.212908241469662</v>
      </c>
      <c r="AJ10" s="14">
        <v>0</v>
      </c>
      <c r="AK10" s="14">
        <v>0.26176326403143002</v>
      </c>
      <c r="AL10" s="14">
        <v>0.16701701774238401</v>
      </c>
      <c r="AM10" s="14">
        <v>9.9128686485703804E-2</v>
      </c>
    </row>
    <row r="11" spans="2:39" x14ac:dyDescent="0.35">
      <c r="B11" s="15" t="s">
        <v>122</v>
      </c>
      <c r="C11" s="14">
        <v>0.157340807883356</v>
      </c>
      <c r="D11" s="14">
        <v>0.15719908840565</v>
      </c>
      <c r="E11" s="14">
        <v>0.15747677591663101</v>
      </c>
      <c r="F11" s="14"/>
      <c r="G11" s="14">
        <v>0.159678200532859</v>
      </c>
      <c r="H11" s="14">
        <v>0.106874072243486</v>
      </c>
      <c r="I11" s="14">
        <v>8.9462567337518506E-2</v>
      </c>
      <c r="J11" s="14">
        <v>0.68398098689020803</v>
      </c>
      <c r="K11" s="14">
        <v>0</v>
      </c>
      <c r="L11" s="14" t="s">
        <v>136</v>
      </c>
      <c r="M11" s="14"/>
      <c r="N11" s="14">
        <v>0</v>
      </c>
      <c r="O11" s="14">
        <v>0.27816956892364503</v>
      </c>
      <c r="P11" s="14">
        <v>0.119360049543493</v>
      </c>
      <c r="Q11" s="14">
        <v>0.189463304424481</v>
      </c>
      <c r="R11" s="14">
        <v>9.6460554078686506E-2</v>
      </c>
      <c r="S11" s="14"/>
      <c r="T11" s="14">
        <v>0.246814274629577</v>
      </c>
      <c r="U11" s="14">
        <v>0</v>
      </c>
      <c r="V11" s="14">
        <v>9.6128276802852394E-2</v>
      </c>
      <c r="W11" s="14">
        <v>0.20454013314955599</v>
      </c>
      <c r="X11" s="14"/>
      <c r="Y11" s="14">
        <v>0.15987433726239</v>
      </c>
      <c r="Z11" s="14">
        <v>0.38030362741079698</v>
      </c>
      <c r="AA11" s="14">
        <v>9.7006793806796401E-2</v>
      </c>
      <c r="AB11" s="14">
        <v>0</v>
      </c>
      <c r="AC11" s="14"/>
      <c r="AD11" s="14">
        <v>0.102831830546601</v>
      </c>
      <c r="AE11" s="14">
        <v>0.25071296261619203</v>
      </c>
      <c r="AF11" s="14">
        <v>0</v>
      </c>
      <c r="AG11" s="14">
        <v>0.32242429406269901</v>
      </c>
      <c r="AH11" s="14"/>
      <c r="AI11" s="14">
        <v>0</v>
      </c>
      <c r="AJ11" s="14">
        <v>7.1859806535354495E-2</v>
      </c>
      <c r="AK11" s="14">
        <v>0</v>
      </c>
      <c r="AL11" s="14">
        <v>0</v>
      </c>
      <c r="AM11" s="14">
        <v>0.127319179101712</v>
      </c>
    </row>
    <row r="12" spans="2:39" x14ac:dyDescent="0.35">
      <c r="B12" s="15" t="s">
        <v>123</v>
      </c>
      <c r="C12" s="14">
        <v>0.19412903730811201</v>
      </c>
      <c r="D12" s="14">
        <v>0.20262878299586601</v>
      </c>
      <c r="E12" s="14">
        <v>0.185974239370641</v>
      </c>
      <c r="F12" s="14"/>
      <c r="G12" s="14">
        <v>0.18790211849049701</v>
      </c>
      <c r="H12" s="14">
        <v>0.31138437426047999</v>
      </c>
      <c r="I12" s="14">
        <v>8.1069978299667098E-2</v>
      </c>
      <c r="J12" s="14">
        <v>0</v>
      </c>
      <c r="K12" s="14">
        <v>0</v>
      </c>
      <c r="L12" s="14" t="s">
        <v>136</v>
      </c>
      <c r="M12" s="14"/>
      <c r="N12" s="14">
        <v>0</v>
      </c>
      <c r="O12" s="14">
        <v>0.168710037888503</v>
      </c>
      <c r="P12" s="14">
        <v>0.244376773991547</v>
      </c>
      <c r="Q12" s="14">
        <v>0.31718781254045603</v>
      </c>
      <c r="R12" s="14">
        <v>9.5559244370663807E-2</v>
      </c>
      <c r="S12" s="14"/>
      <c r="T12" s="14">
        <v>0</v>
      </c>
      <c r="U12" s="14">
        <v>0.41123023450657498</v>
      </c>
      <c r="V12" s="14">
        <v>0.26843561985579401</v>
      </c>
      <c r="W12" s="14">
        <v>0.141006906045307</v>
      </c>
      <c r="X12" s="14"/>
      <c r="Y12" s="14">
        <v>8.4298436395483997E-2</v>
      </c>
      <c r="Z12" s="14">
        <v>8.4188621354704396E-2</v>
      </c>
      <c r="AA12" s="14">
        <v>0.399380920606489</v>
      </c>
      <c r="AB12" s="14">
        <v>0.44533244811620298</v>
      </c>
      <c r="AC12" s="14"/>
      <c r="AD12" s="14">
        <v>0.27774034959787602</v>
      </c>
      <c r="AE12" s="14">
        <v>3.33822390855762E-2</v>
      </c>
      <c r="AF12" s="14">
        <v>0</v>
      </c>
      <c r="AG12" s="14">
        <v>0.21191361771693301</v>
      </c>
      <c r="AH12" s="14"/>
      <c r="AI12" s="14">
        <v>0.425816482939323</v>
      </c>
      <c r="AJ12" s="14">
        <v>0.30403143446095199</v>
      </c>
      <c r="AK12" s="14">
        <v>0.492157823979047</v>
      </c>
      <c r="AL12" s="14">
        <v>0.31569291728364901</v>
      </c>
      <c r="AM12" s="14">
        <v>6.6168435553564303E-2</v>
      </c>
    </row>
    <row r="13" spans="2:39" x14ac:dyDescent="0.35">
      <c r="B13" s="15" t="s">
        <v>124</v>
      </c>
      <c r="C13" s="14">
        <v>0.16512992687031999</v>
      </c>
      <c r="D13" s="14">
        <v>0.125738177866553</v>
      </c>
      <c r="E13" s="14">
        <v>0.20292302860889</v>
      </c>
      <c r="F13" s="14"/>
      <c r="G13" s="14">
        <v>0.153253407094876</v>
      </c>
      <c r="H13" s="14">
        <v>0.111133611280582</v>
      </c>
      <c r="I13" s="14">
        <v>0.43913822650239798</v>
      </c>
      <c r="J13" s="14">
        <v>0</v>
      </c>
      <c r="K13" s="14">
        <v>0</v>
      </c>
      <c r="L13" s="14" t="s">
        <v>136</v>
      </c>
      <c r="M13" s="14"/>
      <c r="N13" s="14">
        <v>0.30923950146136903</v>
      </c>
      <c r="O13" s="14">
        <v>0.107964411525797</v>
      </c>
      <c r="P13" s="14">
        <v>0.21368019202476099</v>
      </c>
      <c r="Q13" s="14">
        <v>0.116802529222964</v>
      </c>
      <c r="R13" s="14">
        <v>0.169282797119374</v>
      </c>
      <c r="S13" s="14"/>
      <c r="T13" s="14">
        <v>0.29918478819351402</v>
      </c>
      <c r="U13" s="14">
        <v>0</v>
      </c>
      <c r="V13" s="14">
        <v>0.129764507743312</v>
      </c>
      <c r="W13" s="14">
        <v>0.19225654540529299</v>
      </c>
      <c r="X13" s="14"/>
      <c r="Y13" s="14">
        <v>0.141396574693438</v>
      </c>
      <c r="Z13" s="14">
        <v>0.26216044817461298</v>
      </c>
      <c r="AA13" s="14">
        <v>0.19458720226939499</v>
      </c>
      <c r="AB13" s="14">
        <v>0.126591088092325</v>
      </c>
      <c r="AC13" s="14"/>
      <c r="AD13" s="14">
        <v>0.176086023323268</v>
      </c>
      <c r="AE13" s="14">
        <v>0.19184642592172699</v>
      </c>
      <c r="AF13" s="14">
        <v>0</v>
      </c>
      <c r="AG13" s="14">
        <v>0</v>
      </c>
      <c r="AH13" s="14"/>
      <c r="AI13" s="14">
        <v>0</v>
      </c>
      <c r="AJ13" s="14">
        <v>0.189204379625321</v>
      </c>
      <c r="AK13" s="14">
        <v>0</v>
      </c>
      <c r="AL13" s="14">
        <v>0</v>
      </c>
      <c r="AM13" s="14">
        <v>0.40325482161015802</v>
      </c>
    </row>
    <row r="14" spans="2:39" x14ac:dyDescent="0.35">
      <c r="B14" s="15" t="s">
        <v>125</v>
      </c>
      <c r="C14" s="14">
        <v>5.2572773642681897E-2</v>
      </c>
      <c r="D14" s="14">
        <v>2.93920774036192E-2</v>
      </c>
      <c r="E14" s="14">
        <v>7.4812720674483205E-2</v>
      </c>
      <c r="F14" s="14"/>
      <c r="G14" s="14">
        <v>8.7502599156569105E-2</v>
      </c>
      <c r="H14" s="14">
        <v>3.5589278214808603E-2</v>
      </c>
      <c r="I14" s="14">
        <v>8.1069978299667098E-2</v>
      </c>
      <c r="J14" s="14">
        <v>0</v>
      </c>
      <c r="K14" s="14">
        <v>0</v>
      </c>
      <c r="L14" s="14" t="s">
        <v>136</v>
      </c>
      <c r="M14" s="14"/>
      <c r="N14" s="14">
        <v>0</v>
      </c>
      <c r="O14" s="14">
        <v>0</v>
      </c>
      <c r="P14" s="14">
        <v>0.146487732817176</v>
      </c>
      <c r="Q14" s="14">
        <v>6.4650551415630197E-2</v>
      </c>
      <c r="R14" s="14">
        <v>0</v>
      </c>
      <c r="S14" s="14"/>
      <c r="T14" s="14">
        <v>0.29277772962777598</v>
      </c>
      <c r="U14" s="14">
        <v>0.33281187022821002</v>
      </c>
      <c r="V14" s="14">
        <v>7.1729668558009496E-2</v>
      </c>
      <c r="W14" s="14">
        <v>0</v>
      </c>
      <c r="X14" s="14"/>
      <c r="Y14" s="14">
        <v>8.09624501662672E-2</v>
      </c>
      <c r="Z14" s="14">
        <v>0</v>
      </c>
      <c r="AA14" s="14">
        <v>9.0435950653130606E-2</v>
      </c>
      <c r="AB14" s="14">
        <v>0</v>
      </c>
      <c r="AC14" s="14"/>
      <c r="AD14" s="14">
        <v>6.6349164140179703E-2</v>
      </c>
      <c r="AE14" s="14">
        <v>3.9598909682330798E-2</v>
      </c>
      <c r="AF14" s="14">
        <v>0</v>
      </c>
      <c r="AG14" s="14">
        <v>0</v>
      </c>
      <c r="AH14" s="14"/>
      <c r="AI14" s="14">
        <v>0</v>
      </c>
      <c r="AJ14" s="14">
        <v>0.12584724458681501</v>
      </c>
      <c r="AK14" s="14">
        <v>0.246078911989523</v>
      </c>
      <c r="AL14" s="14">
        <v>0</v>
      </c>
      <c r="AM14" s="14">
        <v>0</v>
      </c>
    </row>
    <row r="15" spans="2:39" x14ac:dyDescent="0.35">
      <c r="B15" s="15" t="s">
        <v>126</v>
      </c>
      <c r="C15" s="14">
        <v>5.9064226244280801E-2</v>
      </c>
      <c r="D15" s="14">
        <v>8.3655526710020398E-2</v>
      </c>
      <c r="E15" s="14">
        <v>3.5470921963819103E-2</v>
      </c>
      <c r="F15" s="14"/>
      <c r="G15" s="14">
        <v>6.25332292170728E-2</v>
      </c>
      <c r="H15" s="14">
        <v>7.0589705234155795E-2</v>
      </c>
      <c r="I15" s="14">
        <v>0</v>
      </c>
      <c r="J15" s="14">
        <v>0</v>
      </c>
      <c r="K15" s="14">
        <v>0.21700224813046001</v>
      </c>
      <c r="L15" s="14" t="s">
        <v>136</v>
      </c>
      <c r="M15" s="14"/>
      <c r="N15" s="14">
        <v>0.18023649487101601</v>
      </c>
      <c r="O15" s="14">
        <v>0</v>
      </c>
      <c r="P15" s="14">
        <v>0</v>
      </c>
      <c r="Q15" s="14">
        <v>0</v>
      </c>
      <c r="R15" s="14">
        <v>0.21210051222960599</v>
      </c>
      <c r="S15" s="14"/>
      <c r="T15" s="14">
        <v>0</v>
      </c>
      <c r="U15" s="14">
        <v>0.25595789526521501</v>
      </c>
      <c r="V15" s="14">
        <v>1.5790530028993902E-2</v>
      </c>
      <c r="W15" s="14">
        <v>7.7013244434523898E-2</v>
      </c>
      <c r="X15" s="14"/>
      <c r="Y15" s="14">
        <v>6.2535078861877993E-2</v>
      </c>
      <c r="Z15" s="14">
        <v>0</v>
      </c>
      <c r="AA15" s="14">
        <v>0</v>
      </c>
      <c r="AB15" s="14">
        <v>0.14360462705553201</v>
      </c>
      <c r="AC15" s="14"/>
      <c r="AD15" s="14">
        <v>1.7961841861233001E-2</v>
      </c>
      <c r="AE15" s="14">
        <v>0.125114256752411</v>
      </c>
      <c r="AF15" s="14">
        <v>0</v>
      </c>
      <c r="AG15" s="14">
        <v>0.17864509676822199</v>
      </c>
      <c r="AH15" s="14"/>
      <c r="AI15" s="14">
        <v>0</v>
      </c>
      <c r="AJ15" s="14">
        <v>0</v>
      </c>
      <c r="AK15" s="14">
        <v>0</v>
      </c>
      <c r="AL15" s="14">
        <v>0</v>
      </c>
      <c r="AM15" s="14">
        <v>7.9068830618272801E-2</v>
      </c>
    </row>
    <row r="16" spans="2:39" x14ac:dyDescent="0.35">
      <c r="B16" s="15" t="s">
        <v>127</v>
      </c>
      <c r="C16" s="14">
        <v>1.2214108500795001E-2</v>
      </c>
      <c r="D16" s="14">
        <v>0</v>
      </c>
      <c r="E16" s="14">
        <v>2.3932528141728901E-2</v>
      </c>
      <c r="F16" s="14"/>
      <c r="G16" s="14">
        <v>0</v>
      </c>
      <c r="H16" s="14">
        <v>2.9359587231074999E-2</v>
      </c>
      <c r="I16" s="14">
        <v>0</v>
      </c>
      <c r="J16" s="14">
        <v>0</v>
      </c>
      <c r="K16" s="14">
        <v>0</v>
      </c>
      <c r="L16" s="14" t="s">
        <v>136</v>
      </c>
      <c r="M16" s="14"/>
      <c r="N16" s="14">
        <v>0</v>
      </c>
      <c r="O16" s="14">
        <v>0</v>
      </c>
      <c r="P16" s="14">
        <v>0</v>
      </c>
      <c r="Q16" s="14">
        <v>0</v>
      </c>
      <c r="R16" s="14">
        <v>5.6315369607965599E-2</v>
      </c>
      <c r="S16" s="14"/>
      <c r="T16" s="14">
        <v>0</v>
      </c>
      <c r="U16" s="14">
        <v>0</v>
      </c>
      <c r="V16" s="14">
        <v>0</v>
      </c>
      <c r="W16" s="14">
        <v>2.2309437994615801E-2</v>
      </c>
      <c r="X16" s="14"/>
      <c r="Y16" s="14">
        <v>0</v>
      </c>
      <c r="Z16" s="14">
        <v>0</v>
      </c>
      <c r="AA16" s="14">
        <v>7.4605676631030293E-2</v>
      </c>
      <c r="AB16" s="14">
        <v>0</v>
      </c>
      <c r="AC16" s="14"/>
      <c r="AD16" s="14">
        <v>0</v>
      </c>
      <c r="AE16" s="14">
        <v>4.1382518077145998E-2</v>
      </c>
      <c r="AF16" s="14">
        <v>0</v>
      </c>
      <c r="AG16" s="14">
        <v>0</v>
      </c>
      <c r="AH16" s="14"/>
      <c r="AI16" s="14">
        <v>0</v>
      </c>
      <c r="AJ16" s="14">
        <v>0</v>
      </c>
      <c r="AK16" s="14">
        <v>0</v>
      </c>
      <c r="AL16" s="14">
        <v>0</v>
      </c>
      <c r="AM16" s="14">
        <v>7.4331178146113994E-2</v>
      </c>
    </row>
    <row r="17" spans="2:39" x14ac:dyDescent="0.35">
      <c r="B17" s="15" t="s">
        <v>128</v>
      </c>
      <c r="C17" s="14">
        <v>0.181529463550269</v>
      </c>
      <c r="D17" s="14">
        <v>0.18138430392274599</v>
      </c>
      <c r="E17" s="14">
        <v>0.18166873212071899</v>
      </c>
      <c r="F17" s="14"/>
      <c r="G17" s="14">
        <v>0.184705407476425</v>
      </c>
      <c r="H17" s="14">
        <v>0.16613745263312699</v>
      </c>
      <c r="I17" s="14">
        <v>0.17053254563718601</v>
      </c>
      <c r="J17" s="14">
        <v>0.31601901310979202</v>
      </c>
      <c r="K17" s="14">
        <v>0.12845180646576601</v>
      </c>
      <c r="L17" s="14" t="s">
        <v>136</v>
      </c>
      <c r="M17" s="14"/>
      <c r="N17" s="14">
        <v>0.19492599887711001</v>
      </c>
      <c r="O17" s="14">
        <v>0.27644594377355203</v>
      </c>
      <c r="P17" s="14">
        <v>0.214495241701425</v>
      </c>
      <c r="Q17" s="14">
        <v>0.10970287302439199</v>
      </c>
      <c r="R17" s="14">
        <v>0.115762033534366</v>
      </c>
      <c r="S17" s="14"/>
      <c r="T17" s="14">
        <v>0</v>
      </c>
      <c r="U17" s="14">
        <v>0</v>
      </c>
      <c r="V17" s="14">
        <v>0.21397512035101901</v>
      </c>
      <c r="W17" s="14">
        <v>0.18721474357381701</v>
      </c>
      <c r="X17" s="14"/>
      <c r="Y17" s="14">
        <v>0.29931537539766701</v>
      </c>
      <c r="Z17" s="14">
        <v>9.0305549658658404E-2</v>
      </c>
      <c r="AA17" s="14">
        <v>4.6976662226362299E-2</v>
      </c>
      <c r="AB17" s="14">
        <v>7.1010685793391301E-2</v>
      </c>
      <c r="AC17" s="14"/>
      <c r="AD17" s="14">
        <v>0.161290958229795</v>
      </c>
      <c r="AE17" s="14">
        <v>0.149458906096852</v>
      </c>
      <c r="AF17" s="14">
        <v>0.75877436079779503</v>
      </c>
      <c r="AG17" s="14">
        <v>0.28701699145214599</v>
      </c>
      <c r="AH17" s="14"/>
      <c r="AI17" s="14">
        <v>0.36127527559101502</v>
      </c>
      <c r="AJ17" s="14">
        <v>0.26685554013323998</v>
      </c>
      <c r="AK17" s="14">
        <v>0</v>
      </c>
      <c r="AL17" s="14">
        <v>0.51729006497396701</v>
      </c>
      <c r="AM17" s="14">
        <v>7.6397690338360399E-2</v>
      </c>
    </row>
    <row r="18" spans="2:39" x14ac:dyDescent="0.35">
      <c r="B18" s="15" t="s">
        <v>64</v>
      </c>
      <c r="C18" s="23">
        <v>4.6854726059594697E-2</v>
      </c>
      <c r="D18" s="23">
        <v>3.83117055915944E-2</v>
      </c>
      <c r="E18" s="23">
        <v>5.5051042543814398E-2</v>
      </c>
      <c r="F18" s="23"/>
      <c r="G18" s="23">
        <v>0</v>
      </c>
      <c r="H18" s="23">
        <v>5.5964916929815298E-2</v>
      </c>
      <c r="I18" s="23">
        <v>8.9462567337518506E-2</v>
      </c>
      <c r="J18" s="23">
        <v>0</v>
      </c>
      <c r="K18" s="23">
        <v>0.12845180646576601</v>
      </c>
      <c r="L18" s="23" t="s">
        <v>136</v>
      </c>
      <c r="M18" s="23"/>
      <c r="N18" s="23">
        <v>0.106119945621095</v>
      </c>
      <c r="O18" s="23">
        <v>0</v>
      </c>
      <c r="P18" s="23">
        <v>6.1600009921596997E-2</v>
      </c>
      <c r="Q18" s="23">
        <v>0</v>
      </c>
      <c r="R18" s="23">
        <v>0.10734772792193099</v>
      </c>
      <c r="S18" s="23"/>
      <c r="T18" s="23">
        <v>0</v>
      </c>
      <c r="U18" s="23">
        <v>0</v>
      </c>
      <c r="V18" s="23">
        <v>6.3035919593365797E-2</v>
      </c>
      <c r="W18" s="23">
        <v>4.3055570697501197E-2</v>
      </c>
      <c r="X18" s="23"/>
      <c r="Y18" s="23">
        <v>2.3727478562195599E-2</v>
      </c>
      <c r="Z18" s="23">
        <v>0</v>
      </c>
      <c r="AA18" s="23">
        <v>9.7006793806796401E-2</v>
      </c>
      <c r="AB18" s="23">
        <v>7.2898491694639606E-2</v>
      </c>
      <c r="AC18" s="23"/>
      <c r="AD18" s="23">
        <v>4.3734691862111999E-2</v>
      </c>
      <c r="AE18" s="23">
        <v>6.7439685059234006E-2</v>
      </c>
      <c r="AF18" s="23">
        <v>0</v>
      </c>
      <c r="AG18" s="23">
        <v>0</v>
      </c>
      <c r="AH18" s="23"/>
      <c r="AI18" s="23">
        <v>0</v>
      </c>
      <c r="AJ18" s="23">
        <v>0</v>
      </c>
      <c r="AK18" s="23">
        <v>0</v>
      </c>
      <c r="AL18" s="23">
        <v>0</v>
      </c>
      <c r="AM18" s="23">
        <v>7.4331178146113994E-2</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73</v>
      </c>
      <c r="D7" s="10">
        <v>45</v>
      </c>
      <c r="E7" s="10">
        <v>28</v>
      </c>
      <c r="F7" s="10"/>
      <c r="G7" s="10">
        <v>18</v>
      </c>
      <c r="H7" s="10">
        <v>17</v>
      </c>
      <c r="I7" s="10">
        <v>12</v>
      </c>
      <c r="J7" s="10">
        <v>10</v>
      </c>
      <c r="K7" s="10">
        <v>6</v>
      </c>
      <c r="L7" s="10">
        <v>10</v>
      </c>
      <c r="M7" s="10"/>
      <c r="N7" s="10">
        <v>12</v>
      </c>
      <c r="O7" s="10">
        <v>17</v>
      </c>
      <c r="P7" s="10">
        <v>22</v>
      </c>
      <c r="Q7" s="10">
        <v>6</v>
      </c>
      <c r="R7" s="10">
        <v>13</v>
      </c>
      <c r="S7" s="10"/>
      <c r="T7" s="10">
        <v>10</v>
      </c>
      <c r="U7" s="10">
        <v>3</v>
      </c>
      <c r="V7" s="10">
        <v>26</v>
      </c>
      <c r="W7" s="10">
        <v>34</v>
      </c>
      <c r="X7" s="10"/>
      <c r="Y7" s="10">
        <v>39</v>
      </c>
      <c r="Z7" s="10">
        <v>16</v>
      </c>
      <c r="AA7" s="10">
        <v>9</v>
      </c>
      <c r="AB7" s="10">
        <v>7</v>
      </c>
      <c r="AC7" s="10"/>
      <c r="AD7" s="10">
        <v>44</v>
      </c>
      <c r="AE7" s="10">
        <v>18</v>
      </c>
      <c r="AF7" s="10">
        <v>6</v>
      </c>
      <c r="AG7" s="10">
        <v>4</v>
      </c>
      <c r="AH7" s="10"/>
      <c r="AI7" s="10">
        <v>2</v>
      </c>
      <c r="AJ7" s="10">
        <v>22</v>
      </c>
      <c r="AK7" s="10">
        <v>1</v>
      </c>
      <c r="AL7" s="10">
        <v>11</v>
      </c>
      <c r="AM7" s="10">
        <v>10</v>
      </c>
    </row>
    <row r="8" spans="2:39" ht="30" customHeight="1" x14ac:dyDescent="0.35">
      <c r="B8" s="11" t="s">
        <v>20</v>
      </c>
      <c r="C8" s="11">
        <v>75</v>
      </c>
      <c r="D8" s="11">
        <v>48</v>
      </c>
      <c r="E8" s="11">
        <v>27</v>
      </c>
      <c r="F8" s="11"/>
      <c r="G8" s="11">
        <v>15</v>
      </c>
      <c r="H8" s="11">
        <v>15</v>
      </c>
      <c r="I8" s="11">
        <v>14</v>
      </c>
      <c r="J8" s="11">
        <v>12</v>
      </c>
      <c r="K8" s="11">
        <v>7</v>
      </c>
      <c r="L8" s="11">
        <v>12</v>
      </c>
      <c r="M8" s="11"/>
      <c r="N8" s="11">
        <v>6</v>
      </c>
      <c r="O8" s="11">
        <v>27</v>
      </c>
      <c r="P8" s="11">
        <v>21</v>
      </c>
      <c r="Q8" s="11">
        <v>7</v>
      </c>
      <c r="R8" s="11">
        <v>11</v>
      </c>
      <c r="S8" s="11"/>
      <c r="T8" s="11">
        <v>7</v>
      </c>
      <c r="U8" s="11">
        <v>3</v>
      </c>
      <c r="V8" s="11">
        <v>29</v>
      </c>
      <c r="W8" s="11">
        <v>36</v>
      </c>
      <c r="X8" s="11"/>
      <c r="Y8" s="11">
        <v>41</v>
      </c>
      <c r="Z8" s="11">
        <v>16</v>
      </c>
      <c r="AA8" s="11">
        <v>11</v>
      </c>
      <c r="AB8" s="11">
        <v>6</v>
      </c>
      <c r="AC8" s="11"/>
      <c r="AD8" s="11">
        <v>46</v>
      </c>
      <c r="AE8" s="11">
        <v>18</v>
      </c>
      <c r="AF8" s="11">
        <v>5</v>
      </c>
      <c r="AG8" s="11">
        <v>4</v>
      </c>
      <c r="AH8" s="11"/>
      <c r="AI8" s="11">
        <v>2</v>
      </c>
      <c r="AJ8" s="11">
        <v>22</v>
      </c>
      <c r="AK8" s="11">
        <v>1</v>
      </c>
      <c r="AL8" s="11">
        <v>18</v>
      </c>
      <c r="AM8" s="11">
        <v>8</v>
      </c>
    </row>
    <row r="9" spans="2:39" x14ac:dyDescent="0.35">
      <c r="B9" s="15" t="s">
        <v>120</v>
      </c>
      <c r="C9" s="14">
        <v>0</v>
      </c>
      <c r="D9" s="14">
        <v>0</v>
      </c>
      <c r="E9" s="14">
        <v>0</v>
      </c>
      <c r="F9" s="14"/>
      <c r="G9" s="14">
        <v>0</v>
      </c>
      <c r="H9" s="14">
        <v>0</v>
      </c>
      <c r="I9" s="14">
        <v>0</v>
      </c>
      <c r="J9" s="14">
        <v>0</v>
      </c>
      <c r="K9" s="14">
        <v>0</v>
      </c>
      <c r="L9" s="14">
        <v>0</v>
      </c>
      <c r="M9" s="14"/>
      <c r="N9" s="14">
        <v>0</v>
      </c>
      <c r="O9" s="14">
        <v>0</v>
      </c>
      <c r="P9" s="14">
        <v>0</v>
      </c>
      <c r="Q9" s="14">
        <v>0</v>
      </c>
      <c r="R9" s="14">
        <v>0</v>
      </c>
      <c r="S9" s="14"/>
      <c r="T9" s="14">
        <v>0</v>
      </c>
      <c r="U9" s="14">
        <v>0</v>
      </c>
      <c r="V9" s="14">
        <v>0</v>
      </c>
      <c r="W9" s="14">
        <v>0</v>
      </c>
      <c r="X9" s="14"/>
      <c r="Y9" s="14">
        <v>0</v>
      </c>
      <c r="Z9" s="14">
        <v>0</v>
      </c>
      <c r="AA9" s="14">
        <v>0</v>
      </c>
      <c r="AB9" s="14">
        <v>0</v>
      </c>
      <c r="AC9" s="14"/>
      <c r="AD9" s="14">
        <v>0</v>
      </c>
      <c r="AE9" s="14">
        <v>0</v>
      </c>
      <c r="AF9" s="14">
        <v>0</v>
      </c>
      <c r="AG9" s="14">
        <v>0</v>
      </c>
      <c r="AH9" s="14"/>
      <c r="AI9" s="14">
        <v>0</v>
      </c>
      <c r="AJ9" s="14">
        <v>0</v>
      </c>
      <c r="AK9" s="14">
        <v>0</v>
      </c>
      <c r="AL9" s="14">
        <v>0</v>
      </c>
      <c r="AM9" s="14">
        <v>0</v>
      </c>
    </row>
    <row r="10" spans="2:39" x14ac:dyDescent="0.35">
      <c r="B10" s="15" t="s">
        <v>121</v>
      </c>
      <c r="C10" s="14">
        <v>2.18998503727128E-2</v>
      </c>
      <c r="D10" s="14">
        <v>1.8062629442361401E-2</v>
      </c>
      <c r="E10" s="14">
        <v>2.8532776907220701E-2</v>
      </c>
      <c r="F10" s="14"/>
      <c r="G10" s="14">
        <v>5.2410596067333497E-2</v>
      </c>
      <c r="H10" s="14">
        <v>5.5808689052667199E-2</v>
      </c>
      <c r="I10" s="14">
        <v>0</v>
      </c>
      <c r="J10" s="14">
        <v>0</v>
      </c>
      <c r="K10" s="14">
        <v>0</v>
      </c>
      <c r="L10" s="14">
        <v>0</v>
      </c>
      <c r="M10" s="14"/>
      <c r="N10" s="14">
        <v>0</v>
      </c>
      <c r="O10" s="14">
        <v>0</v>
      </c>
      <c r="P10" s="14">
        <v>4.0097623356735203E-2</v>
      </c>
      <c r="Q10" s="14">
        <v>0</v>
      </c>
      <c r="R10" s="14">
        <v>6.9775975652941497E-2</v>
      </c>
      <c r="S10" s="14"/>
      <c r="T10" s="14">
        <v>0.12144631559359</v>
      </c>
      <c r="U10" s="14">
        <v>0</v>
      </c>
      <c r="V10" s="14">
        <v>0</v>
      </c>
      <c r="W10" s="14">
        <v>2.1644467818540899E-2</v>
      </c>
      <c r="X10" s="14"/>
      <c r="Y10" s="14">
        <v>2.1135879179381499E-2</v>
      </c>
      <c r="Z10" s="14">
        <v>5.0383827086777598E-2</v>
      </c>
      <c r="AA10" s="14">
        <v>0</v>
      </c>
      <c r="AB10" s="14">
        <v>0</v>
      </c>
      <c r="AC10" s="14"/>
      <c r="AD10" s="14">
        <v>1.6958663446733298E-2</v>
      </c>
      <c r="AE10" s="14">
        <v>4.70267429386051E-2</v>
      </c>
      <c r="AF10" s="14">
        <v>0</v>
      </c>
      <c r="AG10" s="14">
        <v>0</v>
      </c>
      <c r="AH10" s="14"/>
      <c r="AI10" s="14">
        <v>0</v>
      </c>
      <c r="AJ10" s="14">
        <v>3.9771270929745098E-2</v>
      </c>
      <c r="AK10" s="14">
        <v>0</v>
      </c>
      <c r="AL10" s="14">
        <v>0</v>
      </c>
      <c r="AM10" s="14">
        <v>9.4526232368105798E-2</v>
      </c>
    </row>
    <row r="11" spans="2:39" x14ac:dyDescent="0.35">
      <c r="B11" s="15" t="s">
        <v>122</v>
      </c>
      <c r="C11" s="14">
        <v>5.3417785166866197E-2</v>
      </c>
      <c r="D11" s="14">
        <v>8.4320561223396498E-2</v>
      </c>
      <c r="E11" s="14">
        <v>0</v>
      </c>
      <c r="F11" s="14"/>
      <c r="G11" s="14">
        <v>0.17143695771971099</v>
      </c>
      <c r="H11" s="14">
        <v>9.3702680213252496E-2</v>
      </c>
      <c r="I11" s="14">
        <v>0</v>
      </c>
      <c r="J11" s="14">
        <v>0</v>
      </c>
      <c r="K11" s="14">
        <v>0</v>
      </c>
      <c r="L11" s="14">
        <v>0</v>
      </c>
      <c r="M11" s="14"/>
      <c r="N11" s="14">
        <v>0</v>
      </c>
      <c r="O11" s="14">
        <v>0.15018686867084</v>
      </c>
      <c r="P11" s="14">
        <v>0</v>
      </c>
      <c r="Q11" s="14">
        <v>0</v>
      </c>
      <c r="R11" s="14">
        <v>0</v>
      </c>
      <c r="S11" s="14"/>
      <c r="T11" s="14">
        <v>0</v>
      </c>
      <c r="U11" s="14">
        <v>0.45085393644730798</v>
      </c>
      <c r="V11" s="14">
        <v>4.4455028194833199E-2</v>
      </c>
      <c r="W11" s="14">
        <v>3.9766962386496997E-2</v>
      </c>
      <c r="X11" s="14"/>
      <c r="Y11" s="14">
        <v>6.7077153381331606E-2</v>
      </c>
      <c r="Z11" s="14">
        <v>0</v>
      </c>
      <c r="AA11" s="14">
        <v>0.11820751019188799</v>
      </c>
      <c r="AB11" s="14">
        <v>0</v>
      </c>
      <c r="AC11" s="14"/>
      <c r="AD11" s="14">
        <v>5.5472402270817199E-2</v>
      </c>
      <c r="AE11" s="14">
        <v>0</v>
      </c>
      <c r="AF11" s="14">
        <v>0</v>
      </c>
      <c r="AG11" s="14">
        <v>0.334440371634874</v>
      </c>
      <c r="AH11" s="14"/>
      <c r="AI11" s="14">
        <v>0</v>
      </c>
      <c r="AJ11" s="14">
        <v>0</v>
      </c>
      <c r="AK11" s="14">
        <v>0</v>
      </c>
      <c r="AL11" s="14">
        <v>0.15239978131797399</v>
      </c>
      <c r="AM11" s="14">
        <v>0</v>
      </c>
    </row>
    <row r="12" spans="2:39" x14ac:dyDescent="0.35">
      <c r="B12" s="15" t="s">
        <v>123</v>
      </c>
      <c r="C12" s="14">
        <v>7.0858248530444798E-2</v>
      </c>
      <c r="D12" s="14">
        <v>6.6118977467855999E-2</v>
      </c>
      <c r="E12" s="14">
        <v>7.9050436928205695E-2</v>
      </c>
      <c r="F12" s="14"/>
      <c r="G12" s="14">
        <v>5.1053352175946899E-2</v>
      </c>
      <c r="H12" s="14">
        <v>0.15095828122802499</v>
      </c>
      <c r="I12" s="14">
        <v>9.1427746342249899E-2</v>
      </c>
      <c r="J12" s="14">
        <v>0</v>
      </c>
      <c r="K12" s="14">
        <v>0.13885801935536099</v>
      </c>
      <c r="L12" s="14">
        <v>0</v>
      </c>
      <c r="M12" s="14"/>
      <c r="N12" s="14">
        <v>7.7999195131268795E-2</v>
      </c>
      <c r="O12" s="14">
        <v>0</v>
      </c>
      <c r="P12" s="14">
        <v>3.5694268180652203E-2</v>
      </c>
      <c r="Q12" s="14">
        <v>0.34045842060030002</v>
      </c>
      <c r="R12" s="14">
        <v>0.16176346300405001</v>
      </c>
      <c r="S12" s="14"/>
      <c r="T12" s="14">
        <v>0</v>
      </c>
      <c r="U12" s="14">
        <v>0.268525586355641</v>
      </c>
      <c r="V12" s="14">
        <v>3.3540815494872603E-2</v>
      </c>
      <c r="W12" s="14">
        <v>9.8873149891600703E-2</v>
      </c>
      <c r="X12" s="14"/>
      <c r="Y12" s="14">
        <v>5.0629551324705403E-2</v>
      </c>
      <c r="Z12" s="14">
        <v>0.20933906412925499</v>
      </c>
      <c r="AA12" s="14">
        <v>0</v>
      </c>
      <c r="AB12" s="14">
        <v>0</v>
      </c>
      <c r="AC12" s="14"/>
      <c r="AD12" s="14">
        <v>9.8394780963077799E-2</v>
      </c>
      <c r="AE12" s="14">
        <v>0</v>
      </c>
      <c r="AF12" s="14">
        <v>0</v>
      </c>
      <c r="AG12" s="14">
        <v>0.17731617537810601</v>
      </c>
      <c r="AH12" s="14"/>
      <c r="AI12" s="14">
        <v>0.46127062671412</v>
      </c>
      <c r="AJ12" s="14">
        <v>3.5403754427586198E-2</v>
      </c>
      <c r="AK12" s="14">
        <v>0</v>
      </c>
      <c r="AL12" s="14">
        <v>0</v>
      </c>
      <c r="AM12" s="14">
        <v>0.21914262823992101</v>
      </c>
    </row>
    <row r="13" spans="2:39" x14ac:dyDescent="0.35">
      <c r="B13" s="15" t="s">
        <v>124</v>
      </c>
      <c r="C13" s="14">
        <v>8.1780808788998405E-2</v>
      </c>
      <c r="D13" s="14">
        <v>9.8071423183789003E-2</v>
      </c>
      <c r="E13" s="14">
        <v>5.3621249971845003E-2</v>
      </c>
      <c r="F13" s="14"/>
      <c r="G13" s="14">
        <v>0.170170442210934</v>
      </c>
      <c r="H13" s="14">
        <v>0.118742581140087</v>
      </c>
      <c r="I13" s="14">
        <v>4.4646227013525802E-2</v>
      </c>
      <c r="J13" s="14">
        <v>0</v>
      </c>
      <c r="K13" s="14">
        <v>0</v>
      </c>
      <c r="L13" s="14">
        <v>9.5878403467491005E-2</v>
      </c>
      <c r="M13" s="14"/>
      <c r="N13" s="14">
        <v>0.17354910897546</v>
      </c>
      <c r="O13" s="14">
        <v>4.8084985446690501E-2</v>
      </c>
      <c r="P13" s="14">
        <v>7.9487061193653299E-2</v>
      </c>
      <c r="Q13" s="14">
        <v>0.316121110351266</v>
      </c>
      <c r="R13" s="14">
        <v>0</v>
      </c>
      <c r="S13" s="14"/>
      <c r="T13" s="14">
        <v>0.17883383147461099</v>
      </c>
      <c r="U13" s="14">
        <v>0</v>
      </c>
      <c r="V13" s="14">
        <v>9.6061229108898305E-2</v>
      </c>
      <c r="W13" s="14">
        <v>5.7902750787054702E-2</v>
      </c>
      <c r="X13" s="14"/>
      <c r="Y13" s="14">
        <v>3.1123301161989001E-2</v>
      </c>
      <c r="Z13" s="14">
        <v>0.12774656661680101</v>
      </c>
      <c r="AA13" s="14">
        <v>8.9186228205231394E-2</v>
      </c>
      <c r="AB13" s="14">
        <v>0.101235644419526</v>
      </c>
      <c r="AC13" s="14"/>
      <c r="AD13" s="14">
        <v>6.8104692623634194E-2</v>
      </c>
      <c r="AE13" s="14">
        <v>0.117313732585185</v>
      </c>
      <c r="AF13" s="14">
        <v>0</v>
      </c>
      <c r="AG13" s="14">
        <v>0</v>
      </c>
      <c r="AH13" s="14"/>
      <c r="AI13" s="14">
        <v>0.53872937328588</v>
      </c>
      <c r="AJ13" s="14">
        <v>0.15292278728724601</v>
      </c>
      <c r="AK13" s="14">
        <v>0</v>
      </c>
      <c r="AL13" s="14">
        <v>0</v>
      </c>
      <c r="AM13" s="14">
        <v>0</v>
      </c>
    </row>
    <row r="14" spans="2:39" x14ac:dyDescent="0.35">
      <c r="B14" s="15" t="s">
        <v>125</v>
      </c>
      <c r="C14" s="14">
        <v>0.143840210371911</v>
      </c>
      <c r="D14" s="14">
        <v>0.20444584079739</v>
      </c>
      <c r="E14" s="14">
        <v>3.9078795408783597E-2</v>
      </c>
      <c r="F14" s="14"/>
      <c r="G14" s="14">
        <v>0.184265727223929</v>
      </c>
      <c r="H14" s="14">
        <v>5.5808689052667199E-2</v>
      </c>
      <c r="I14" s="14">
        <v>0.19682775643647599</v>
      </c>
      <c r="J14" s="14">
        <v>0.22588102482164801</v>
      </c>
      <c r="K14" s="14">
        <v>0</v>
      </c>
      <c r="L14" s="14">
        <v>0.14275397693490799</v>
      </c>
      <c r="M14" s="14"/>
      <c r="N14" s="14">
        <v>0</v>
      </c>
      <c r="O14" s="14">
        <v>0.23777789018787099</v>
      </c>
      <c r="P14" s="14">
        <v>0.17448111264048</v>
      </c>
      <c r="Q14" s="14">
        <v>0</v>
      </c>
      <c r="R14" s="14">
        <v>6.3230209017819797E-2</v>
      </c>
      <c r="S14" s="14"/>
      <c r="T14" s="14">
        <v>0.20868173227617601</v>
      </c>
      <c r="U14" s="14">
        <v>0</v>
      </c>
      <c r="V14" s="14">
        <v>0.15094404242471701</v>
      </c>
      <c r="W14" s="14">
        <v>0.13683169251447699</v>
      </c>
      <c r="X14" s="14"/>
      <c r="Y14" s="14">
        <v>0.18650516073725601</v>
      </c>
      <c r="Z14" s="14">
        <v>6.9006226664795403E-2</v>
      </c>
      <c r="AA14" s="14">
        <v>7.9088807518404594E-2</v>
      </c>
      <c r="AB14" s="14">
        <v>0.205849047882709</v>
      </c>
      <c r="AC14" s="14"/>
      <c r="AD14" s="14">
        <v>0.182565656139062</v>
      </c>
      <c r="AE14" s="14">
        <v>0.12849792370812399</v>
      </c>
      <c r="AF14" s="14">
        <v>0</v>
      </c>
      <c r="AG14" s="14">
        <v>0</v>
      </c>
      <c r="AH14" s="14"/>
      <c r="AI14" s="14">
        <v>0</v>
      </c>
      <c r="AJ14" s="14">
        <v>0.23250385485427599</v>
      </c>
      <c r="AK14" s="14">
        <v>0</v>
      </c>
      <c r="AL14" s="14">
        <v>0.28314029366785898</v>
      </c>
      <c r="AM14" s="14">
        <v>8.5658614936907199E-2</v>
      </c>
    </row>
    <row r="15" spans="2:39" x14ac:dyDescent="0.35">
      <c r="B15" s="15" t="s">
        <v>126</v>
      </c>
      <c r="C15" s="14">
        <v>0.22529771910486199</v>
      </c>
      <c r="D15" s="14">
        <v>0.21693406386283501</v>
      </c>
      <c r="E15" s="14">
        <v>0.23975492961925299</v>
      </c>
      <c r="F15" s="14"/>
      <c r="G15" s="14">
        <v>0.12957105480293199</v>
      </c>
      <c r="H15" s="14">
        <v>0.121366672633895</v>
      </c>
      <c r="I15" s="14">
        <v>0.26005362121747</v>
      </c>
      <c r="J15" s="14">
        <v>0.41175404237813301</v>
      </c>
      <c r="K15" s="14">
        <v>0.25061532432476502</v>
      </c>
      <c r="L15" s="14">
        <v>0.236579139160039</v>
      </c>
      <c r="M15" s="14"/>
      <c r="N15" s="14">
        <v>7.6621609730310805E-2</v>
      </c>
      <c r="O15" s="14">
        <v>0.25944351295137102</v>
      </c>
      <c r="P15" s="14">
        <v>0.18774716720221399</v>
      </c>
      <c r="Q15" s="14">
        <v>0.160912802635783</v>
      </c>
      <c r="R15" s="14">
        <v>0.30609844119641799</v>
      </c>
      <c r="S15" s="14"/>
      <c r="T15" s="14">
        <v>0.222219249821517</v>
      </c>
      <c r="U15" s="14">
        <v>0</v>
      </c>
      <c r="V15" s="14">
        <v>0.14989511970465599</v>
      </c>
      <c r="W15" s="14">
        <v>0.30363164002778897</v>
      </c>
      <c r="X15" s="14"/>
      <c r="Y15" s="14">
        <v>0.19990997876060401</v>
      </c>
      <c r="Z15" s="14">
        <v>0.22895905031664299</v>
      </c>
      <c r="AA15" s="14">
        <v>0.41028735954425699</v>
      </c>
      <c r="AB15" s="14">
        <v>0.12260231488500101</v>
      </c>
      <c r="AC15" s="14"/>
      <c r="AD15" s="14">
        <v>0.22915308071818399</v>
      </c>
      <c r="AE15" s="14">
        <v>0.19413030395618999</v>
      </c>
      <c r="AF15" s="14">
        <v>0.51508557341384698</v>
      </c>
      <c r="AG15" s="14">
        <v>0</v>
      </c>
      <c r="AH15" s="14"/>
      <c r="AI15" s="14">
        <v>0</v>
      </c>
      <c r="AJ15" s="14">
        <v>0.186219102979259</v>
      </c>
      <c r="AK15" s="14">
        <v>0</v>
      </c>
      <c r="AL15" s="14">
        <v>0.29308555774541201</v>
      </c>
      <c r="AM15" s="14">
        <v>0.21262091002516401</v>
      </c>
    </row>
    <row r="16" spans="2:39" x14ac:dyDescent="0.35">
      <c r="B16" s="15" t="s">
        <v>127</v>
      </c>
      <c r="C16" s="14">
        <v>0.17775807906424199</v>
      </c>
      <c r="D16" s="14">
        <v>0.14226614579608901</v>
      </c>
      <c r="E16" s="14">
        <v>0.23910856948642301</v>
      </c>
      <c r="F16" s="14"/>
      <c r="G16" s="14">
        <v>0.12270572010872099</v>
      </c>
      <c r="H16" s="14">
        <v>0.24291701239142799</v>
      </c>
      <c r="I16" s="14">
        <v>0.12153445886600001</v>
      </c>
      <c r="J16" s="14">
        <v>0.17176300439445699</v>
      </c>
      <c r="K16" s="14">
        <v>0.359911331995109</v>
      </c>
      <c r="L16" s="14">
        <v>0.13184289610484201</v>
      </c>
      <c r="M16" s="14"/>
      <c r="N16" s="14">
        <v>0.518586866702339</v>
      </c>
      <c r="O16" s="14">
        <v>5.3062876525597998E-2</v>
      </c>
      <c r="P16" s="14">
        <v>0.23903860217058101</v>
      </c>
      <c r="Q16" s="14">
        <v>0</v>
      </c>
      <c r="R16" s="14">
        <v>0.23778989784693999</v>
      </c>
      <c r="S16" s="14"/>
      <c r="T16" s="14">
        <v>5.9532444057270997E-2</v>
      </c>
      <c r="U16" s="14">
        <v>0.28062047719705002</v>
      </c>
      <c r="V16" s="14">
        <v>0.22668648628731899</v>
      </c>
      <c r="W16" s="14">
        <v>0.153776299672684</v>
      </c>
      <c r="X16" s="14"/>
      <c r="Y16" s="14">
        <v>0.182773938578985</v>
      </c>
      <c r="Z16" s="14">
        <v>0.172356968181891</v>
      </c>
      <c r="AA16" s="14">
        <v>5.1123449037706097E-2</v>
      </c>
      <c r="AB16" s="14">
        <v>0.42892463319142399</v>
      </c>
      <c r="AC16" s="14"/>
      <c r="AD16" s="14">
        <v>0.205488228506504</v>
      </c>
      <c r="AE16" s="14">
        <v>0.158172749495715</v>
      </c>
      <c r="AF16" s="14">
        <v>9.7431361146150905E-2</v>
      </c>
      <c r="AG16" s="14">
        <v>9.7642271429414701E-2</v>
      </c>
      <c r="AH16" s="14"/>
      <c r="AI16" s="14">
        <v>0</v>
      </c>
      <c r="AJ16" s="14">
        <v>0.190643228723132</v>
      </c>
      <c r="AK16" s="14">
        <v>0</v>
      </c>
      <c r="AL16" s="14">
        <v>7.9202954179116297E-2</v>
      </c>
      <c r="AM16" s="14">
        <v>0.22591069574395101</v>
      </c>
    </row>
    <row r="17" spans="2:39" x14ac:dyDescent="0.35">
      <c r="B17" s="15" t="s">
        <v>128</v>
      </c>
      <c r="C17" s="14">
        <v>0.202806819587141</v>
      </c>
      <c r="D17" s="14">
        <v>0.16978035822628301</v>
      </c>
      <c r="E17" s="14">
        <v>0.25989555538773201</v>
      </c>
      <c r="F17" s="14"/>
      <c r="G17" s="14">
        <v>8.7362343251634E-2</v>
      </c>
      <c r="H17" s="14">
        <v>0.16069539428797799</v>
      </c>
      <c r="I17" s="14">
        <v>0.28551019012427797</v>
      </c>
      <c r="J17" s="14">
        <v>8.9582386142394693E-2</v>
      </c>
      <c r="K17" s="14">
        <v>0.25061532432476502</v>
      </c>
      <c r="L17" s="14">
        <v>0.39294558433271898</v>
      </c>
      <c r="M17" s="14"/>
      <c r="N17" s="14">
        <v>7.6621609730310805E-2</v>
      </c>
      <c r="O17" s="14">
        <v>0.25144386621762899</v>
      </c>
      <c r="P17" s="14">
        <v>0.243454165255683</v>
      </c>
      <c r="Q17" s="14">
        <v>0</v>
      </c>
      <c r="R17" s="14">
        <v>0.16134201328183001</v>
      </c>
      <c r="S17" s="14"/>
      <c r="T17" s="14">
        <v>0.20928642677683501</v>
      </c>
      <c r="U17" s="14">
        <v>0</v>
      </c>
      <c r="V17" s="14">
        <v>0.28232781699892701</v>
      </c>
      <c r="W17" s="14">
        <v>0.15414377330907</v>
      </c>
      <c r="X17" s="14"/>
      <c r="Y17" s="14">
        <v>0.249411752998453</v>
      </c>
      <c r="Z17" s="14">
        <v>6.4391912207843197E-2</v>
      </c>
      <c r="AA17" s="14">
        <v>0.25210664550251299</v>
      </c>
      <c r="AB17" s="14">
        <v>0.141388359621341</v>
      </c>
      <c r="AC17" s="14"/>
      <c r="AD17" s="14">
        <v>0.117670323027889</v>
      </c>
      <c r="AE17" s="14">
        <v>0.35485854731618099</v>
      </c>
      <c r="AF17" s="14">
        <v>0.30075121345425199</v>
      </c>
      <c r="AG17" s="14">
        <v>0.39060118155760498</v>
      </c>
      <c r="AH17" s="14"/>
      <c r="AI17" s="14">
        <v>0</v>
      </c>
      <c r="AJ17" s="14">
        <v>0.16253600079875499</v>
      </c>
      <c r="AK17" s="14">
        <v>0</v>
      </c>
      <c r="AL17" s="14">
        <v>0.192171413089639</v>
      </c>
      <c r="AM17" s="14">
        <v>0.16214091868595101</v>
      </c>
    </row>
    <row r="18" spans="2:39" x14ac:dyDescent="0.35">
      <c r="B18" s="15" t="s">
        <v>64</v>
      </c>
      <c r="C18" s="23">
        <v>2.2340479012822701E-2</v>
      </c>
      <c r="D18" s="23">
        <v>0</v>
      </c>
      <c r="E18" s="23">
        <v>6.0957686290537799E-2</v>
      </c>
      <c r="F18" s="23"/>
      <c r="G18" s="23">
        <v>3.10238064388586E-2</v>
      </c>
      <c r="H18" s="23">
        <v>0</v>
      </c>
      <c r="I18" s="23">
        <v>0</v>
      </c>
      <c r="J18" s="23">
        <v>0.101019542263367</v>
      </c>
      <c r="K18" s="23">
        <v>0</v>
      </c>
      <c r="L18" s="23">
        <v>0</v>
      </c>
      <c r="M18" s="23"/>
      <c r="N18" s="23">
        <v>7.6621609730310805E-2</v>
      </c>
      <c r="O18" s="23">
        <v>0</v>
      </c>
      <c r="P18" s="23">
        <v>0</v>
      </c>
      <c r="Q18" s="23">
        <v>0.18250766641265101</v>
      </c>
      <c r="R18" s="23">
        <v>0</v>
      </c>
      <c r="S18" s="23"/>
      <c r="T18" s="23">
        <v>0</v>
      </c>
      <c r="U18" s="23">
        <v>0</v>
      </c>
      <c r="V18" s="23">
        <v>1.60894617857761E-2</v>
      </c>
      <c r="W18" s="23">
        <v>3.34292635922862E-2</v>
      </c>
      <c r="X18" s="23"/>
      <c r="Y18" s="23">
        <v>1.14332838772957E-2</v>
      </c>
      <c r="Z18" s="23">
        <v>7.7816384795992705E-2</v>
      </c>
      <c r="AA18" s="23">
        <v>0</v>
      </c>
      <c r="AB18" s="23">
        <v>0</v>
      </c>
      <c r="AC18" s="23"/>
      <c r="AD18" s="23">
        <v>2.61921723040975E-2</v>
      </c>
      <c r="AE18" s="23">
        <v>0</v>
      </c>
      <c r="AF18" s="23">
        <v>8.6731851985749397E-2</v>
      </c>
      <c r="AG18" s="23">
        <v>0</v>
      </c>
      <c r="AH18" s="23"/>
      <c r="AI18" s="23">
        <v>0</v>
      </c>
      <c r="AJ18" s="23">
        <v>0</v>
      </c>
      <c r="AK18" s="23">
        <v>1</v>
      </c>
      <c r="AL18" s="23">
        <v>0</v>
      </c>
      <c r="AM18" s="23">
        <v>0</v>
      </c>
    </row>
    <row r="19" spans="2:39" x14ac:dyDescent="0.35">
      <c r="B19" s="16" t="s">
        <v>130</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144</v>
      </c>
      <c r="C9" s="14">
        <v>0.71468936428407104</v>
      </c>
      <c r="D9" s="14">
        <v>0.73327191298265304</v>
      </c>
      <c r="E9" s="14">
        <v>0.69459034470428005</v>
      </c>
      <c r="F9" s="14"/>
      <c r="G9" s="14">
        <v>0.55451621541523</v>
      </c>
      <c r="H9" s="14">
        <v>0.73596263187740296</v>
      </c>
      <c r="I9" s="14">
        <v>0.77594230319009305</v>
      </c>
      <c r="J9" s="14">
        <v>0.72789215609945401</v>
      </c>
      <c r="K9" s="14">
        <v>0.78303506636459197</v>
      </c>
      <c r="L9" s="14">
        <v>0.72593669626729795</v>
      </c>
      <c r="M9" s="14"/>
      <c r="N9" s="14">
        <v>0.69363407172001701</v>
      </c>
      <c r="O9" s="14">
        <v>0.64662992134237296</v>
      </c>
      <c r="P9" s="14">
        <v>0.82210343754832105</v>
      </c>
      <c r="Q9" s="14">
        <v>0.68004331249976102</v>
      </c>
      <c r="R9" s="14">
        <v>0.75781051461344595</v>
      </c>
      <c r="S9" s="14"/>
      <c r="T9" s="14">
        <v>0.44653016316816802</v>
      </c>
      <c r="U9" s="14">
        <v>0.468260654254961</v>
      </c>
      <c r="V9" s="14">
        <v>0.68997738033628897</v>
      </c>
      <c r="W9" s="14">
        <v>0.83368044404659203</v>
      </c>
      <c r="X9" s="14"/>
      <c r="Y9" s="14">
        <v>0.66171158254713702</v>
      </c>
      <c r="Z9" s="14">
        <v>0.81120520409104901</v>
      </c>
      <c r="AA9" s="14">
        <v>0.79228002405258502</v>
      </c>
      <c r="AB9" s="14">
        <v>0.87369311528078797</v>
      </c>
      <c r="AC9" s="14"/>
      <c r="AD9" s="14">
        <v>0.77633218605743404</v>
      </c>
      <c r="AE9" s="14">
        <v>0.687282788911733</v>
      </c>
      <c r="AF9" s="14">
        <v>0.540708803774828</v>
      </c>
      <c r="AG9" s="14">
        <v>0.512868955564309</v>
      </c>
      <c r="AH9" s="14"/>
      <c r="AI9" s="14">
        <v>0.75190964080583</v>
      </c>
      <c r="AJ9" s="14">
        <v>0.81844151593935099</v>
      </c>
      <c r="AK9" s="14">
        <v>0.68989953447949603</v>
      </c>
      <c r="AL9" s="14">
        <v>0.70851386745654299</v>
      </c>
      <c r="AM9" s="14">
        <v>0.806686671445068</v>
      </c>
    </row>
    <row r="10" spans="2:39" x14ac:dyDescent="0.35">
      <c r="B10" s="15" t="s">
        <v>145</v>
      </c>
      <c r="C10" s="14">
        <v>0.27560634020136798</v>
      </c>
      <c r="D10" s="14">
        <v>0.26354350091779799</v>
      </c>
      <c r="E10" s="14">
        <v>0.28865359474545899</v>
      </c>
      <c r="F10" s="14"/>
      <c r="G10" s="14">
        <v>0.42749448075155799</v>
      </c>
      <c r="H10" s="14">
        <v>0.25474295931189</v>
      </c>
      <c r="I10" s="14">
        <v>0.21060342190209699</v>
      </c>
      <c r="J10" s="14">
        <v>0.26885774269399698</v>
      </c>
      <c r="K10" s="14">
        <v>0.20880715230653299</v>
      </c>
      <c r="L10" s="14">
        <v>0.27406330373270199</v>
      </c>
      <c r="M10" s="14"/>
      <c r="N10" s="14">
        <v>0.28746794407802101</v>
      </c>
      <c r="O10" s="14">
        <v>0.33589086336971402</v>
      </c>
      <c r="P10" s="14">
        <v>0.173591634161501</v>
      </c>
      <c r="Q10" s="14">
        <v>0.31173764837572998</v>
      </c>
      <c r="R10" s="14">
        <v>0.24218948538655499</v>
      </c>
      <c r="S10" s="14"/>
      <c r="T10" s="14">
        <v>0.50584070148749904</v>
      </c>
      <c r="U10" s="14">
        <v>0.51460275852336101</v>
      </c>
      <c r="V10" s="14">
        <v>0.300088491463469</v>
      </c>
      <c r="W10" s="14">
        <v>0.166319555953408</v>
      </c>
      <c r="X10" s="14"/>
      <c r="Y10" s="14">
        <v>0.32385307242397898</v>
      </c>
      <c r="Z10" s="14">
        <v>0.18486028284549799</v>
      </c>
      <c r="AA10" s="14">
        <v>0.20771997594741501</v>
      </c>
      <c r="AB10" s="14">
        <v>0.126306884719213</v>
      </c>
      <c r="AC10" s="14"/>
      <c r="AD10" s="14">
        <v>0.21626366352344301</v>
      </c>
      <c r="AE10" s="14">
        <v>0.31127318402536203</v>
      </c>
      <c r="AF10" s="14">
        <v>0.42657295025045999</v>
      </c>
      <c r="AG10" s="14">
        <v>0.44789756127203001</v>
      </c>
      <c r="AH10" s="14"/>
      <c r="AI10" s="14">
        <v>0.23171134111196501</v>
      </c>
      <c r="AJ10" s="14">
        <v>0.17722511552709599</v>
      </c>
      <c r="AK10" s="14">
        <v>0.31010046552050402</v>
      </c>
      <c r="AL10" s="14">
        <v>0.27759771256267102</v>
      </c>
      <c r="AM10" s="14">
        <v>0.193313328554932</v>
      </c>
    </row>
    <row r="11" spans="2:39" x14ac:dyDescent="0.35">
      <c r="B11" s="15" t="s">
        <v>64</v>
      </c>
      <c r="C11" s="23">
        <v>9.7042955145607603E-3</v>
      </c>
      <c r="D11" s="23">
        <v>3.1845860995493801E-3</v>
      </c>
      <c r="E11" s="23">
        <v>1.6756060550261399E-2</v>
      </c>
      <c r="F11" s="23"/>
      <c r="G11" s="23">
        <v>1.79893038332119E-2</v>
      </c>
      <c r="H11" s="23">
        <v>9.2944088107066308E-3</v>
      </c>
      <c r="I11" s="23">
        <v>1.34542749078104E-2</v>
      </c>
      <c r="J11" s="23">
        <v>3.2501012065482E-3</v>
      </c>
      <c r="K11" s="23">
        <v>8.1577813288749006E-3</v>
      </c>
      <c r="L11" s="23">
        <v>0</v>
      </c>
      <c r="M11" s="23"/>
      <c r="N11" s="23">
        <v>1.8897984201961999E-2</v>
      </c>
      <c r="O11" s="23">
        <v>1.7479215287912801E-2</v>
      </c>
      <c r="P11" s="23">
        <v>4.3049282901786402E-3</v>
      </c>
      <c r="Q11" s="23">
        <v>8.2190391245090602E-3</v>
      </c>
      <c r="R11" s="23">
        <v>0</v>
      </c>
      <c r="S11" s="23"/>
      <c r="T11" s="23">
        <v>4.7629135344332899E-2</v>
      </c>
      <c r="U11" s="23">
        <v>1.7136587221678899E-2</v>
      </c>
      <c r="V11" s="23">
        <v>9.9341282002422693E-3</v>
      </c>
      <c r="W11" s="23">
        <v>0</v>
      </c>
      <c r="X11" s="23"/>
      <c r="Y11" s="23">
        <v>1.4435345028884199E-2</v>
      </c>
      <c r="Z11" s="23">
        <v>3.9345130634530299E-3</v>
      </c>
      <c r="AA11" s="23">
        <v>0</v>
      </c>
      <c r="AB11" s="23">
        <v>0</v>
      </c>
      <c r="AC11" s="23"/>
      <c r="AD11" s="23">
        <v>7.4041504191228102E-3</v>
      </c>
      <c r="AE11" s="23">
        <v>1.44402706290536E-3</v>
      </c>
      <c r="AF11" s="23">
        <v>3.2718245974712103E-2</v>
      </c>
      <c r="AG11" s="23">
        <v>3.9233483163661903E-2</v>
      </c>
      <c r="AH11" s="23"/>
      <c r="AI11" s="23">
        <v>1.6379018082204998E-2</v>
      </c>
      <c r="AJ11" s="23">
        <v>4.3333685335535501E-3</v>
      </c>
      <c r="AK11" s="23">
        <v>0</v>
      </c>
      <c r="AL11" s="23">
        <v>1.3888419980786699E-2</v>
      </c>
      <c r="AM11" s="23">
        <v>0</v>
      </c>
    </row>
    <row r="12" spans="2:39" x14ac:dyDescent="0.35">
      <c r="B12" s="16"/>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J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1" t="s">
        <v>157</v>
      </c>
      <c r="E2" s="28"/>
      <c r="F2" s="28"/>
      <c r="G2" s="28"/>
      <c r="H2" s="28"/>
      <c r="I2" s="28"/>
      <c r="J2" s="28"/>
    </row>
    <row r="6" spans="2:10" ht="50.15" customHeight="1" x14ac:dyDescent="0.35">
      <c r="B6" s="17" t="s">
        <v>15</v>
      </c>
      <c r="C6" s="17" t="s">
        <v>147</v>
      </c>
      <c r="D6" s="17" t="s">
        <v>148</v>
      </c>
      <c r="E6" s="17" t="s">
        <v>149</v>
      </c>
      <c r="F6" s="17" t="s">
        <v>150</v>
      </c>
      <c r="G6" s="17" t="s">
        <v>151</v>
      </c>
      <c r="H6" s="17" t="s">
        <v>152</v>
      </c>
      <c r="I6" s="17" t="s">
        <v>153</v>
      </c>
    </row>
    <row r="7" spans="2:10" ht="43.5" x14ac:dyDescent="0.35">
      <c r="B7" s="15" t="s">
        <v>154</v>
      </c>
      <c r="C7" s="14">
        <v>0.17008192757422499</v>
      </c>
      <c r="D7" s="14">
        <v>0.17140094169308201</v>
      </c>
      <c r="E7" s="14">
        <v>0.10999662459187701</v>
      </c>
      <c r="F7" s="14">
        <v>0.26688885298439102</v>
      </c>
      <c r="G7" s="14">
        <v>0.112028127204762</v>
      </c>
      <c r="H7" s="14">
        <v>0.102976721125791</v>
      </c>
      <c r="I7" s="14">
        <v>0.16567161845239001</v>
      </c>
    </row>
    <row r="8" spans="2:10" ht="43.5" x14ac:dyDescent="0.35">
      <c r="B8" s="15" t="s">
        <v>155</v>
      </c>
      <c r="C8" s="14">
        <v>0.51968945200568695</v>
      </c>
      <c r="D8" s="14">
        <v>0.51316135222870796</v>
      </c>
      <c r="E8" s="14">
        <v>0.402863905223667</v>
      </c>
      <c r="F8" s="14">
        <v>0.54700784121271295</v>
      </c>
      <c r="G8" s="14">
        <v>0.46154533220321398</v>
      </c>
      <c r="H8" s="14">
        <v>0.39584151696333902</v>
      </c>
      <c r="I8" s="14">
        <v>0.540700326404434</v>
      </c>
    </row>
    <row r="9" spans="2:10" ht="29" x14ac:dyDescent="0.35">
      <c r="B9" s="15" t="s">
        <v>156</v>
      </c>
      <c r="C9" s="14">
        <v>0.26368289993142802</v>
      </c>
      <c r="D9" s="14">
        <v>0.27688787030395801</v>
      </c>
      <c r="E9" s="14">
        <v>0.43309825962729398</v>
      </c>
      <c r="F9" s="14">
        <v>0.15589404227829701</v>
      </c>
      <c r="G9" s="14">
        <v>0.35087598123431502</v>
      </c>
      <c r="H9" s="14">
        <v>0.44453309763406101</v>
      </c>
      <c r="I9" s="14">
        <v>0.24707732867603699</v>
      </c>
    </row>
    <row r="10" spans="2:10" x14ac:dyDescent="0.35">
      <c r="B10" s="15" t="s">
        <v>64</v>
      </c>
      <c r="C10" s="14">
        <v>4.6545720488660097E-2</v>
      </c>
      <c r="D10" s="14">
        <v>3.8549835774252701E-2</v>
      </c>
      <c r="E10" s="14">
        <v>5.40412105571621E-2</v>
      </c>
      <c r="F10" s="14">
        <v>3.0209263524599E-2</v>
      </c>
      <c r="G10" s="14">
        <v>7.5550559357708894E-2</v>
      </c>
      <c r="H10" s="14">
        <v>5.66486642768095E-2</v>
      </c>
      <c r="I10" s="14">
        <v>4.6550726467139703E-2</v>
      </c>
    </row>
    <row r="11" spans="2:10" x14ac:dyDescent="0.35">
      <c r="B11" s="16" t="s">
        <v>158</v>
      </c>
      <c r="C11" s="16"/>
      <c r="D11" s="16"/>
      <c r="E11" s="16"/>
      <c r="F11" s="16"/>
      <c r="G11" s="16"/>
      <c r="H11" s="16"/>
      <c r="I11" s="16"/>
    </row>
    <row r="12" spans="2:10" x14ac:dyDescent="0.35">
      <c r="B12" t="s">
        <v>69</v>
      </c>
    </row>
    <row r="13" spans="2:10" x14ac:dyDescent="0.35">
      <c r="B13" t="s">
        <v>70</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M17"/>
  <sheetViews>
    <sheetView showGridLines="0" workbookViewId="0">
      <pane xSplit="2" topLeftCell="C1" activePane="topRight" state="frozen"/>
      <selection pane="topRight" activeCell="D2" sqref="D2:AH2"/>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0.17008192757422499</v>
      </c>
      <c r="D9" s="14">
        <v>0.169412624517742</v>
      </c>
      <c r="E9" s="14">
        <v>0.170782594698552</v>
      </c>
      <c r="F9" s="14"/>
      <c r="G9" s="14">
        <v>0.210125007862075</v>
      </c>
      <c r="H9" s="14">
        <v>0.21076952642188801</v>
      </c>
      <c r="I9" s="14">
        <v>0.242338241553233</v>
      </c>
      <c r="J9" s="14">
        <v>8.6220289229840999E-2</v>
      </c>
      <c r="K9" s="14">
        <v>9.2826490352070495E-2</v>
      </c>
      <c r="L9" s="14">
        <v>8.9910859717810293E-2</v>
      </c>
      <c r="M9" s="14"/>
      <c r="N9" s="14">
        <v>0.12808175782240599</v>
      </c>
      <c r="O9" s="14">
        <v>0.20707444970778599</v>
      </c>
      <c r="P9" s="14">
        <v>0.15535574608692199</v>
      </c>
      <c r="Q9" s="14">
        <v>0.183783488962528</v>
      </c>
      <c r="R9" s="14">
        <v>0.15857348475925301</v>
      </c>
      <c r="S9" s="14"/>
      <c r="T9" s="14">
        <v>0.140897419789697</v>
      </c>
      <c r="U9" s="14">
        <v>0.17278246751729201</v>
      </c>
      <c r="V9" s="14">
        <v>0.14674254819358001</v>
      </c>
      <c r="W9" s="14">
        <v>0.20033713392685401</v>
      </c>
      <c r="X9" s="14"/>
      <c r="Y9" s="14">
        <v>0.120616270104283</v>
      </c>
      <c r="Z9" s="14">
        <v>0.222779902254923</v>
      </c>
      <c r="AA9" s="14">
        <v>0.23335456448131101</v>
      </c>
      <c r="AB9" s="14">
        <v>0.27832975180059599</v>
      </c>
      <c r="AC9" s="14"/>
      <c r="AD9" s="14">
        <v>0.16320239943967799</v>
      </c>
      <c r="AE9" s="14">
        <v>0.181009446594846</v>
      </c>
      <c r="AF9" s="14">
        <v>0.118561133330502</v>
      </c>
      <c r="AG9" s="14">
        <v>0.23014925000354999</v>
      </c>
      <c r="AH9" s="14"/>
      <c r="AI9" s="14">
        <v>0.25126260062853101</v>
      </c>
      <c r="AJ9" s="14">
        <v>0.17102649319051</v>
      </c>
      <c r="AK9" s="14">
        <v>0.26603953605527902</v>
      </c>
      <c r="AL9" s="14">
        <v>0.23828600951829099</v>
      </c>
      <c r="AM9" s="14">
        <v>0.19411098910757499</v>
      </c>
    </row>
    <row r="10" spans="2:39" ht="43.5" x14ac:dyDescent="0.35">
      <c r="B10" s="15" t="s">
        <v>155</v>
      </c>
      <c r="C10" s="14">
        <v>0.51968945200568695</v>
      </c>
      <c r="D10" s="14">
        <v>0.546497476283481</v>
      </c>
      <c r="E10" s="14">
        <v>0.49162518261729499</v>
      </c>
      <c r="F10" s="14"/>
      <c r="G10" s="14">
        <v>0.48981269633964802</v>
      </c>
      <c r="H10" s="14">
        <v>0.44497566589899701</v>
      </c>
      <c r="I10" s="14">
        <v>0.55374920514285997</v>
      </c>
      <c r="J10" s="14">
        <v>0.55309517251543905</v>
      </c>
      <c r="K10" s="14">
        <v>0.524125913252253</v>
      </c>
      <c r="L10" s="14">
        <v>0.60630707217984903</v>
      </c>
      <c r="M10" s="14"/>
      <c r="N10" s="14">
        <v>0.48947461441628398</v>
      </c>
      <c r="O10" s="14">
        <v>0.51497493805511496</v>
      </c>
      <c r="P10" s="14">
        <v>0.54355363641847199</v>
      </c>
      <c r="Q10" s="14">
        <v>0.48597285947108698</v>
      </c>
      <c r="R10" s="14">
        <v>0.54131850193645203</v>
      </c>
      <c r="S10" s="14"/>
      <c r="T10" s="14">
        <v>0.525531137637122</v>
      </c>
      <c r="U10" s="14">
        <v>0.47240656682491999</v>
      </c>
      <c r="V10" s="14">
        <v>0.54323091584587202</v>
      </c>
      <c r="W10" s="14">
        <v>0.50329232875408003</v>
      </c>
      <c r="X10" s="14"/>
      <c r="Y10" s="14">
        <v>0.54742075671623802</v>
      </c>
      <c r="Z10" s="14">
        <v>0.482587294124594</v>
      </c>
      <c r="AA10" s="14">
        <v>0.54776925189925496</v>
      </c>
      <c r="AB10" s="14">
        <v>0.53328688065696805</v>
      </c>
      <c r="AC10" s="14"/>
      <c r="AD10" s="14">
        <v>0.53082539129337902</v>
      </c>
      <c r="AE10" s="14">
        <v>0.52013922707819904</v>
      </c>
      <c r="AF10" s="14">
        <v>0.52171333769446504</v>
      </c>
      <c r="AG10" s="14">
        <v>0.435625197632445</v>
      </c>
      <c r="AH10" s="14"/>
      <c r="AI10" s="14">
        <v>0.49599860351331898</v>
      </c>
      <c r="AJ10" s="14">
        <v>0.52234704421828104</v>
      </c>
      <c r="AK10" s="14">
        <v>0.48101063007828199</v>
      </c>
      <c r="AL10" s="14">
        <v>0.52158792837019097</v>
      </c>
      <c r="AM10" s="14">
        <v>0.47940627586925</v>
      </c>
    </row>
    <row r="11" spans="2:39" ht="29" x14ac:dyDescent="0.35">
      <c r="B11" s="15" t="s">
        <v>156</v>
      </c>
      <c r="C11" s="14">
        <v>0.26368289993142802</v>
      </c>
      <c r="D11" s="14">
        <v>0.23892619265509399</v>
      </c>
      <c r="E11" s="14">
        <v>0.28959972598966699</v>
      </c>
      <c r="F11" s="14"/>
      <c r="G11" s="14">
        <v>0.277556257413268</v>
      </c>
      <c r="H11" s="14">
        <v>0.280840030208659</v>
      </c>
      <c r="I11" s="14">
        <v>0.18202342386805201</v>
      </c>
      <c r="J11" s="14">
        <v>0.31665674148015999</v>
      </c>
      <c r="K11" s="14">
        <v>0.29736483294706301</v>
      </c>
      <c r="L11" s="14">
        <v>0.243795167144436</v>
      </c>
      <c r="M11" s="14"/>
      <c r="N11" s="14">
        <v>0.33973824543115699</v>
      </c>
      <c r="O11" s="14">
        <v>0.24105292263220099</v>
      </c>
      <c r="P11" s="14">
        <v>0.25876137050237102</v>
      </c>
      <c r="Q11" s="14">
        <v>0.29078426960049097</v>
      </c>
      <c r="R11" s="14">
        <v>0.238972082980976</v>
      </c>
      <c r="S11" s="14"/>
      <c r="T11" s="14">
        <v>0.29940979513086102</v>
      </c>
      <c r="U11" s="14">
        <v>0.27083578541734399</v>
      </c>
      <c r="V11" s="14">
        <v>0.26254198198503897</v>
      </c>
      <c r="W11" s="14">
        <v>0.25756524163919298</v>
      </c>
      <c r="X11" s="14"/>
      <c r="Y11" s="14">
        <v>0.282739872171693</v>
      </c>
      <c r="Z11" s="14">
        <v>0.26413954082831098</v>
      </c>
      <c r="AA11" s="14">
        <v>0.18396741763878299</v>
      </c>
      <c r="AB11" s="14">
        <v>0.15921317546027999</v>
      </c>
      <c r="AC11" s="14"/>
      <c r="AD11" s="14">
        <v>0.263595469099416</v>
      </c>
      <c r="AE11" s="14">
        <v>0.25722281024362698</v>
      </c>
      <c r="AF11" s="14">
        <v>0.32174478594557898</v>
      </c>
      <c r="AG11" s="14">
        <v>0.251063355855217</v>
      </c>
      <c r="AH11" s="14"/>
      <c r="AI11" s="14">
        <v>0.231068226046518</v>
      </c>
      <c r="AJ11" s="14">
        <v>0.27385196147895002</v>
      </c>
      <c r="AK11" s="14">
        <v>0.22702692556482201</v>
      </c>
      <c r="AL11" s="14">
        <v>0.24012606211151799</v>
      </c>
      <c r="AM11" s="14">
        <v>0.27700572635965798</v>
      </c>
    </row>
    <row r="12" spans="2:39" x14ac:dyDescent="0.35">
      <c r="B12" s="15" t="s">
        <v>64</v>
      </c>
      <c r="C12" s="23">
        <v>4.6545720488660097E-2</v>
      </c>
      <c r="D12" s="23">
        <v>4.5163706543683201E-2</v>
      </c>
      <c r="E12" s="23">
        <v>4.7992496694487199E-2</v>
      </c>
      <c r="F12" s="23"/>
      <c r="G12" s="23">
        <v>2.25060383850086E-2</v>
      </c>
      <c r="H12" s="23">
        <v>6.3414777470456193E-2</v>
      </c>
      <c r="I12" s="23">
        <v>2.1889129435855401E-2</v>
      </c>
      <c r="J12" s="23">
        <v>4.4027796774559501E-2</v>
      </c>
      <c r="K12" s="23">
        <v>8.5682763448613794E-2</v>
      </c>
      <c r="L12" s="23">
        <v>5.9986900957904397E-2</v>
      </c>
      <c r="M12" s="23"/>
      <c r="N12" s="23">
        <v>4.2705382330153002E-2</v>
      </c>
      <c r="O12" s="23">
        <v>3.6897689604898302E-2</v>
      </c>
      <c r="P12" s="23">
        <v>4.2329246992235899E-2</v>
      </c>
      <c r="Q12" s="23">
        <v>3.9459381965893998E-2</v>
      </c>
      <c r="R12" s="23">
        <v>6.1135930323319099E-2</v>
      </c>
      <c r="S12" s="23"/>
      <c r="T12" s="23">
        <v>3.4161647442320399E-2</v>
      </c>
      <c r="U12" s="23">
        <v>8.3975180240443106E-2</v>
      </c>
      <c r="V12" s="23">
        <v>4.74845539755092E-2</v>
      </c>
      <c r="W12" s="23">
        <v>3.8805295679873397E-2</v>
      </c>
      <c r="X12" s="23"/>
      <c r="Y12" s="23">
        <v>4.9223101007785597E-2</v>
      </c>
      <c r="Z12" s="23">
        <v>3.0493262792173102E-2</v>
      </c>
      <c r="AA12" s="23">
        <v>3.49087659806517E-2</v>
      </c>
      <c r="AB12" s="23">
        <v>2.9170192082156401E-2</v>
      </c>
      <c r="AC12" s="23"/>
      <c r="AD12" s="23">
        <v>4.2376740167528203E-2</v>
      </c>
      <c r="AE12" s="23">
        <v>4.16285160833283E-2</v>
      </c>
      <c r="AF12" s="23">
        <v>3.7980743029453902E-2</v>
      </c>
      <c r="AG12" s="23">
        <v>8.31621965087882E-2</v>
      </c>
      <c r="AH12" s="23"/>
      <c r="AI12" s="23">
        <v>2.1670569811631801E-2</v>
      </c>
      <c r="AJ12" s="23">
        <v>3.2774501112258998E-2</v>
      </c>
      <c r="AK12" s="23">
        <v>2.5922908301616601E-2</v>
      </c>
      <c r="AL12" s="23">
        <v>0</v>
      </c>
      <c r="AM12" s="23">
        <v>4.94770086635173E-2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0.17140094169308201</v>
      </c>
      <c r="D9" s="14">
        <v>0.191286575124201</v>
      </c>
      <c r="E9" s="14">
        <v>0.150583451833076</v>
      </c>
      <c r="F9" s="14"/>
      <c r="G9" s="14">
        <v>0.20122784876599201</v>
      </c>
      <c r="H9" s="14">
        <v>0.240485656454199</v>
      </c>
      <c r="I9" s="14">
        <v>0.21780118183146199</v>
      </c>
      <c r="J9" s="14">
        <v>9.6080755543892199E-2</v>
      </c>
      <c r="K9" s="14">
        <v>0.113893874036281</v>
      </c>
      <c r="L9" s="14">
        <v>6.2943896214764206E-2</v>
      </c>
      <c r="M9" s="14"/>
      <c r="N9" s="14">
        <v>0.13877245315898101</v>
      </c>
      <c r="O9" s="14">
        <v>0.206337597323658</v>
      </c>
      <c r="P9" s="14">
        <v>0.146421574705529</v>
      </c>
      <c r="Q9" s="14">
        <v>0.18979743498666199</v>
      </c>
      <c r="R9" s="14">
        <v>0.18987280258321099</v>
      </c>
      <c r="S9" s="14"/>
      <c r="T9" s="14">
        <v>0.15264963519472899</v>
      </c>
      <c r="U9" s="14">
        <v>0.13290540649541799</v>
      </c>
      <c r="V9" s="14">
        <v>0.16221260776935201</v>
      </c>
      <c r="W9" s="14">
        <v>0.19214597791893401</v>
      </c>
      <c r="X9" s="14"/>
      <c r="Y9" s="14">
        <v>0.13500378872553701</v>
      </c>
      <c r="Z9" s="14">
        <v>0.25757348309348899</v>
      </c>
      <c r="AA9" s="14">
        <v>0.18142623325146801</v>
      </c>
      <c r="AB9" s="14">
        <v>0.307893334010027</v>
      </c>
      <c r="AC9" s="14"/>
      <c r="AD9" s="14">
        <v>0.17180917697181899</v>
      </c>
      <c r="AE9" s="14">
        <v>0.200419749557739</v>
      </c>
      <c r="AF9" s="14">
        <v>7.6288632843988805E-2</v>
      </c>
      <c r="AG9" s="14">
        <v>0.14929462749021999</v>
      </c>
      <c r="AH9" s="14"/>
      <c r="AI9" s="14">
        <v>0.20881315050419999</v>
      </c>
      <c r="AJ9" s="14">
        <v>0.170143941307001</v>
      </c>
      <c r="AK9" s="14">
        <v>0.27620052011638102</v>
      </c>
      <c r="AL9" s="14">
        <v>0.277271454074348</v>
      </c>
      <c r="AM9" s="14">
        <v>0.20469191619348401</v>
      </c>
    </row>
    <row r="10" spans="2:39" ht="43.5" x14ac:dyDescent="0.35">
      <c r="B10" s="15" t="s">
        <v>155</v>
      </c>
      <c r="C10" s="14">
        <v>0.51316135222870796</v>
      </c>
      <c r="D10" s="14">
        <v>0.50682944994081403</v>
      </c>
      <c r="E10" s="14">
        <v>0.51978997243984404</v>
      </c>
      <c r="F10" s="14"/>
      <c r="G10" s="14">
        <v>0.505914612422113</v>
      </c>
      <c r="H10" s="14">
        <v>0.43177361001037801</v>
      </c>
      <c r="I10" s="14">
        <v>0.49513118315580701</v>
      </c>
      <c r="J10" s="14">
        <v>0.56760274461842497</v>
      </c>
      <c r="K10" s="14">
        <v>0.54589989428546304</v>
      </c>
      <c r="L10" s="14">
        <v>0.61449494104069202</v>
      </c>
      <c r="M10" s="14"/>
      <c r="N10" s="14">
        <v>0.54241437901485101</v>
      </c>
      <c r="O10" s="14">
        <v>0.49951533207389198</v>
      </c>
      <c r="P10" s="14">
        <v>0.56606845105088899</v>
      </c>
      <c r="Q10" s="14">
        <v>0.44715934171487798</v>
      </c>
      <c r="R10" s="14">
        <v>0.51916574741085697</v>
      </c>
      <c r="S10" s="14"/>
      <c r="T10" s="14">
        <v>0.50568337424613596</v>
      </c>
      <c r="U10" s="14">
        <v>0.42424215075800698</v>
      </c>
      <c r="V10" s="14">
        <v>0.52932486010231405</v>
      </c>
      <c r="W10" s="14">
        <v>0.51422981838779303</v>
      </c>
      <c r="X10" s="14"/>
      <c r="Y10" s="14">
        <v>0.524206049407131</v>
      </c>
      <c r="Z10" s="14">
        <v>0.47404878013999002</v>
      </c>
      <c r="AA10" s="14">
        <v>0.53278395206607199</v>
      </c>
      <c r="AB10" s="14">
        <v>0.43317818755193799</v>
      </c>
      <c r="AC10" s="14"/>
      <c r="AD10" s="14">
        <v>0.51149831126068201</v>
      </c>
      <c r="AE10" s="14">
        <v>0.48537141023539998</v>
      </c>
      <c r="AF10" s="14">
        <v>0.63727005906121204</v>
      </c>
      <c r="AG10" s="14">
        <v>0.54171297165365595</v>
      </c>
      <c r="AH10" s="14"/>
      <c r="AI10" s="14">
        <v>0.49391879501373798</v>
      </c>
      <c r="AJ10" s="14">
        <v>0.54697261661813801</v>
      </c>
      <c r="AK10" s="14">
        <v>0.44443078933209401</v>
      </c>
      <c r="AL10" s="14">
        <v>0.47453332112464203</v>
      </c>
      <c r="AM10" s="14">
        <v>0.52780926286881202</v>
      </c>
    </row>
    <row r="11" spans="2:39" ht="29" x14ac:dyDescent="0.35">
      <c r="B11" s="15" t="s">
        <v>156</v>
      </c>
      <c r="C11" s="14">
        <v>0.27688787030395801</v>
      </c>
      <c r="D11" s="14">
        <v>0.27225807508064798</v>
      </c>
      <c r="E11" s="14">
        <v>0.28173462137422201</v>
      </c>
      <c r="F11" s="14"/>
      <c r="G11" s="14">
        <v>0.260255330923852</v>
      </c>
      <c r="H11" s="14">
        <v>0.275298496103134</v>
      </c>
      <c r="I11" s="14">
        <v>0.25869638982608301</v>
      </c>
      <c r="J11" s="14">
        <v>0.308934788813023</v>
      </c>
      <c r="K11" s="14">
        <v>0.31690817573476598</v>
      </c>
      <c r="L11" s="14">
        <v>0.249686091273711</v>
      </c>
      <c r="M11" s="14"/>
      <c r="N11" s="14">
        <v>0.28950480734245898</v>
      </c>
      <c r="O11" s="14">
        <v>0.25539233348432899</v>
      </c>
      <c r="P11" s="14">
        <v>0.26094995146558198</v>
      </c>
      <c r="Q11" s="14">
        <v>0.31906557371505101</v>
      </c>
      <c r="R11" s="14">
        <v>0.26356079302720598</v>
      </c>
      <c r="S11" s="14"/>
      <c r="T11" s="14">
        <v>0.28760712856149601</v>
      </c>
      <c r="U11" s="14">
        <v>0.35371493134374099</v>
      </c>
      <c r="V11" s="14">
        <v>0.26446233746056902</v>
      </c>
      <c r="W11" s="14">
        <v>0.27553445858337999</v>
      </c>
      <c r="X11" s="14"/>
      <c r="Y11" s="14">
        <v>0.28603668150122402</v>
      </c>
      <c r="Z11" s="14">
        <v>0.258879296079087</v>
      </c>
      <c r="AA11" s="14">
        <v>0.25933922062736497</v>
      </c>
      <c r="AB11" s="14">
        <v>0.24806437127422101</v>
      </c>
      <c r="AC11" s="14"/>
      <c r="AD11" s="14">
        <v>0.28505894815648403</v>
      </c>
      <c r="AE11" s="14">
        <v>0.29799626431180798</v>
      </c>
      <c r="AF11" s="14">
        <v>0.19637680502459001</v>
      </c>
      <c r="AG11" s="14">
        <v>0.21157683538445499</v>
      </c>
      <c r="AH11" s="14"/>
      <c r="AI11" s="14">
        <v>0.26924632867734599</v>
      </c>
      <c r="AJ11" s="14">
        <v>0.25623444673150902</v>
      </c>
      <c r="AK11" s="14">
        <v>0.24582406561251899</v>
      </c>
      <c r="AL11" s="14">
        <v>0.226354642223973</v>
      </c>
      <c r="AM11" s="14">
        <v>0.24290604384085801</v>
      </c>
    </row>
    <row r="12" spans="2:39" x14ac:dyDescent="0.35">
      <c r="B12" s="15" t="s">
        <v>64</v>
      </c>
      <c r="C12" s="23">
        <v>3.8549835774252701E-2</v>
      </c>
      <c r="D12" s="23">
        <v>2.9625899854337001E-2</v>
      </c>
      <c r="E12" s="23">
        <v>4.7891954352857903E-2</v>
      </c>
      <c r="F12" s="23"/>
      <c r="G12" s="23">
        <v>3.2602207888043001E-2</v>
      </c>
      <c r="H12" s="23">
        <v>5.24422374322892E-2</v>
      </c>
      <c r="I12" s="23">
        <v>2.8371245186647302E-2</v>
      </c>
      <c r="J12" s="23">
        <v>2.7381711024659802E-2</v>
      </c>
      <c r="K12" s="23">
        <v>2.32980559434906E-2</v>
      </c>
      <c r="L12" s="23">
        <v>7.2875071470832498E-2</v>
      </c>
      <c r="M12" s="23"/>
      <c r="N12" s="23">
        <v>2.9308360483709099E-2</v>
      </c>
      <c r="O12" s="23">
        <v>3.8754737118120698E-2</v>
      </c>
      <c r="P12" s="23">
        <v>2.6560022777999799E-2</v>
      </c>
      <c r="Q12" s="23">
        <v>4.3977649583409099E-2</v>
      </c>
      <c r="R12" s="23">
        <v>2.7400656978726502E-2</v>
      </c>
      <c r="S12" s="23"/>
      <c r="T12" s="23">
        <v>5.40598619976395E-2</v>
      </c>
      <c r="U12" s="23">
        <v>8.91375114028332E-2</v>
      </c>
      <c r="V12" s="23">
        <v>4.40001946677651E-2</v>
      </c>
      <c r="W12" s="23">
        <v>1.8089745109891999E-2</v>
      </c>
      <c r="X12" s="23"/>
      <c r="Y12" s="23">
        <v>5.4753480366108102E-2</v>
      </c>
      <c r="Z12" s="23">
        <v>9.4984406874341707E-3</v>
      </c>
      <c r="AA12" s="23">
        <v>2.6450594055095401E-2</v>
      </c>
      <c r="AB12" s="23">
        <v>1.0864107163813599E-2</v>
      </c>
      <c r="AC12" s="23"/>
      <c r="AD12" s="23">
        <v>3.1633563611014798E-2</v>
      </c>
      <c r="AE12" s="23">
        <v>1.62125758950541E-2</v>
      </c>
      <c r="AF12" s="23">
        <v>9.0064503070208995E-2</v>
      </c>
      <c r="AG12" s="23">
        <v>9.74155654716687E-2</v>
      </c>
      <c r="AH12" s="23"/>
      <c r="AI12" s="23">
        <v>2.8021725804716398E-2</v>
      </c>
      <c r="AJ12" s="23">
        <v>2.6648995343352199E-2</v>
      </c>
      <c r="AK12" s="23">
        <v>3.3544624939006E-2</v>
      </c>
      <c r="AL12" s="23">
        <v>2.1840582577036201E-2</v>
      </c>
      <c r="AM12" s="23">
        <v>2.4592777096845798E-2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0.10999662459187701</v>
      </c>
      <c r="D9" s="14">
        <v>0.108516965624513</v>
      </c>
      <c r="E9" s="14">
        <v>0.11154562154266801</v>
      </c>
      <c r="F9" s="14"/>
      <c r="G9" s="14">
        <v>0.12782740185835501</v>
      </c>
      <c r="H9" s="14">
        <v>0.13865880038693601</v>
      </c>
      <c r="I9" s="14">
        <v>0.13580072429785101</v>
      </c>
      <c r="J9" s="14">
        <v>6.6835491791791393E-2</v>
      </c>
      <c r="K9" s="14">
        <v>7.0010115082645596E-2</v>
      </c>
      <c r="L9" s="14">
        <v>7.9381406389432099E-2</v>
      </c>
      <c r="M9" s="14"/>
      <c r="N9" s="14">
        <v>6.3485254806626701E-2</v>
      </c>
      <c r="O9" s="14">
        <v>0.130979304351547</v>
      </c>
      <c r="P9" s="14">
        <v>9.0050562522641195E-2</v>
      </c>
      <c r="Q9" s="14">
        <v>0.136054595278048</v>
      </c>
      <c r="R9" s="14">
        <v>0.12570562669417801</v>
      </c>
      <c r="S9" s="14"/>
      <c r="T9" s="14">
        <v>0.102719297554567</v>
      </c>
      <c r="U9" s="14">
        <v>0.11932267344178001</v>
      </c>
      <c r="V9" s="14">
        <v>8.8234737694498605E-2</v>
      </c>
      <c r="W9" s="14">
        <v>0.13371488419521099</v>
      </c>
      <c r="X9" s="14"/>
      <c r="Y9" s="14">
        <v>6.7467844541195504E-2</v>
      </c>
      <c r="Z9" s="14">
        <v>0.16730025863531101</v>
      </c>
      <c r="AA9" s="14">
        <v>0.17997009379091</v>
      </c>
      <c r="AB9" s="14">
        <v>0.177716537556422</v>
      </c>
      <c r="AC9" s="14"/>
      <c r="AD9" s="14">
        <v>9.7112565829665695E-2</v>
      </c>
      <c r="AE9" s="14">
        <v>0.14687356035872001</v>
      </c>
      <c r="AF9" s="14">
        <v>6.2158609957639402E-2</v>
      </c>
      <c r="AG9" s="14">
        <v>0.110363833157879</v>
      </c>
      <c r="AH9" s="14"/>
      <c r="AI9" s="14">
        <v>0.19782010992402499</v>
      </c>
      <c r="AJ9" s="14">
        <v>9.04028762176384E-2</v>
      </c>
      <c r="AK9" s="14">
        <v>0.15290075780450699</v>
      </c>
      <c r="AL9" s="14">
        <v>0.16354124409041801</v>
      </c>
      <c r="AM9" s="14">
        <v>0.108640228660417</v>
      </c>
    </row>
    <row r="10" spans="2:39" ht="43.5" x14ac:dyDescent="0.35">
      <c r="B10" s="15" t="s">
        <v>155</v>
      </c>
      <c r="C10" s="14">
        <v>0.402863905223667</v>
      </c>
      <c r="D10" s="14">
        <v>0.41661143908208498</v>
      </c>
      <c r="E10" s="14">
        <v>0.38847215111188499</v>
      </c>
      <c r="F10" s="14"/>
      <c r="G10" s="14">
        <v>0.37269555703136398</v>
      </c>
      <c r="H10" s="14">
        <v>0.39950646168007697</v>
      </c>
      <c r="I10" s="14">
        <v>0.44180538029872102</v>
      </c>
      <c r="J10" s="14">
        <v>0.34619303798108703</v>
      </c>
      <c r="K10" s="14">
        <v>0.46667444476897701</v>
      </c>
      <c r="L10" s="14">
        <v>0.40317214135625901</v>
      </c>
      <c r="M10" s="14"/>
      <c r="N10" s="14">
        <v>0.395777373339745</v>
      </c>
      <c r="O10" s="14">
        <v>0.37831452654741698</v>
      </c>
      <c r="P10" s="14">
        <v>0.43089347570632403</v>
      </c>
      <c r="Q10" s="14">
        <v>0.39058103787848197</v>
      </c>
      <c r="R10" s="14">
        <v>0.43702204964012997</v>
      </c>
      <c r="S10" s="14"/>
      <c r="T10" s="14">
        <v>0.31867297043300702</v>
      </c>
      <c r="U10" s="14">
        <v>0.42263121008097199</v>
      </c>
      <c r="V10" s="14">
        <v>0.42891281404472498</v>
      </c>
      <c r="W10" s="14">
        <v>0.38957946448298297</v>
      </c>
      <c r="X10" s="14"/>
      <c r="Y10" s="14">
        <v>0.40487885251502098</v>
      </c>
      <c r="Z10" s="14">
        <v>0.396759049235831</v>
      </c>
      <c r="AA10" s="14">
        <v>0.43322640812748198</v>
      </c>
      <c r="AB10" s="14">
        <v>0.49680915203889098</v>
      </c>
      <c r="AC10" s="14"/>
      <c r="AD10" s="14">
        <v>0.38700120342134797</v>
      </c>
      <c r="AE10" s="14">
        <v>0.414005265247056</v>
      </c>
      <c r="AF10" s="14">
        <v>0.43183420053203497</v>
      </c>
      <c r="AG10" s="14">
        <v>0.45401248586278597</v>
      </c>
      <c r="AH10" s="14"/>
      <c r="AI10" s="14">
        <v>0.37311809064241303</v>
      </c>
      <c r="AJ10" s="14">
        <v>0.42075987576839102</v>
      </c>
      <c r="AK10" s="14">
        <v>0.40335878782768197</v>
      </c>
      <c r="AL10" s="14">
        <v>0.34971253608740499</v>
      </c>
      <c r="AM10" s="14">
        <v>0.49550537765977298</v>
      </c>
    </row>
    <row r="11" spans="2:39" ht="29" x14ac:dyDescent="0.35">
      <c r="B11" s="15" t="s">
        <v>156</v>
      </c>
      <c r="C11" s="14">
        <v>0.43309825962729398</v>
      </c>
      <c r="D11" s="14">
        <v>0.42398443962857502</v>
      </c>
      <c r="E11" s="14">
        <v>0.44263916040203899</v>
      </c>
      <c r="F11" s="14"/>
      <c r="G11" s="14">
        <v>0.45669326808359201</v>
      </c>
      <c r="H11" s="14">
        <v>0.39139609059811797</v>
      </c>
      <c r="I11" s="14">
        <v>0.38569533695507502</v>
      </c>
      <c r="J11" s="14">
        <v>0.52706808037188002</v>
      </c>
      <c r="K11" s="14">
        <v>0.43507607361384498</v>
      </c>
      <c r="L11" s="14">
        <v>0.42668561882211298</v>
      </c>
      <c r="M11" s="14"/>
      <c r="N11" s="14">
        <v>0.463329223232119</v>
      </c>
      <c r="O11" s="14">
        <v>0.465377256189491</v>
      </c>
      <c r="P11" s="14">
        <v>0.42016210691842798</v>
      </c>
      <c r="Q11" s="14">
        <v>0.42716420323222598</v>
      </c>
      <c r="R11" s="14">
        <v>0.38636008593328502</v>
      </c>
      <c r="S11" s="14"/>
      <c r="T11" s="14">
        <v>0.52065222717819304</v>
      </c>
      <c r="U11" s="14">
        <v>0.38631914923212501</v>
      </c>
      <c r="V11" s="14">
        <v>0.41164251561336002</v>
      </c>
      <c r="W11" s="14">
        <v>0.44781577361780101</v>
      </c>
      <c r="X11" s="14"/>
      <c r="Y11" s="14">
        <v>0.469061706850258</v>
      </c>
      <c r="Z11" s="14">
        <v>0.40833311040090597</v>
      </c>
      <c r="AA11" s="14">
        <v>0.35132376538767901</v>
      </c>
      <c r="AB11" s="14">
        <v>0.30313813673652601</v>
      </c>
      <c r="AC11" s="14"/>
      <c r="AD11" s="14">
        <v>0.474520887812303</v>
      </c>
      <c r="AE11" s="14">
        <v>0.38012448536855697</v>
      </c>
      <c r="AF11" s="14">
        <v>0.44184813210510498</v>
      </c>
      <c r="AG11" s="14">
        <v>0.34422958040278601</v>
      </c>
      <c r="AH11" s="14"/>
      <c r="AI11" s="14">
        <v>0.42018780831050501</v>
      </c>
      <c r="AJ11" s="14">
        <v>0.43458554866582799</v>
      </c>
      <c r="AK11" s="14">
        <v>0.40056969112067098</v>
      </c>
      <c r="AL11" s="14">
        <v>0.48253960615161301</v>
      </c>
      <c r="AM11" s="14">
        <v>0.35723746405537499</v>
      </c>
    </row>
    <row r="12" spans="2:39" x14ac:dyDescent="0.35">
      <c r="B12" s="15" t="s">
        <v>64</v>
      </c>
      <c r="C12" s="23">
        <v>5.40412105571621E-2</v>
      </c>
      <c r="D12" s="23">
        <v>5.0887155664827301E-2</v>
      </c>
      <c r="E12" s="23">
        <v>5.7343066943407801E-2</v>
      </c>
      <c r="F12" s="23"/>
      <c r="G12" s="23">
        <v>4.27837730266886E-2</v>
      </c>
      <c r="H12" s="23">
        <v>7.0438647334868806E-2</v>
      </c>
      <c r="I12" s="23">
        <v>3.6698558448352202E-2</v>
      </c>
      <c r="J12" s="23">
        <v>5.9903389855240699E-2</v>
      </c>
      <c r="K12" s="23">
        <v>2.8239366534532601E-2</v>
      </c>
      <c r="L12" s="23">
        <v>9.0760833432196403E-2</v>
      </c>
      <c r="M12" s="23"/>
      <c r="N12" s="23">
        <v>7.7408148621508605E-2</v>
      </c>
      <c r="O12" s="23">
        <v>2.5328912911544401E-2</v>
      </c>
      <c r="P12" s="23">
        <v>5.8893854852607598E-2</v>
      </c>
      <c r="Q12" s="23">
        <v>4.62001636112436E-2</v>
      </c>
      <c r="R12" s="23">
        <v>5.0912237732407897E-2</v>
      </c>
      <c r="S12" s="23"/>
      <c r="T12" s="23">
        <v>5.7955504834232799E-2</v>
      </c>
      <c r="U12" s="23">
        <v>7.1726967245121898E-2</v>
      </c>
      <c r="V12" s="23">
        <v>7.1209932647416402E-2</v>
      </c>
      <c r="W12" s="23">
        <v>2.8889877704004599E-2</v>
      </c>
      <c r="X12" s="23"/>
      <c r="Y12" s="23">
        <v>5.85915960935256E-2</v>
      </c>
      <c r="Z12" s="23">
        <v>2.7607581727951601E-2</v>
      </c>
      <c r="AA12" s="23">
        <v>3.5479732693929303E-2</v>
      </c>
      <c r="AB12" s="23">
        <v>2.2336173668160798E-2</v>
      </c>
      <c r="AC12" s="23"/>
      <c r="AD12" s="23">
        <v>4.1365342936683501E-2</v>
      </c>
      <c r="AE12" s="23">
        <v>5.8996689025666897E-2</v>
      </c>
      <c r="AF12" s="23">
        <v>6.4159057405220099E-2</v>
      </c>
      <c r="AG12" s="23">
        <v>9.1394100576548801E-2</v>
      </c>
      <c r="AH12" s="23"/>
      <c r="AI12" s="23">
        <v>8.8739911230566997E-3</v>
      </c>
      <c r="AJ12" s="23">
        <v>5.4251699348142599E-2</v>
      </c>
      <c r="AK12" s="23">
        <v>4.3170763247140802E-2</v>
      </c>
      <c r="AL12" s="23">
        <v>4.2066136705643901E-3</v>
      </c>
      <c r="AM12" s="23">
        <v>3.86169296244354E-2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0.26688885298439102</v>
      </c>
      <c r="D9" s="14">
        <v>0.28151299754171899</v>
      </c>
      <c r="E9" s="14">
        <v>0.251579409506618</v>
      </c>
      <c r="F9" s="14"/>
      <c r="G9" s="14">
        <v>0.30153725690297301</v>
      </c>
      <c r="H9" s="14">
        <v>0.315259848180516</v>
      </c>
      <c r="I9" s="14">
        <v>0.30050112062534101</v>
      </c>
      <c r="J9" s="14">
        <v>0.24360174814910801</v>
      </c>
      <c r="K9" s="14">
        <v>0.192781834838779</v>
      </c>
      <c r="L9" s="14">
        <v>0.156532057349621</v>
      </c>
      <c r="M9" s="14"/>
      <c r="N9" s="14">
        <v>0.22554376105236801</v>
      </c>
      <c r="O9" s="14">
        <v>0.30775422694169802</v>
      </c>
      <c r="P9" s="14">
        <v>0.24782254954348501</v>
      </c>
      <c r="Q9" s="14">
        <v>0.27618920212810599</v>
      </c>
      <c r="R9" s="14">
        <v>0.27626152122059799</v>
      </c>
      <c r="S9" s="14"/>
      <c r="T9" s="14">
        <v>0.26761530622119101</v>
      </c>
      <c r="U9" s="14">
        <v>0.209928466305974</v>
      </c>
      <c r="V9" s="14">
        <v>0.246688164625184</v>
      </c>
      <c r="W9" s="14">
        <v>0.29891898715855902</v>
      </c>
      <c r="X9" s="14"/>
      <c r="Y9" s="14">
        <v>0.22642229067115499</v>
      </c>
      <c r="Z9" s="14">
        <v>0.28827502494568902</v>
      </c>
      <c r="AA9" s="14">
        <v>0.32724710820257702</v>
      </c>
      <c r="AB9" s="14">
        <v>0.43286522308296899</v>
      </c>
      <c r="AC9" s="14"/>
      <c r="AD9" s="14">
        <v>0.24774106097255699</v>
      </c>
      <c r="AE9" s="14">
        <v>0.32165685374469999</v>
      </c>
      <c r="AF9" s="14">
        <v>0.22339198195031901</v>
      </c>
      <c r="AG9" s="14">
        <v>0.24667389099141601</v>
      </c>
      <c r="AH9" s="14"/>
      <c r="AI9" s="14">
        <v>0.25347114514487701</v>
      </c>
      <c r="AJ9" s="14">
        <v>0.31274328901368897</v>
      </c>
      <c r="AK9" s="14">
        <v>0.42623921731467102</v>
      </c>
      <c r="AL9" s="14">
        <v>0.26674501974645598</v>
      </c>
      <c r="AM9" s="14">
        <v>0.29723896925975701</v>
      </c>
    </row>
    <row r="10" spans="2:39" ht="43.5" x14ac:dyDescent="0.35">
      <c r="B10" s="15" t="s">
        <v>155</v>
      </c>
      <c r="C10" s="14">
        <v>0.54700784121271295</v>
      </c>
      <c r="D10" s="14">
        <v>0.56369193729049605</v>
      </c>
      <c r="E10" s="14">
        <v>0.52954191526543803</v>
      </c>
      <c r="F10" s="14"/>
      <c r="G10" s="14">
        <v>0.549736629622256</v>
      </c>
      <c r="H10" s="14">
        <v>0.485841260698467</v>
      </c>
      <c r="I10" s="14">
        <v>0.55080136997039397</v>
      </c>
      <c r="J10" s="14">
        <v>0.54266918922649399</v>
      </c>
      <c r="K10" s="14">
        <v>0.58405600279334002</v>
      </c>
      <c r="L10" s="14">
        <v>0.63283681612834997</v>
      </c>
      <c r="M10" s="14"/>
      <c r="N10" s="14">
        <v>0.58775548161609903</v>
      </c>
      <c r="O10" s="14">
        <v>0.55350630939129697</v>
      </c>
      <c r="P10" s="14">
        <v>0.52141334124608096</v>
      </c>
      <c r="Q10" s="14">
        <v>0.52093863536297802</v>
      </c>
      <c r="R10" s="14">
        <v>0.59116295136781605</v>
      </c>
      <c r="S10" s="14"/>
      <c r="T10" s="14">
        <v>0.586599362645705</v>
      </c>
      <c r="U10" s="14">
        <v>0.58401396557153695</v>
      </c>
      <c r="V10" s="14">
        <v>0.55449429781283199</v>
      </c>
      <c r="W10" s="14">
        <v>0.52616715815340198</v>
      </c>
      <c r="X10" s="14"/>
      <c r="Y10" s="14">
        <v>0.57055756888185005</v>
      </c>
      <c r="Z10" s="14">
        <v>0.54312988351928004</v>
      </c>
      <c r="AA10" s="14">
        <v>0.53584442966992296</v>
      </c>
      <c r="AB10" s="14">
        <v>0.43091501199175702</v>
      </c>
      <c r="AC10" s="14"/>
      <c r="AD10" s="14">
        <v>0.576311075249894</v>
      </c>
      <c r="AE10" s="14">
        <v>0.48379977863136497</v>
      </c>
      <c r="AF10" s="14">
        <v>0.61445422620034695</v>
      </c>
      <c r="AG10" s="14">
        <v>0.53096806243026096</v>
      </c>
      <c r="AH10" s="14"/>
      <c r="AI10" s="14">
        <v>0.59603869535661302</v>
      </c>
      <c r="AJ10" s="14">
        <v>0.48081420597600599</v>
      </c>
      <c r="AK10" s="14">
        <v>0.40158377588087901</v>
      </c>
      <c r="AL10" s="14">
        <v>0.613241235420799</v>
      </c>
      <c r="AM10" s="14">
        <v>0.53420420410199698</v>
      </c>
    </row>
    <row r="11" spans="2:39" ht="29" x14ac:dyDescent="0.35">
      <c r="B11" s="15" t="s">
        <v>156</v>
      </c>
      <c r="C11" s="14">
        <v>0.15589404227829701</v>
      </c>
      <c r="D11" s="14">
        <v>0.130838444967457</v>
      </c>
      <c r="E11" s="14">
        <v>0.18212376459322999</v>
      </c>
      <c r="F11" s="14"/>
      <c r="G11" s="14">
        <v>0.13967664911591299</v>
      </c>
      <c r="H11" s="14">
        <v>0.15673614192579</v>
      </c>
      <c r="I11" s="14">
        <v>0.130010146371066</v>
      </c>
      <c r="J11" s="14">
        <v>0.17656399731563299</v>
      </c>
      <c r="K11" s="14">
        <v>0.19492279583334901</v>
      </c>
      <c r="L11" s="14">
        <v>0.15683492795491499</v>
      </c>
      <c r="M11" s="14"/>
      <c r="N11" s="14">
        <v>0.15542280275991299</v>
      </c>
      <c r="O11" s="14">
        <v>0.11266622697619399</v>
      </c>
      <c r="P11" s="14">
        <v>0.20821810541215399</v>
      </c>
      <c r="Q11" s="14">
        <v>0.176743697961633</v>
      </c>
      <c r="R11" s="14">
        <v>0.103421696440108</v>
      </c>
      <c r="S11" s="14"/>
      <c r="T11" s="14">
        <v>0.12239247609678</v>
      </c>
      <c r="U11" s="14">
        <v>0.16756253904949001</v>
      </c>
      <c r="V11" s="14">
        <v>0.16407962252150199</v>
      </c>
      <c r="W11" s="14">
        <v>0.15267898001229999</v>
      </c>
      <c r="X11" s="14"/>
      <c r="Y11" s="14">
        <v>0.17376210968471201</v>
      </c>
      <c r="Z11" s="14">
        <v>0.159096650847597</v>
      </c>
      <c r="AA11" s="14">
        <v>0.10142872943357099</v>
      </c>
      <c r="AB11" s="14">
        <v>0.119038362517046</v>
      </c>
      <c r="AC11" s="14"/>
      <c r="AD11" s="14">
        <v>0.15102059439922</v>
      </c>
      <c r="AE11" s="14">
        <v>0.16604904766912401</v>
      </c>
      <c r="AF11" s="14">
        <v>0.14689071542681401</v>
      </c>
      <c r="AG11" s="14">
        <v>0.15586800970665701</v>
      </c>
      <c r="AH11" s="14"/>
      <c r="AI11" s="14">
        <v>0.150490159498509</v>
      </c>
      <c r="AJ11" s="14">
        <v>0.183840967482229</v>
      </c>
      <c r="AK11" s="14">
        <v>0.15588023681096799</v>
      </c>
      <c r="AL11" s="14">
        <v>0.120013744832744</v>
      </c>
      <c r="AM11" s="14">
        <v>0.14908760038939001</v>
      </c>
    </row>
    <row r="12" spans="2:39" x14ac:dyDescent="0.35">
      <c r="B12" s="15" t="s">
        <v>64</v>
      </c>
      <c r="C12" s="23">
        <v>3.0209263524599E-2</v>
      </c>
      <c r="D12" s="23">
        <v>2.3956620200328502E-2</v>
      </c>
      <c r="E12" s="23">
        <v>3.6754910634715102E-2</v>
      </c>
      <c r="F12" s="23"/>
      <c r="G12" s="23">
        <v>9.0494643588582002E-3</v>
      </c>
      <c r="H12" s="23">
        <v>4.2162749195227597E-2</v>
      </c>
      <c r="I12" s="23">
        <v>1.86873630331983E-2</v>
      </c>
      <c r="J12" s="23">
        <v>3.7165065308765198E-2</v>
      </c>
      <c r="K12" s="23">
        <v>2.8239366534532601E-2</v>
      </c>
      <c r="L12" s="23">
        <v>5.3796198567113797E-2</v>
      </c>
      <c r="M12" s="23"/>
      <c r="N12" s="23">
        <v>3.1277954571620803E-2</v>
      </c>
      <c r="O12" s="23">
        <v>2.6073236690810499E-2</v>
      </c>
      <c r="P12" s="23">
        <v>2.25460037982806E-2</v>
      </c>
      <c r="Q12" s="23">
        <v>2.6128464547282401E-2</v>
      </c>
      <c r="R12" s="23">
        <v>2.9153830971478199E-2</v>
      </c>
      <c r="S12" s="23"/>
      <c r="T12" s="23">
        <v>2.3392855036323601E-2</v>
      </c>
      <c r="U12" s="23">
        <v>3.8495029072998399E-2</v>
      </c>
      <c r="V12" s="23">
        <v>3.4737915040481598E-2</v>
      </c>
      <c r="W12" s="23">
        <v>2.22348746757399E-2</v>
      </c>
      <c r="X12" s="23"/>
      <c r="Y12" s="23">
        <v>2.9258030762282599E-2</v>
      </c>
      <c r="Z12" s="23">
        <v>9.4984406874341707E-3</v>
      </c>
      <c r="AA12" s="23">
        <v>3.5479732693929303E-2</v>
      </c>
      <c r="AB12" s="23">
        <v>1.7181402408227499E-2</v>
      </c>
      <c r="AC12" s="23"/>
      <c r="AD12" s="23">
        <v>2.49272693783292E-2</v>
      </c>
      <c r="AE12" s="23">
        <v>2.8494319954810401E-2</v>
      </c>
      <c r="AF12" s="23">
        <v>1.5263076422519801E-2</v>
      </c>
      <c r="AG12" s="23">
        <v>6.6490036871666297E-2</v>
      </c>
      <c r="AH12" s="23"/>
      <c r="AI12" s="23">
        <v>0</v>
      </c>
      <c r="AJ12" s="23">
        <v>2.2601537528075699E-2</v>
      </c>
      <c r="AK12" s="23">
        <v>1.6296769993481799E-2</v>
      </c>
      <c r="AL12" s="23">
        <v>0</v>
      </c>
      <c r="AM12" s="23">
        <v>1.9469226248855501E-2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0.112028127204762</v>
      </c>
      <c r="D9" s="14">
        <v>0.122991218655011</v>
      </c>
      <c r="E9" s="14">
        <v>0.10055129666323399</v>
      </c>
      <c r="F9" s="14"/>
      <c r="G9" s="14">
        <v>9.7628934971907597E-2</v>
      </c>
      <c r="H9" s="14">
        <v>0.15378646265829399</v>
      </c>
      <c r="I9" s="14">
        <v>0.14389650250174299</v>
      </c>
      <c r="J9" s="14">
        <v>7.4813707386543804E-2</v>
      </c>
      <c r="K9" s="14">
        <v>8.7114921805897902E-2</v>
      </c>
      <c r="L9" s="14">
        <v>6.9430294030369696E-2</v>
      </c>
      <c r="M9" s="14"/>
      <c r="N9" s="14">
        <v>7.5437635395538896E-2</v>
      </c>
      <c r="O9" s="14">
        <v>0.13627150504816199</v>
      </c>
      <c r="P9" s="14">
        <v>0.10319721843752699</v>
      </c>
      <c r="Q9" s="14">
        <v>0.12912127187174499</v>
      </c>
      <c r="R9" s="14">
        <v>0.109727042846937</v>
      </c>
      <c r="S9" s="14"/>
      <c r="T9" s="14">
        <v>0.123519347748253</v>
      </c>
      <c r="U9" s="14">
        <v>6.7887230716684802E-2</v>
      </c>
      <c r="V9" s="14">
        <v>0.10924529456798</v>
      </c>
      <c r="W9" s="14">
        <v>0.120435210316682</v>
      </c>
      <c r="X9" s="14"/>
      <c r="Y9" s="14">
        <v>7.5739009204944696E-2</v>
      </c>
      <c r="Z9" s="14">
        <v>0.19012881371658499</v>
      </c>
      <c r="AA9" s="14">
        <v>0.121756583894779</v>
      </c>
      <c r="AB9" s="14">
        <v>0.17260044879108399</v>
      </c>
      <c r="AC9" s="14"/>
      <c r="AD9" s="14">
        <v>0.102898447737964</v>
      </c>
      <c r="AE9" s="14">
        <v>0.131310966140779</v>
      </c>
      <c r="AF9" s="14">
        <v>7.0052152034321996E-2</v>
      </c>
      <c r="AG9" s="14">
        <v>0.14267035485127999</v>
      </c>
      <c r="AH9" s="14"/>
      <c r="AI9" s="14">
        <v>0.14284180284009801</v>
      </c>
      <c r="AJ9" s="14">
        <v>0.13072827776589599</v>
      </c>
      <c r="AK9" s="14">
        <v>0.178916709679563</v>
      </c>
      <c r="AL9" s="14">
        <v>0.146606797130172</v>
      </c>
      <c r="AM9" s="14">
        <v>0.12678193977163599</v>
      </c>
    </row>
    <row r="10" spans="2:39" ht="43.5" x14ac:dyDescent="0.35">
      <c r="B10" s="15" t="s">
        <v>155</v>
      </c>
      <c r="C10" s="14">
        <v>0.46154533220321398</v>
      </c>
      <c r="D10" s="14">
        <v>0.46622999251781999</v>
      </c>
      <c r="E10" s="14">
        <v>0.456641145020307</v>
      </c>
      <c r="F10" s="14"/>
      <c r="G10" s="14">
        <v>0.40415396129127501</v>
      </c>
      <c r="H10" s="14">
        <v>0.442201880853068</v>
      </c>
      <c r="I10" s="14">
        <v>0.52112574722570004</v>
      </c>
      <c r="J10" s="14">
        <v>0.43588080277147301</v>
      </c>
      <c r="K10" s="14">
        <v>0.472564871839113</v>
      </c>
      <c r="L10" s="14">
        <v>0.51050178607483598</v>
      </c>
      <c r="M10" s="14"/>
      <c r="N10" s="14">
        <v>0.47324856556588202</v>
      </c>
      <c r="O10" s="14">
        <v>0.412307744500988</v>
      </c>
      <c r="P10" s="14">
        <v>0.50399846710388896</v>
      </c>
      <c r="Q10" s="14">
        <v>0.42982103924195297</v>
      </c>
      <c r="R10" s="14">
        <v>0.50514190075648802</v>
      </c>
      <c r="S10" s="14"/>
      <c r="T10" s="14">
        <v>0.36515577209675398</v>
      </c>
      <c r="U10" s="14">
        <v>0.41691002930425503</v>
      </c>
      <c r="V10" s="14">
        <v>0.478860672301892</v>
      </c>
      <c r="W10" s="14">
        <v>0.47194922484325302</v>
      </c>
      <c r="X10" s="14"/>
      <c r="Y10" s="14">
        <v>0.44709298660955099</v>
      </c>
      <c r="Z10" s="14">
        <v>0.46282820576662098</v>
      </c>
      <c r="AA10" s="14">
        <v>0.50539943838566503</v>
      </c>
      <c r="AB10" s="14">
        <v>0.56104742672456398</v>
      </c>
      <c r="AC10" s="14"/>
      <c r="AD10" s="14">
        <v>0.46276658595240899</v>
      </c>
      <c r="AE10" s="14">
        <v>0.45955136274957697</v>
      </c>
      <c r="AF10" s="14">
        <v>0.48772826119402302</v>
      </c>
      <c r="AG10" s="14">
        <v>0.47033495367929401</v>
      </c>
      <c r="AH10" s="14"/>
      <c r="AI10" s="14">
        <v>0.444706530954316</v>
      </c>
      <c r="AJ10" s="14">
        <v>0.48845783514419799</v>
      </c>
      <c r="AK10" s="14">
        <v>0.44130047225735403</v>
      </c>
      <c r="AL10" s="14">
        <v>0.41214777133194402</v>
      </c>
      <c r="AM10" s="14">
        <v>0.52314736590816502</v>
      </c>
    </row>
    <row r="11" spans="2:39" ht="29" x14ac:dyDescent="0.35">
      <c r="B11" s="15" t="s">
        <v>156</v>
      </c>
      <c r="C11" s="14">
        <v>0.35087598123431502</v>
      </c>
      <c r="D11" s="14">
        <v>0.34526505373397598</v>
      </c>
      <c r="E11" s="14">
        <v>0.35674984121207998</v>
      </c>
      <c r="F11" s="14"/>
      <c r="G11" s="14">
        <v>0.41364211670168399</v>
      </c>
      <c r="H11" s="14">
        <v>0.322927169557577</v>
      </c>
      <c r="I11" s="14">
        <v>0.27454922144670302</v>
      </c>
      <c r="J11" s="14">
        <v>0.39879442892494998</v>
      </c>
      <c r="K11" s="14">
        <v>0.381132210125321</v>
      </c>
      <c r="L11" s="14">
        <v>0.34739575447471499</v>
      </c>
      <c r="M11" s="14"/>
      <c r="N11" s="14">
        <v>0.37112778241264599</v>
      </c>
      <c r="O11" s="14">
        <v>0.39044358336247298</v>
      </c>
      <c r="P11" s="14">
        <v>0.31009410359852901</v>
      </c>
      <c r="Q11" s="14">
        <v>0.36750712949736902</v>
      </c>
      <c r="R11" s="14">
        <v>0.31971486192540999</v>
      </c>
      <c r="S11" s="14"/>
      <c r="T11" s="14">
        <v>0.408094540380323</v>
      </c>
      <c r="U11" s="14">
        <v>0.38455010471381701</v>
      </c>
      <c r="V11" s="14">
        <v>0.33531069796282498</v>
      </c>
      <c r="W11" s="14">
        <v>0.34979821287973401</v>
      </c>
      <c r="X11" s="14"/>
      <c r="Y11" s="14">
        <v>0.393392195729174</v>
      </c>
      <c r="Z11" s="14">
        <v>0.29960080432667902</v>
      </c>
      <c r="AA11" s="14">
        <v>0.296725758711675</v>
      </c>
      <c r="AB11" s="14">
        <v>0.212546552520989</v>
      </c>
      <c r="AC11" s="14"/>
      <c r="AD11" s="14">
        <v>0.37150771303095897</v>
      </c>
      <c r="AE11" s="14">
        <v>0.33507287415074599</v>
      </c>
      <c r="AF11" s="14">
        <v>0.35878989655573101</v>
      </c>
      <c r="AG11" s="14">
        <v>0.265886473681895</v>
      </c>
      <c r="AH11" s="14"/>
      <c r="AI11" s="14">
        <v>0.40039345316700198</v>
      </c>
      <c r="AJ11" s="14">
        <v>0.30909099050689898</v>
      </c>
      <c r="AK11" s="14">
        <v>0.33147024235935402</v>
      </c>
      <c r="AL11" s="14">
        <v>0.394804649160654</v>
      </c>
      <c r="AM11" s="14">
        <v>0.28399337315443202</v>
      </c>
    </row>
    <row r="12" spans="2:39" x14ac:dyDescent="0.35">
      <c r="B12" s="15" t="s">
        <v>64</v>
      </c>
      <c r="C12" s="23">
        <v>7.5550559357708894E-2</v>
      </c>
      <c r="D12" s="23">
        <v>6.5513735093193498E-2</v>
      </c>
      <c r="E12" s="23">
        <v>8.6057717104378303E-2</v>
      </c>
      <c r="F12" s="23"/>
      <c r="G12" s="23">
        <v>8.4574987035133706E-2</v>
      </c>
      <c r="H12" s="23">
        <v>8.1084486931060795E-2</v>
      </c>
      <c r="I12" s="23">
        <v>6.0428528825854103E-2</v>
      </c>
      <c r="J12" s="23">
        <v>9.0511060917033398E-2</v>
      </c>
      <c r="K12" s="23">
        <v>5.9187996229668E-2</v>
      </c>
      <c r="L12" s="23">
        <v>7.2672165420079302E-2</v>
      </c>
      <c r="M12" s="23"/>
      <c r="N12" s="23">
        <v>8.0186016625933207E-2</v>
      </c>
      <c r="O12" s="23">
        <v>6.0977167088376499E-2</v>
      </c>
      <c r="P12" s="23">
        <v>8.2710210860055894E-2</v>
      </c>
      <c r="Q12" s="23">
        <v>7.3550559388933207E-2</v>
      </c>
      <c r="R12" s="23">
        <v>6.5416194471165104E-2</v>
      </c>
      <c r="S12" s="23"/>
      <c r="T12" s="23">
        <v>0.10323033977467</v>
      </c>
      <c r="U12" s="23">
        <v>0.13065263526524401</v>
      </c>
      <c r="V12" s="23">
        <v>7.6583335167302799E-2</v>
      </c>
      <c r="W12" s="23">
        <v>5.7817351960331699E-2</v>
      </c>
      <c r="X12" s="23"/>
      <c r="Y12" s="23">
        <v>8.3775808456329801E-2</v>
      </c>
      <c r="Z12" s="23">
        <v>4.7442176190115003E-2</v>
      </c>
      <c r="AA12" s="23">
        <v>7.6118219007880406E-2</v>
      </c>
      <c r="AB12" s="23">
        <v>5.3805571963363101E-2</v>
      </c>
      <c r="AC12" s="23"/>
      <c r="AD12" s="23">
        <v>6.2827253278668505E-2</v>
      </c>
      <c r="AE12" s="23">
        <v>7.4064796958897797E-2</v>
      </c>
      <c r="AF12" s="23">
        <v>8.3429690215924696E-2</v>
      </c>
      <c r="AG12" s="23">
        <v>0.121108217787531</v>
      </c>
      <c r="AH12" s="23"/>
      <c r="AI12" s="23">
        <v>1.20582130385845E-2</v>
      </c>
      <c r="AJ12" s="23">
        <v>7.1722896583006707E-2</v>
      </c>
      <c r="AK12" s="23">
        <v>4.8312575703729502E-2</v>
      </c>
      <c r="AL12" s="23">
        <v>4.6440782377229803E-2</v>
      </c>
      <c r="AM12" s="23">
        <v>6.6077321165767797E-2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0.102976721125791</v>
      </c>
      <c r="D9" s="14">
        <v>0.104246547768353</v>
      </c>
      <c r="E9" s="14">
        <v>0.10164738940764</v>
      </c>
      <c r="F9" s="14"/>
      <c r="G9" s="14">
        <v>0.118436751663815</v>
      </c>
      <c r="H9" s="14">
        <v>0.123787979779348</v>
      </c>
      <c r="I9" s="14">
        <v>0.128657191133454</v>
      </c>
      <c r="J9" s="14">
        <v>7.4919939282634102E-2</v>
      </c>
      <c r="K9" s="14">
        <v>5.2608549463957099E-2</v>
      </c>
      <c r="L9" s="14">
        <v>8.11326019050361E-2</v>
      </c>
      <c r="M9" s="14"/>
      <c r="N9" s="14">
        <v>8.5540154014088404E-2</v>
      </c>
      <c r="O9" s="14">
        <v>0.14200825712277801</v>
      </c>
      <c r="P9" s="14">
        <v>8.3546277784436296E-2</v>
      </c>
      <c r="Q9" s="14">
        <v>0.12522832669082801</v>
      </c>
      <c r="R9" s="14">
        <v>8.9396130563829404E-2</v>
      </c>
      <c r="S9" s="14"/>
      <c r="T9" s="14">
        <v>0.14264370031082299</v>
      </c>
      <c r="U9" s="14">
        <v>0.11477993927999899</v>
      </c>
      <c r="V9" s="14">
        <v>7.3880426866564805E-2</v>
      </c>
      <c r="W9" s="14">
        <v>0.124554590995887</v>
      </c>
      <c r="X9" s="14"/>
      <c r="Y9" s="14">
        <v>6.6307438872784896E-2</v>
      </c>
      <c r="Z9" s="14">
        <v>0.12666624025315301</v>
      </c>
      <c r="AA9" s="14">
        <v>0.180046610756007</v>
      </c>
      <c r="AB9" s="14">
        <v>0.198190838841559</v>
      </c>
      <c r="AC9" s="14"/>
      <c r="AD9" s="14">
        <v>9.0779466377016296E-2</v>
      </c>
      <c r="AE9" s="14">
        <v>0.13624728834750599</v>
      </c>
      <c r="AF9" s="14">
        <v>5.7217571023339402E-2</v>
      </c>
      <c r="AG9" s="14">
        <v>0.109072644646037</v>
      </c>
      <c r="AH9" s="14"/>
      <c r="AI9" s="14">
        <v>9.6551814030181898E-2</v>
      </c>
      <c r="AJ9" s="14">
        <v>0.110019255163555</v>
      </c>
      <c r="AK9" s="14">
        <v>0.20559837260948399</v>
      </c>
      <c r="AL9" s="14">
        <v>0.217402183262354</v>
      </c>
      <c r="AM9" s="14">
        <v>7.0085669546633395E-2</v>
      </c>
    </row>
    <row r="10" spans="2:39" ht="43.5" x14ac:dyDescent="0.35">
      <c r="B10" s="15" t="s">
        <v>155</v>
      </c>
      <c r="C10" s="14">
        <v>0.39584151696333902</v>
      </c>
      <c r="D10" s="14">
        <v>0.40464825152150802</v>
      </c>
      <c r="E10" s="14">
        <v>0.38662209189450802</v>
      </c>
      <c r="F10" s="14"/>
      <c r="G10" s="14">
        <v>0.40157454516675301</v>
      </c>
      <c r="H10" s="14">
        <v>0.44224923150762602</v>
      </c>
      <c r="I10" s="14">
        <v>0.392567658058802</v>
      </c>
      <c r="J10" s="14">
        <v>0.35811806940947899</v>
      </c>
      <c r="K10" s="14">
        <v>0.37491313900047801</v>
      </c>
      <c r="L10" s="14">
        <v>0.37498271217021401</v>
      </c>
      <c r="M10" s="14"/>
      <c r="N10" s="14">
        <v>0.40273576142698603</v>
      </c>
      <c r="O10" s="14">
        <v>0.34498780714108002</v>
      </c>
      <c r="P10" s="14">
        <v>0.446497326226721</v>
      </c>
      <c r="Q10" s="14">
        <v>0.39163991555815703</v>
      </c>
      <c r="R10" s="14">
        <v>0.40619971404315502</v>
      </c>
      <c r="S10" s="14"/>
      <c r="T10" s="14">
        <v>0.30307194300676299</v>
      </c>
      <c r="U10" s="14">
        <v>0.34828850133533401</v>
      </c>
      <c r="V10" s="14">
        <v>0.41586262133671198</v>
      </c>
      <c r="W10" s="14">
        <v>0.402813807413819</v>
      </c>
      <c r="X10" s="14"/>
      <c r="Y10" s="14">
        <v>0.378963222313838</v>
      </c>
      <c r="Z10" s="14">
        <v>0.418309419905879</v>
      </c>
      <c r="AA10" s="14">
        <v>0.45587502169493899</v>
      </c>
      <c r="AB10" s="14">
        <v>0.48233854113735602</v>
      </c>
      <c r="AC10" s="14"/>
      <c r="AD10" s="14">
        <v>0.39687692076143899</v>
      </c>
      <c r="AE10" s="14">
        <v>0.38534261913990803</v>
      </c>
      <c r="AF10" s="14">
        <v>0.38984272698952199</v>
      </c>
      <c r="AG10" s="14">
        <v>0.45600336463200097</v>
      </c>
      <c r="AH10" s="14"/>
      <c r="AI10" s="14">
        <v>0.42395615464553099</v>
      </c>
      <c r="AJ10" s="14">
        <v>0.39970582646490599</v>
      </c>
      <c r="AK10" s="14">
        <v>0.43661062260709499</v>
      </c>
      <c r="AL10" s="14">
        <v>0.26380311557512998</v>
      </c>
      <c r="AM10" s="14">
        <v>0.54020277462188804</v>
      </c>
    </row>
    <row r="11" spans="2:39" ht="29" x14ac:dyDescent="0.35">
      <c r="B11" s="15" t="s">
        <v>156</v>
      </c>
      <c r="C11" s="14">
        <v>0.44453309763406101</v>
      </c>
      <c r="D11" s="14">
        <v>0.44394754503429601</v>
      </c>
      <c r="E11" s="14">
        <v>0.44514608968937103</v>
      </c>
      <c r="F11" s="14"/>
      <c r="G11" s="14">
        <v>0.44102361248169802</v>
      </c>
      <c r="H11" s="14">
        <v>0.37405170117098402</v>
      </c>
      <c r="I11" s="14">
        <v>0.42165135249128299</v>
      </c>
      <c r="J11" s="14">
        <v>0.50530570375014905</v>
      </c>
      <c r="K11" s="14">
        <v>0.535169641336673</v>
      </c>
      <c r="L11" s="14">
        <v>0.45222704269104702</v>
      </c>
      <c r="M11" s="14"/>
      <c r="N11" s="14">
        <v>0.44997104404635602</v>
      </c>
      <c r="O11" s="14">
        <v>0.46846970585776998</v>
      </c>
      <c r="P11" s="14">
        <v>0.41969466265486299</v>
      </c>
      <c r="Q11" s="14">
        <v>0.41847709175843201</v>
      </c>
      <c r="R11" s="14">
        <v>0.46976173388774201</v>
      </c>
      <c r="S11" s="14"/>
      <c r="T11" s="14">
        <v>0.482227842051969</v>
      </c>
      <c r="U11" s="14">
        <v>0.48055214421030301</v>
      </c>
      <c r="V11" s="14">
        <v>0.44849664186163901</v>
      </c>
      <c r="W11" s="14">
        <v>0.427581740647268</v>
      </c>
      <c r="X11" s="14"/>
      <c r="Y11" s="14">
        <v>0.492707184017316</v>
      </c>
      <c r="Z11" s="14">
        <v>0.42855591860199299</v>
      </c>
      <c r="AA11" s="14">
        <v>0.320717283855119</v>
      </c>
      <c r="AB11" s="14">
        <v>0.26828078149289702</v>
      </c>
      <c r="AC11" s="14"/>
      <c r="AD11" s="14">
        <v>0.47292477378194198</v>
      </c>
      <c r="AE11" s="14">
        <v>0.42034596393589402</v>
      </c>
      <c r="AF11" s="14">
        <v>0.46824000817238998</v>
      </c>
      <c r="AG11" s="14">
        <v>0.30046707946666801</v>
      </c>
      <c r="AH11" s="14"/>
      <c r="AI11" s="14">
        <v>0.46311301324208198</v>
      </c>
      <c r="AJ11" s="14">
        <v>0.43944698222217699</v>
      </c>
      <c r="AK11" s="14">
        <v>0.31736097037484001</v>
      </c>
      <c r="AL11" s="14">
        <v>0.49009758130301101</v>
      </c>
      <c r="AM11" s="14">
        <v>0.36328031364386798</v>
      </c>
    </row>
    <row r="12" spans="2:39" x14ac:dyDescent="0.35">
      <c r="B12" s="15" t="s">
        <v>64</v>
      </c>
      <c r="C12" s="23">
        <v>5.66486642768095E-2</v>
      </c>
      <c r="D12" s="23">
        <v>4.7157655675842403E-2</v>
      </c>
      <c r="E12" s="23">
        <v>6.6584429008481105E-2</v>
      </c>
      <c r="F12" s="23"/>
      <c r="G12" s="23">
        <v>3.89650906877341E-2</v>
      </c>
      <c r="H12" s="23">
        <v>5.9911087542042302E-2</v>
      </c>
      <c r="I12" s="23">
        <v>5.7123798316461499E-2</v>
      </c>
      <c r="J12" s="23">
        <v>6.1656287557737603E-2</v>
      </c>
      <c r="K12" s="23">
        <v>3.73086701988916E-2</v>
      </c>
      <c r="L12" s="23">
        <v>9.1657643233703207E-2</v>
      </c>
      <c r="M12" s="23"/>
      <c r="N12" s="23">
        <v>6.1753040512569503E-2</v>
      </c>
      <c r="O12" s="23">
        <v>4.4534229878372397E-2</v>
      </c>
      <c r="P12" s="23">
        <v>5.0261733333979201E-2</v>
      </c>
      <c r="Q12" s="23">
        <v>6.4654665992582502E-2</v>
      </c>
      <c r="R12" s="23">
        <v>3.4642421505273503E-2</v>
      </c>
      <c r="S12" s="23"/>
      <c r="T12" s="23">
        <v>7.2056514630445004E-2</v>
      </c>
      <c r="U12" s="23">
        <v>5.6379415174365101E-2</v>
      </c>
      <c r="V12" s="23">
        <v>6.1760309935084003E-2</v>
      </c>
      <c r="W12" s="23">
        <v>4.5049860943026702E-2</v>
      </c>
      <c r="X12" s="23"/>
      <c r="Y12" s="23">
        <v>6.2022154796061303E-2</v>
      </c>
      <c r="Z12" s="23">
        <v>2.64684212389752E-2</v>
      </c>
      <c r="AA12" s="23">
        <v>4.3361083693935799E-2</v>
      </c>
      <c r="AB12" s="23">
        <v>5.1189838528187301E-2</v>
      </c>
      <c r="AC12" s="23"/>
      <c r="AD12" s="23">
        <v>3.9418839079602502E-2</v>
      </c>
      <c r="AE12" s="23">
        <v>5.8064128576692103E-2</v>
      </c>
      <c r="AF12" s="23">
        <v>8.4699693814748095E-2</v>
      </c>
      <c r="AG12" s="23">
        <v>0.13445691125529399</v>
      </c>
      <c r="AH12" s="23"/>
      <c r="AI12" s="23">
        <v>1.6379018082204998E-2</v>
      </c>
      <c r="AJ12" s="23">
        <v>5.0827936149361902E-2</v>
      </c>
      <c r="AK12" s="23">
        <v>4.0430034408581603E-2</v>
      </c>
      <c r="AL12" s="23">
        <v>2.8697119859504901E-2</v>
      </c>
      <c r="AM12" s="23">
        <v>2.6431242187610001E-2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M17"/>
  <sheetViews>
    <sheetView showGridLines="0" workbookViewId="0">
      <pane xSplit="2" topLeftCell="P1" activePane="topRight" state="frozen"/>
      <selection pane="topRight" activeCell="AI9" sqref="AI9:AI1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1068</v>
      </c>
      <c r="D7" s="10">
        <v>561</v>
      </c>
      <c r="E7" s="10">
        <v>507</v>
      </c>
      <c r="F7" s="10"/>
      <c r="G7" s="10">
        <v>231</v>
      </c>
      <c r="H7" s="10">
        <v>265</v>
      </c>
      <c r="I7" s="10">
        <v>199</v>
      </c>
      <c r="J7" s="10">
        <v>171</v>
      </c>
      <c r="K7" s="10">
        <v>109</v>
      </c>
      <c r="L7" s="10">
        <v>93</v>
      </c>
      <c r="M7" s="10"/>
      <c r="N7" s="10">
        <v>193</v>
      </c>
      <c r="O7" s="10">
        <v>161</v>
      </c>
      <c r="P7" s="10">
        <v>216</v>
      </c>
      <c r="Q7" s="10">
        <v>234</v>
      </c>
      <c r="R7" s="10">
        <v>178</v>
      </c>
      <c r="S7" s="10"/>
      <c r="T7" s="10">
        <v>101</v>
      </c>
      <c r="U7" s="10">
        <v>76</v>
      </c>
      <c r="V7" s="10">
        <v>451</v>
      </c>
      <c r="W7" s="10">
        <v>437</v>
      </c>
      <c r="X7" s="10"/>
      <c r="Y7" s="10">
        <v>547</v>
      </c>
      <c r="Z7" s="10">
        <v>219</v>
      </c>
      <c r="AA7" s="10">
        <v>137</v>
      </c>
      <c r="AB7" s="10">
        <v>74</v>
      </c>
      <c r="AC7" s="10"/>
      <c r="AD7" s="10">
        <v>589</v>
      </c>
      <c r="AE7" s="10">
        <v>311</v>
      </c>
      <c r="AF7" s="10">
        <v>69</v>
      </c>
      <c r="AG7" s="10">
        <v>88</v>
      </c>
      <c r="AH7" s="10"/>
      <c r="AI7" s="10">
        <v>90</v>
      </c>
      <c r="AJ7" s="10">
        <v>207</v>
      </c>
      <c r="AK7" s="10">
        <v>61</v>
      </c>
      <c r="AL7" s="10">
        <v>80</v>
      </c>
      <c r="AM7" s="10">
        <v>100</v>
      </c>
    </row>
    <row r="8" spans="2:39" ht="30" customHeight="1" x14ac:dyDescent="0.35">
      <c r="B8" s="11" t="s">
        <v>20</v>
      </c>
      <c r="C8" s="11">
        <v>1069</v>
      </c>
      <c r="D8" s="11">
        <v>547</v>
      </c>
      <c r="E8" s="11">
        <v>522</v>
      </c>
      <c r="F8" s="11"/>
      <c r="G8" s="11">
        <v>189</v>
      </c>
      <c r="H8" s="11">
        <v>243</v>
      </c>
      <c r="I8" s="11">
        <v>222</v>
      </c>
      <c r="J8" s="11">
        <v>177</v>
      </c>
      <c r="K8" s="11">
        <v>124</v>
      </c>
      <c r="L8" s="11">
        <v>113</v>
      </c>
      <c r="M8" s="11"/>
      <c r="N8" s="11">
        <v>100</v>
      </c>
      <c r="O8" s="11">
        <v>260</v>
      </c>
      <c r="P8" s="11">
        <v>210</v>
      </c>
      <c r="Q8" s="11">
        <v>252</v>
      </c>
      <c r="R8" s="11">
        <v>161</v>
      </c>
      <c r="S8" s="11"/>
      <c r="T8" s="11">
        <v>89</v>
      </c>
      <c r="U8" s="11">
        <v>72</v>
      </c>
      <c r="V8" s="11">
        <v>468</v>
      </c>
      <c r="W8" s="11">
        <v>437</v>
      </c>
      <c r="X8" s="11"/>
      <c r="Y8" s="11">
        <v>552</v>
      </c>
      <c r="Z8" s="11">
        <v>219</v>
      </c>
      <c r="AA8" s="11">
        <v>143</v>
      </c>
      <c r="AB8" s="11">
        <v>73</v>
      </c>
      <c r="AC8" s="11"/>
      <c r="AD8" s="11">
        <v>600</v>
      </c>
      <c r="AE8" s="11">
        <v>306</v>
      </c>
      <c r="AF8" s="11">
        <v>70</v>
      </c>
      <c r="AG8" s="11">
        <v>83</v>
      </c>
      <c r="AH8" s="11"/>
      <c r="AI8" s="11">
        <v>97</v>
      </c>
      <c r="AJ8" s="11">
        <v>208</v>
      </c>
      <c r="AK8" s="11">
        <v>66</v>
      </c>
      <c r="AL8" s="11">
        <v>124</v>
      </c>
      <c r="AM8" s="11">
        <v>91</v>
      </c>
    </row>
    <row r="9" spans="2:39" ht="43.5" x14ac:dyDescent="0.35">
      <c r="B9" s="15" t="s">
        <v>154</v>
      </c>
      <c r="C9" s="14">
        <v>0.16567161845239001</v>
      </c>
      <c r="D9" s="14">
        <v>0.149487828780171</v>
      </c>
      <c r="E9" s="14">
        <v>0.18261379324228999</v>
      </c>
      <c r="F9" s="14"/>
      <c r="G9" s="14">
        <v>0.19474031931816599</v>
      </c>
      <c r="H9" s="14">
        <v>0.21071415832735901</v>
      </c>
      <c r="I9" s="14">
        <v>0.210266976921066</v>
      </c>
      <c r="J9" s="14">
        <v>0.13143400353778101</v>
      </c>
      <c r="K9" s="14">
        <v>0.10401834014587701</v>
      </c>
      <c r="L9" s="14">
        <v>5.3793967978764998E-2</v>
      </c>
      <c r="M9" s="14"/>
      <c r="N9" s="14">
        <v>0.118321320915469</v>
      </c>
      <c r="O9" s="14">
        <v>0.16389982326095101</v>
      </c>
      <c r="P9" s="14">
        <v>0.14333704984599799</v>
      </c>
      <c r="Q9" s="14">
        <v>0.214919438844769</v>
      </c>
      <c r="R9" s="14">
        <v>0.21361076021466199</v>
      </c>
      <c r="S9" s="14"/>
      <c r="T9" s="14">
        <v>0.19274590375063699</v>
      </c>
      <c r="U9" s="14">
        <v>0.146065668795856</v>
      </c>
      <c r="V9" s="14">
        <v>0.13870510108859699</v>
      </c>
      <c r="W9" s="14">
        <v>0.192985827553909</v>
      </c>
      <c r="X9" s="14"/>
      <c r="Y9" s="14">
        <v>0.13018116662874801</v>
      </c>
      <c r="Z9" s="14">
        <v>0.16660627711853501</v>
      </c>
      <c r="AA9" s="14">
        <v>0.24245633681454001</v>
      </c>
      <c r="AB9" s="14">
        <v>0.32335287839106402</v>
      </c>
      <c r="AC9" s="14"/>
      <c r="AD9" s="14">
        <v>0.16474181847835301</v>
      </c>
      <c r="AE9" s="14">
        <v>0.183283600127016</v>
      </c>
      <c r="AF9" s="14">
        <v>0.100528128175998</v>
      </c>
      <c r="AG9" s="14">
        <v>0.18205653758555901</v>
      </c>
      <c r="AH9" s="14"/>
      <c r="AI9" s="14">
        <v>0.19835363555459301</v>
      </c>
      <c r="AJ9" s="14">
        <v>0.14864597728792001</v>
      </c>
      <c r="AK9" s="14">
        <v>0.29546469659160601</v>
      </c>
      <c r="AL9" s="14">
        <v>0.19763812701636599</v>
      </c>
      <c r="AM9" s="14">
        <v>0.20444696591217601</v>
      </c>
    </row>
    <row r="10" spans="2:39" ht="43.5" x14ac:dyDescent="0.35">
      <c r="B10" s="15" t="s">
        <v>155</v>
      </c>
      <c r="C10" s="14">
        <v>0.540700326404434</v>
      </c>
      <c r="D10" s="14">
        <v>0.55253702188374798</v>
      </c>
      <c r="E10" s="14">
        <v>0.528308954061675</v>
      </c>
      <c r="F10" s="14"/>
      <c r="G10" s="14">
        <v>0.49710034749432702</v>
      </c>
      <c r="H10" s="14">
        <v>0.51718677734664797</v>
      </c>
      <c r="I10" s="14">
        <v>0.52639575019476303</v>
      </c>
      <c r="J10" s="14">
        <v>0.54461967823938595</v>
      </c>
      <c r="K10" s="14">
        <v>0.58724069246812904</v>
      </c>
      <c r="L10" s="14">
        <v>0.63526577322782096</v>
      </c>
      <c r="M10" s="14"/>
      <c r="N10" s="14">
        <v>0.53331950552907104</v>
      </c>
      <c r="O10" s="14">
        <v>0.55803766085203299</v>
      </c>
      <c r="P10" s="14">
        <v>0.59168763243401001</v>
      </c>
      <c r="Q10" s="14">
        <v>0.46698829378321899</v>
      </c>
      <c r="R10" s="14">
        <v>0.540850443710438</v>
      </c>
      <c r="S10" s="14"/>
      <c r="T10" s="14">
        <v>0.51228139823899499</v>
      </c>
      <c r="U10" s="14">
        <v>0.44296582588087802</v>
      </c>
      <c r="V10" s="14">
        <v>0.55452887817544205</v>
      </c>
      <c r="W10" s="14">
        <v>0.54808269942910204</v>
      </c>
      <c r="X10" s="14"/>
      <c r="Y10" s="14">
        <v>0.54410209857063696</v>
      </c>
      <c r="Z10" s="14">
        <v>0.54262164440929805</v>
      </c>
      <c r="AA10" s="14">
        <v>0.56496006691837697</v>
      </c>
      <c r="AB10" s="14">
        <v>0.48187119544830098</v>
      </c>
      <c r="AC10" s="14"/>
      <c r="AD10" s="14">
        <v>0.55637379057657199</v>
      </c>
      <c r="AE10" s="14">
        <v>0.52216008931911795</v>
      </c>
      <c r="AF10" s="14">
        <v>0.50726455484147903</v>
      </c>
      <c r="AG10" s="14">
        <v>0.53258277338861504</v>
      </c>
      <c r="AH10" s="14"/>
      <c r="AI10" s="14">
        <v>0.562863257656952</v>
      </c>
      <c r="AJ10" s="14">
        <v>0.58613231514955</v>
      </c>
      <c r="AK10" s="14">
        <v>0.40672187601939302</v>
      </c>
      <c r="AL10" s="14">
        <v>0.54638091602995698</v>
      </c>
      <c r="AM10" s="14">
        <v>0.52503506831611901</v>
      </c>
    </row>
    <row r="11" spans="2:39" ht="29" x14ac:dyDescent="0.35">
      <c r="B11" s="15" t="s">
        <v>156</v>
      </c>
      <c r="C11" s="14">
        <v>0.24707732867603699</v>
      </c>
      <c r="D11" s="14">
        <v>0.258246273107896</v>
      </c>
      <c r="E11" s="14">
        <v>0.23538499872021301</v>
      </c>
      <c r="F11" s="14"/>
      <c r="G11" s="14">
        <v>0.28228636731214501</v>
      </c>
      <c r="H11" s="14">
        <v>0.2237470547158</v>
      </c>
      <c r="I11" s="14">
        <v>0.232670045208096</v>
      </c>
      <c r="J11" s="14">
        <v>0.283584485314125</v>
      </c>
      <c r="K11" s="14">
        <v>0.25834031064855001</v>
      </c>
      <c r="L11" s="14">
        <v>0.19692130802267499</v>
      </c>
      <c r="M11" s="14"/>
      <c r="N11" s="14">
        <v>0.29959242793310398</v>
      </c>
      <c r="O11" s="14">
        <v>0.23895058728276899</v>
      </c>
      <c r="P11" s="14">
        <v>0.237314968173265</v>
      </c>
      <c r="Q11" s="14">
        <v>0.26645809992907799</v>
      </c>
      <c r="R11" s="14">
        <v>0.204966410885698</v>
      </c>
      <c r="S11" s="14"/>
      <c r="T11" s="14">
        <v>0.25559660311404198</v>
      </c>
      <c r="U11" s="14">
        <v>0.313230908927359</v>
      </c>
      <c r="V11" s="14">
        <v>0.25391063040547901</v>
      </c>
      <c r="W11" s="14">
        <v>0.228140652610967</v>
      </c>
      <c r="X11" s="14"/>
      <c r="Y11" s="14">
        <v>0.27867789528708498</v>
      </c>
      <c r="Z11" s="14">
        <v>0.262019669125858</v>
      </c>
      <c r="AA11" s="14">
        <v>0.153884342680496</v>
      </c>
      <c r="AB11" s="14">
        <v>0.14857725848481601</v>
      </c>
      <c r="AC11" s="14"/>
      <c r="AD11" s="14">
        <v>0.23276776335037699</v>
      </c>
      <c r="AE11" s="14">
        <v>0.26526459808603298</v>
      </c>
      <c r="AF11" s="14">
        <v>0.34282078390507598</v>
      </c>
      <c r="AG11" s="14">
        <v>0.19330200811074999</v>
      </c>
      <c r="AH11" s="14"/>
      <c r="AI11" s="14">
        <v>0.21613969605363401</v>
      </c>
      <c r="AJ11" s="14">
        <v>0.234623453443604</v>
      </c>
      <c r="AK11" s="14">
        <v>0.28151665739551901</v>
      </c>
      <c r="AL11" s="14">
        <v>0.240466480831169</v>
      </c>
      <c r="AM11" s="14">
        <v>0.235582117414947</v>
      </c>
    </row>
    <row r="12" spans="2:39" x14ac:dyDescent="0.35">
      <c r="B12" s="15" t="s">
        <v>64</v>
      </c>
      <c r="C12" s="23">
        <v>4.6550726467139703E-2</v>
      </c>
      <c r="D12" s="23">
        <v>3.9728876228185099E-2</v>
      </c>
      <c r="E12" s="23">
        <v>5.3692253975822397E-2</v>
      </c>
      <c r="F12" s="23"/>
      <c r="G12" s="23">
        <v>2.58729658753615E-2</v>
      </c>
      <c r="H12" s="23">
        <v>4.83520096101921E-2</v>
      </c>
      <c r="I12" s="23">
        <v>3.0667227676075399E-2</v>
      </c>
      <c r="J12" s="23">
        <v>4.03618329087067E-2</v>
      </c>
      <c r="K12" s="23">
        <v>5.0400656737443497E-2</v>
      </c>
      <c r="L12" s="23">
        <v>0.11401895077073899</v>
      </c>
      <c r="M12" s="23"/>
      <c r="N12" s="23">
        <v>4.8766745622356097E-2</v>
      </c>
      <c r="O12" s="23">
        <v>3.9111928604246601E-2</v>
      </c>
      <c r="P12" s="23">
        <v>2.7660349546727501E-2</v>
      </c>
      <c r="Q12" s="23">
        <v>5.1634167442934503E-2</v>
      </c>
      <c r="R12" s="23">
        <v>4.0572385189201303E-2</v>
      </c>
      <c r="S12" s="23"/>
      <c r="T12" s="23">
        <v>3.9376094896325903E-2</v>
      </c>
      <c r="U12" s="23">
        <v>9.7737596395906595E-2</v>
      </c>
      <c r="V12" s="23">
        <v>5.2855390330482199E-2</v>
      </c>
      <c r="W12" s="23">
        <v>3.0790820406021099E-2</v>
      </c>
      <c r="X12" s="23"/>
      <c r="Y12" s="23">
        <v>4.7038839513528899E-2</v>
      </c>
      <c r="Z12" s="23">
        <v>2.8752409346307999E-2</v>
      </c>
      <c r="AA12" s="23">
        <v>3.8699253586586699E-2</v>
      </c>
      <c r="AB12" s="23">
        <v>4.61986676758184E-2</v>
      </c>
      <c r="AC12" s="23"/>
      <c r="AD12" s="23">
        <v>4.6116627594697798E-2</v>
      </c>
      <c r="AE12" s="23">
        <v>2.9291712467832898E-2</v>
      </c>
      <c r="AF12" s="23">
        <v>4.9386533077447503E-2</v>
      </c>
      <c r="AG12" s="23">
        <v>9.2058680915076199E-2</v>
      </c>
      <c r="AH12" s="23"/>
      <c r="AI12" s="23">
        <v>2.26434107348207E-2</v>
      </c>
      <c r="AJ12" s="23">
        <v>3.0598254118926398E-2</v>
      </c>
      <c r="AK12" s="23">
        <v>1.6296769993481799E-2</v>
      </c>
      <c r="AL12" s="23">
        <v>1.55144761225087E-2</v>
      </c>
      <c r="AM12" s="23">
        <v>3.4935848356758101E-2</v>
      </c>
    </row>
    <row r="13" spans="2:39" x14ac:dyDescent="0.35">
      <c r="B13" s="16" t="s">
        <v>158</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M19"/>
  <sheetViews>
    <sheetView showGridLines="0" workbookViewId="0">
      <pane xSplit="2" topLeftCell="C1" activePane="topRight" state="frozen"/>
      <selection pane="topRight" activeCell="B19" sqref="B1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166</v>
      </c>
      <c r="C9" s="14">
        <v>0.77297334554791597</v>
      </c>
      <c r="D9" s="14">
        <v>0.796721143880462</v>
      </c>
      <c r="E9" s="14">
        <v>0.74728755446484396</v>
      </c>
      <c r="F9" s="14"/>
      <c r="G9" s="14">
        <v>0.72511451681676797</v>
      </c>
      <c r="H9" s="14">
        <v>0.81348932186839296</v>
      </c>
      <c r="I9" s="14">
        <v>0.82153715953254602</v>
      </c>
      <c r="J9" s="14">
        <v>0.77135990133162802</v>
      </c>
      <c r="K9" s="14">
        <v>0.73692078730906896</v>
      </c>
      <c r="L9" s="14">
        <v>0.701911917063333</v>
      </c>
      <c r="M9" s="14"/>
      <c r="N9" s="14">
        <v>0.65243671878489096</v>
      </c>
      <c r="O9" s="14">
        <v>0.81976164645296101</v>
      </c>
      <c r="P9" s="14">
        <v>0.83210393144554595</v>
      </c>
      <c r="Q9" s="14">
        <v>0.75656554223649697</v>
      </c>
      <c r="R9" s="14">
        <v>0.81194005495643196</v>
      </c>
      <c r="S9" s="14"/>
      <c r="T9" s="14">
        <v>0.60559838910590602</v>
      </c>
      <c r="U9" s="14">
        <v>0.65286315809601803</v>
      </c>
      <c r="V9" s="14">
        <v>0.76077089703084599</v>
      </c>
      <c r="W9" s="14">
        <v>0.83943335367928396</v>
      </c>
      <c r="X9" s="14"/>
      <c r="Y9" s="14">
        <v>0.74351843153321595</v>
      </c>
      <c r="Z9" s="14">
        <v>0.84755575449378595</v>
      </c>
      <c r="AA9" s="14">
        <v>0.875551699356101</v>
      </c>
      <c r="AB9" s="14">
        <v>0.86815679754052699</v>
      </c>
      <c r="AC9" s="14"/>
      <c r="AD9" s="14">
        <v>0.81710411411143602</v>
      </c>
      <c r="AE9" s="14">
        <v>0.81378330432079204</v>
      </c>
      <c r="AF9" s="14">
        <v>0.512624647300985</v>
      </c>
      <c r="AG9" s="14">
        <v>0.54308044329540095</v>
      </c>
      <c r="AH9" s="14"/>
      <c r="AI9" s="14">
        <v>0.91744766610317197</v>
      </c>
      <c r="AJ9" s="14">
        <v>0.85176771029862397</v>
      </c>
      <c r="AK9" s="14">
        <v>0.74407006645609197</v>
      </c>
      <c r="AL9" s="14">
        <v>0.95979110644246501</v>
      </c>
      <c r="AM9" s="14">
        <v>0.89423481493041101</v>
      </c>
    </row>
    <row r="10" spans="2:39" x14ac:dyDescent="0.35">
      <c r="B10" s="15" t="s">
        <v>167</v>
      </c>
      <c r="C10" s="14">
        <v>0.76841397483527796</v>
      </c>
      <c r="D10" s="14">
        <v>0.77436624270482102</v>
      </c>
      <c r="E10" s="14">
        <v>0.76197595869472401</v>
      </c>
      <c r="F10" s="14"/>
      <c r="G10" s="14">
        <v>0.75370555769394998</v>
      </c>
      <c r="H10" s="14">
        <v>0.83324343654327404</v>
      </c>
      <c r="I10" s="14">
        <v>0.81974168312136497</v>
      </c>
      <c r="J10" s="14">
        <v>0.70594645841386905</v>
      </c>
      <c r="K10" s="14">
        <v>0.72481961688333896</v>
      </c>
      <c r="L10" s="14">
        <v>0.67944130303721895</v>
      </c>
      <c r="M10" s="14"/>
      <c r="N10" s="14">
        <v>0.79487746068116005</v>
      </c>
      <c r="O10" s="14">
        <v>0.77465940598693905</v>
      </c>
      <c r="P10" s="14">
        <v>0.83181386356901199</v>
      </c>
      <c r="Q10" s="14">
        <v>0.78909931506212205</v>
      </c>
      <c r="R10" s="14">
        <v>0.79691974135736399</v>
      </c>
      <c r="S10" s="14"/>
      <c r="T10" s="14">
        <v>0.61943466235695999</v>
      </c>
      <c r="U10" s="14">
        <v>0.64984267899722203</v>
      </c>
      <c r="V10" s="14">
        <v>0.76961849949529504</v>
      </c>
      <c r="W10" s="14">
        <v>0.81698999875623202</v>
      </c>
      <c r="X10" s="14"/>
      <c r="Y10" s="14">
        <v>0.73950879629886501</v>
      </c>
      <c r="Z10" s="14">
        <v>0.80191628348136901</v>
      </c>
      <c r="AA10" s="14">
        <v>0.849680560992082</v>
      </c>
      <c r="AB10" s="14">
        <v>0.843305087693758</v>
      </c>
      <c r="AC10" s="14"/>
      <c r="AD10" s="14">
        <v>0.81351161170221997</v>
      </c>
      <c r="AE10" s="14">
        <v>0.76973789924497205</v>
      </c>
      <c r="AF10" s="14">
        <v>0.63638901934938696</v>
      </c>
      <c r="AG10" s="14">
        <v>0.58100285475117197</v>
      </c>
      <c r="AH10" s="14"/>
      <c r="AI10" s="14">
        <v>0.89589519923332595</v>
      </c>
      <c r="AJ10" s="14">
        <v>0.83933795796477495</v>
      </c>
      <c r="AK10" s="14">
        <v>0.77423356363453999</v>
      </c>
      <c r="AL10" s="14">
        <v>0.84695044404029596</v>
      </c>
      <c r="AM10" s="14">
        <v>0.89310763484190503</v>
      </c>
    </row>
    <row r="11" spans="2:39" x14ac:dyDescent="0.35">
      <c r="B11" s="15" t="s">
        <v>168</v>
      </c>
      <c r="C11" s="14">
        <v>0.50471229918955496</v>
      </c>
      <c r="D11" s="14">
        <v>0.54053830904070699</v>
      </c>
      <c r="E11" s="14">
        <v>0.46596262684137701</v>
      </c>
      <c r="F11" s="14"/>
      <c r="G11" s="14">
        <v>0.62476231260748105</v>
      </c>
      <c r="H11" s="14">
        <v>0.63758697258520902</v>
      </c>
      <c r="I11" s="14">
        <v>0.544740288002452</v>
      </c>
      <c r="J11" s="14">
        <v>0.36190277059682602</v>
      </c>
      <c r="K11" s="14">
        <v>0.34284377675004302</v>
      </c>
      <c r="L11" s="14">
        <v>0.29332539821178799</v>
      </c>
      <c r="M11" s="14"/>
      <c r="N11" s="14">
        <v>0.49619413344563001</v>
      </c>
      <c r="O11" s="14">
        <v>0.59580628462831198</v>
      </c>
      <c r="P11" s="14">
        <v>0.51604027938196595</v>
      </c>
      <c r="Q11" s="14">
        <v>0.60957431947152196</v>
      </c>
      <c r="R11" s="14">
        <v>0.38193053267683902</v>
      </c>
      <c r="S11" s="14"/>
      <c r="T11" s="14">
        <v>0.36295216636665301</v>
      </c>
      <c r="U11" s="14">
        <v>0.50646998798671705</v>
      </c>
      <c r="V11" s="14">
        <v>0.53005972508190302</v>
      </c>
      <c r="W11" s="14">
        <v>0.50723114928634305</v>
      </c>
      <c r="X11" s="14"/>
      <c r="Y11" s="14">
        <v>0.48230623234939102</v>
      </c>
      <c r="Z11" s="14">
        <v>0.60653217463798703</v>
      </c>
      <c r="AA11" s="14">
        <v>0.53624421412274104</v>
      </c>
      <c r="AB11" s="14">
        <v>0.50236034358175496</v>
      </c>
      <c r="AC11" s="14"/>
      <c r="AD11" s="14">
        <v>0.54310285385336898</v>
      </c>
      <c r="AE11" s="14">
        <v>0.48936025042637399</v>
      </c>
      <c r="AF11" s="14">
        <v>0.398895441549171</v>
      </c>
      <c r="AG11" s="14">
        <v>0.39667953607112999</v>
      </c>
      <c r="AH11" s="14"/>
      <c r="AI11" s="14">
        <v>0.59817846515174999</v>
      </c>
      <c r="AJ11" s="14">
        <v>0.522596547982348</v>
      </c>
      <c r="AK11" s="14">
        <v>0.72663402714489</v>
      </c>
      <c r="AL11" s="14">
        <v>0.66332894486071603</v>
      </c>
      <c r="AM11" s="14">
        <v>0.47900350718364099</v>
      </c>
    </row>
    <row r="12" spans="2:39" x14ac:dyDescent="0.35">
      <c r="B12" s="15" t="s">
        <v>169</v>
      </c>
      <c r="C12" s="14">
        <v>4.1707401132204697E-2</v>
      </c>
      <c r="D12" s="14">
        <v>5.3547128765044798E-2</v>
      </c>
      <c r="E12" s="14">
        <v>2.8901465769311799E-2</v>
      </c>
      <c r="F12" s="14"/>
      <c r="G12" s="14">
        <v>6.1950012411680399E-3</v>
      </c>
      <c r="H12" s="14">
        <v>4.7266013670951498E-2</v>
      </c>
      <c r="I12" s="14">
        <v>5.8659662420178803E-2</v>
      </c>
      <c r="J12" s="14">
        <v>3.6186992334562101E-2</v>
      </c>
      <c r="K12" s="14">
        <v>6.7836693516693594E-2</v>
      </c>
      <c r="L12" s="14">
        <v>3.6566717251690903E-2</v>
      </c>
      <c r="M12" s="14"/>
      <c r="N12" s="14">
        <v>3.5401236717097301E-2</v>
      </c>
      <c r="O12" s="14">
        <v>2.3084608253565501E-2</v>
      </c>
      <c r="P12" s="14">
        <v>6.54396149814956E-2</v>
      </c>
      <c r="Q12" s="14">
        <v>3.8817352340816201E-2</v>
      </c>
      <c r="R12" s="14">
        <v>5.8927394875939502E-2</v>
      </c>
      <c r="S12" s="14"/>
      <c r="T12" s="14">
        <v>0</v>
      </c>
      <c r="U12" s="14">
        <v>1.2369292039685099E-2</v>
      </c>
      <c r="V12" s="14">
        <v>3.9399611132282401E-2</v>
      </c>
      <c r="W12" s="14">
        <v>5.7036009362406201E-2</v>
      </c>
      <c r="X12" s="14"/>
      <c r="Y12" s="14">
        <v>2.5711618015773499E-2</v>
      </c>
      <c r="Z12" s="14">
        <v>5.2809893710873197E-2</v>
      </c>
      <c r="AA12" s="14">
        <v>6.7068512563987895E-2</v>
      </c>
      <c r="AB12" s="14">
        <v>8.5737330570136494E-2</v>
      </c>
      <c r="AC12" s="14"/>
      <c r="AD12" s="14">
        <v>4.5464671955047602E-2</v>
      </c>
      <c r="AE12" s="14">
        <v>4.6473972305431398E-2</v>
      </c>
      <c r="AF12" s="14">
        <v>2.2246036878050102E-2</v>
      </c>
      <c r="AG12" s="14">
        <v>4.8563758818190904E-3</v>
      </c>
      <c r="AH12" s="14"/>
      <c r="AI12" s="14">
        <v>5.51690254319636E-2</v>
      </c>
      <c r="AJ12" s="14">
        <v>5.6044005258121997E-2</v>
      </c>
      <c r="AK12" s="14">
        <v>3.4858239713304699E-2</v>
      </c>
      <c r="AL12" s="14">
        <v>4.7004761218197202E-2</v>
      </c>
      <c r="AM12" s="14">
        <v>5.5595595169407798E-2</v>
      </c>
    </row>
    <row r="13" spans="2:39" x14ac:dyDescent="0.35">
      <c r="B13" s="15" t="s">
        <v>93</v>
      </c>
      <c r="C13" s="14">
        <v>9.8219978734428004E-2</v>
      </c>
      <c r="D13" s="14">
        <v>9.7164654291185801E-2</v>
      </c>
      <c r="E13" s="14">
        <v>9.9361425313786403E-2</v>
      </c>
      <c r="F13" s="14"/>
      <c r="G13" s="14">
        <v>0.108369731022904</v>
      </c>
      <c r="H13" s="14">
        <v>6.6322574313114904E-2</v>
      </c>
      <c r="I13" s="14">
        <v>4.2299410583882799E-2</v>
      </c>
      <c r="J13" s="14">
        <v>0.12771817415068901</v>
      </c>
      <c r="K13" s="14">
        <v>0.16438974531901099</v>
      </c>
      <c r="L13" s="14">
        <v>0.15400049697261201</v>
      </c>
      <c r="M13" s="14"/>
      <c r="N13" s="14">
        <v>9.0872427783477303E-2</v>
      </c>
      <c r="O13" s="14">
        <v>7.7571783091773899E-2</v>
      </c>
      <c r="P13" s="14">
        <v>4.5523238552580003E-2</v>
      </c>
      <c r="Q13" s="14">
        <v>9.6781467327869505E-2</v>
      </c>
      <c r="R13" s="14">
        <v>9.5823573116773406E-2</v>
      </c>
      <c r="S13" s="14"/>
      <c r="T13" s="14">
        <v>0.280003360676566</v>
      </c>
      <c r="U13" s="14">
        <v>0.161210069025995</v>
      </c>
      <c r="V13" s="14">
        <v>0.101394459327593</v>
      </c>
      <c r="W13" s="14">
        <v>4.80330301096294E-2</v>
      </c>
      <c r="X13" s="14"/>
      <c r="Y13" s="14">
        <v>0.119903806721905</v>
      </c>
      <c r="Z13" s="14">
        <v>5.5806632415344101E-2</v>
      </c>
      <c r="AA13" s="14">
        <v>6.4323254740193403E-2</v>
      </c>
      <c r="AB13" s="14">
        <v>1.69028952063103E-2</v>
      </c>
      <c r="AC13" s="14"/>
      <c r="AD13" s="14">
        <v>6.6329512907662494E-2</v>
      </c>
      <c r="AE13" s="14">
        <v>7.7333066188533903E-2</v>
      </c>
      <c r="AF13" s="14">
        <v>0.22024328590508099</v>
      </c>
      <c r="AG13" s="14">
        <v>0.28677186130499799</v>
      </c>
      <c r="AH13" s="14"/>
      <c r="AI13" s="14">
        <v>2.57835350561424E-2</v>
      </c>
      <c r="AJ13" s="14">
        <v>3.1662915262642297E-2</v>
      </c>
      <c r="AK13" s="14">
        <v>7.8298357184678799E-2</v>
      </c>
      <c r="AL13" s="14">
        <v>1.18009845276609E-2</v>
      </c>
      <c r="AM13" s="14">
        <v>4.42352882650646E-2</v>
      </c>
    </row>
    <row r="14" spans="2:39" x14ac:dyDescent="0.35">
      <c r="B14" s="15" t="s">
        <v>170</v>
      </c>
      <c r="C14" s="23">
        <v>5.7626278114946104E-3</v>
      </c>
      <c r="D14" s="23">
        <v>1.71758789689274E-3</v>
      </c>
      <c r="E14" s="23">
        <v>1.0137772349704499E-2</v>
      </c>
      <c r="F14" s="23"/>
      <c r="G14" s="23">
        <v>1.1068858629348101E-2</v>
      </c>
      <c r="H14" s="23">
        <v>3.9122999406755203E-3</v>
      </c>
      <c r="I14" s="23">
        <v>9.2531411411151294E-3</v>
      </c>
      <c r="J14" s="23">
        <v>0</v>
      </c>
      <c r="K14" s="23">
        <v>0</v>
      </c>
      <c r="L14" s="23">
        <v>8.9001061102057504E-3</v>
      </c>
      <c r="M14" s="23"/>
      <c r="N14" s="23">
        <v>4.4214902533102401E-3</v>
      </c>
      <c r="O14" s="23">
        <v>0</v>
      </c>
      <c r="P14" s="23">
        <v>9.0394445225737297E-3</v>
      </c>
      <c r="Q14" s="23">
        <v>7.7050275312758303E-3</v>
      </c>
      <c r="R14" s="23">
        <v>5.9872300859210997E-3</v>
      </c>
      <c r="S14" s="23"/>
      <c r="T14" s="23">
        <v>9.2253036384319399E-3</v>
      </c>
      <c r="U14" s="23">
        <v>1.2611314993197099E-2</v>
      </c>
      <c r="V14" s="23">
        <v>6.5072815796316501E-3</v>
      </c>
      <c r="W14" s="23">
        <v>2.2597690023309501E-3</v>
      </c>
      <c r="X14" s="23"/>
      <c r="Y14" s="23">
        <v>9.7398317330617198E-3</v>
      </c>
      <c r="Z14" s="23">
        <v>0</v>
      </c>
      <c r="AA14" s="23">
        <v>0</v>
      </c>
      <c r="AB14" s="23">
        <v>0</v>
      </c>
      <c r="AC14" s="23"/>
      <c r="AD14" s="23">
        <v>5.7125961521635798E-3</v>
      </c>
      <c r="AE14" s="23">
        <v>0</v>
      </c>
      <c r="AF14" s="23">
        <v>1.3027435268669301E-2</v>
      </c>
      <c r="AG14" s="23">
        <v>0</v>
      </c>
      <c r="AH14" s="23"/>
      <c r="AI14" s="23">
        <v>0</v>
      </c>
      <c r="AJ14" s="23">
        <v>3.8574959215451599E-3</v>
      </c>
      <c r="AK14" s="23">
        <v>0</v>
      </c>
      <c r="AL14" s="23">
        <v>0</v>
      </c>
      <c r="AM14" s="23">
        <v>0</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172</v>
      </c>
      <c r="C9" s="14">
        <v>0.63293616932834995</v>
      </c>
      <c r="D9" s="14">
        <v>0.64625903996233802</v>
      </c>
      <c r="E9" s="14">
        <v>0.61882524532253103</v>
      </c>
      <c r="F9" s="14"/>
      <c r="G9" s="14">
        <v>0.73783631641411296</v>
      </c>
      <c r="H9" s="14">
        <v>0.666820027894792</v>
      </c>
      <c r="I9" s="14">
        <v>0.66452552310408797</v>
      </c>
      <c r="J9" s="14">
        <v>0.57129213256209899</v>
      </c>
      <c r="K9" s="14">
        <v>0.58552043701359702</v>
      </c>
      <c r="L9" s="14">
        <v>0.47458813613849199</v>
      </c>
      <c r="M9" s="14"/>
      <c r="N9" s="14">
        <v>0.62479883763071198</v>
      </c>
      <c r="O9" s="14">
        <v>0.61994317415405797</v>
      </c>
      <c r="P9" s="14">
        <v>0.62653222593746705</v>
      </c>
      <c r="Q9" s="14">
        <v>0.64996841265980598</v>
      </c>
      <c r="R9" s="14">
        <v>0.68365459286607799</v>
      </c>
      <c r="S9" s="14"/>
      <c r="T9" s="14">
        <v>0.63806640999481501</v>
      </c>
      <c r="U9" s="14">
        <v>0.663419088661509</v>
      </c>
      <c r="V9" s="14">
        <v>0.59180827856330898</v>
      </c>
      <c r="W9" s="14">
        <v>0.67308006769263495</v>
      </c>
      <c r="X9" s="14"/>
      <c r="Y9" s="14">
        <v>0.63604128667487903</v>
      </c>
      <c r="Z9" s="14">
        <v>0.68213594503333097</v>
      </c>
      <c r="AA9" s="14">
        <v>0.67296538149488105</v>
      </c>
      <c r="AB9" s="14">
        <v>0.53921861697850004</v>
      </c>
      <c r="AC9" s="14"/>
      <c r="AD9" s="14">
        <v>0.61312549651431203</v>
      </c>
      <c r="AE9" s="14">
        <v>0.67826210269228704</v>
      </c>
      <c r="AF9" s="14">
        <v>0.62104072759057205</v>
      </c>
      <c r="AG9" s="14">
        <v>0.63711580461431705</v>
      </c>
      <c r="AH9" s="14"/>
      <c r="AI9" s="14">
        <v>0.65336471569412202</v>
      </c>
      <c r="AJ9" s="14">
        <v>0.64424039851121495</v>
      </c>
      <c r="AK9" s="14">
        <v>0.73193629328181997</v>
      </c>
      <c r="AL9" s="14">
        <v>0.52139187545547805</v>
      </c>
      <c r="AM9" s="14">
        <v>0.64847669942532404</v>
      </c>
    </row>
    <row r="10" spans="2:39" x14ac:dyDescent="0.35">
      <c r="B10" s="15" t="s">
        <v>173</v>
      </c>
      <c r="C10" s="14">
        <v>0.551283088776368</v>
      </c>
      <c r="D10" s="14">
        <v>0.531441546504832</v>
      </c>
      <c r="E10" s="14">
        <v>0.57229826657428295</v>
      </c>
      <c r="F10" s="14"/>
      <c r="G10" s="14">
        <v>0.60583103690371298</v>
      </c>
      <c r="H10" s="14">
        <v>0.58298422375842296</v>
      </c>
      <c r="I10" s="14">
        <v>0.54227249522691201</v>
      </c>
      <c r="J10" s="14">
        <v>0.58096684895639294</v>
      </c>
      <c r="K10" s="14">
        <v>0.45463077474935298</v>
      </c>
      <c r="L10" s="14">
        <v>0.47076659173341401</v>
      </c>
      <c r="M10" s="14"/>
      <c r="N10" s="14">
        <v>0.53557971039908203</v>
      </c>
      <c r="O10" s="14">
        <v>0.552415737899558</v>
      </c>
      <c r="P10" s="14">
        <v>0.59404086475913298</v>
      </c>
      <c r="Q10" s="14">
        <v>0.56042221743144105</v>
      </c>
      <c r="R10" s="14">
        <v>0.544601215891372</v>
      </c>
      <c r="S10" s="14"/>
      <c r="T10" s="14">
        <v>0.52432586315059204</v>
      </c>
      <c r="U10" s="14">
        <v>0.57493076759105899</v>
      </c>
      <c r="V10" s="14">
        <v>0.54503091058767195</v>
      </c>
      <c r="W10" s="14">
        <v>0.56107451690515597</v>
      </c>
      <c r="X10" s="14"/>
      <c r="Y10" s="14">
        <v>0.53570874892118803</v>
      </c>
      <c r="Z10" s="14">
        <v>0.62649806922497997</v>
      </c>
      <c r="AA10" s="14">
        <v>0.58610933398526899</v>
      </c>
      <c r="AB10" s="14">
        <v>0.46349858226235502</v>
      </c>
      <c r="AC10" s="14"/>
      <c r="AD10" s="14">
        <v>0.57775900548836701</v>
      </c>
      <c r="AE10" s="14">
        <v>0.55790128988308596</v>
      </c>
      <c r="AF10" s="14">
        <v>0.43094652400230499</v>
      </c>
      <c r="AG10" s="14">
        <v>0.45400261291719601</v>
      </c>
      <c r="AH10" s="14"/>
      <c r="AI10" s="14">
        <v>0.66389204803678503</v>
      </c>
      <c r="AJ10" s="14">
        <v>0.59691624233234897</v>
      </c>
      <c r="AK10" s="14">
        <v>0.61750141770370004</v>
      </c>
      <c r="AL10" s="14">
        <v>0.50119568286279403</v>
      </c>
      <c r="AM10" s="14">
        <v>0.57870028267943097</v>
      </c>
    </row>
    <row r="11" spans="2:39" x14ac:dyDescent="0.35">
      <c r="B11" s="15" t="s">
        <v>174</v>
      </c>
      <c r="C11" s="14">
        <v>0.504562287945026</v>
      </c>
      <c r="D11" s="14">
        <v>0.53814135215861103</v>
      </c>
      <c r="E11" s="14">
        <v>0.46899700803488398</v>
      </c>
      <c r="F11" s="14"/>
      <c r="G11" s="14">
        <v>0.38053756699361602</v>
      </c>
      <c r="H11" s="14">
        <v>0.541068277714435</v>
      </c>
      <c r="I11" s="14">
        <v>0.53259967720622103</v>
      </c>
      <c r="J11" s="14">
        <v>0.54846093908216298</v>
      </c>
      <c r="K11" s="14">
        <v>0.51823301659917997</v>
      </c>
      <c r="L11" s="14">
        <v>0.498343052709526</v>
      </c>
      <c r="M11" s="14"/>
      <c r="N11" s="14">
        <v>0.41687561620010399</v>
      </c>
      <c r="O11" s="14">
        <v>0.50295993760282598</v>
      </c>
      <c r="P11" s="14">
        <v>0.56461460832090005</v>
      </c>
      <c r="Q11" s="14">
        <v>0.51336098264240304</v>
      </c>
      <c r="R11" s="14">
        <v>0.53439631018075295</v>
      </c>
      <c r="S11" s="14"/>
      <c r="T11" s="14">
        <v>0.22796634043462299</v>
      </c>
      <c r="U11" s="14">
        <v>0.24197695144267201</v>
      </c>
      <c r="V11" s="14">
        <v>0.51246923871221794</v>
      </c>
      <c r="W11" s="14">
        <v>0.59984752086067505</v>
      </c>
      <c r="X11" s="14"/>
      <c r="Y11" s="14">
        <v>0.44404704152311097</v>
      </c>
      <c r="Z11" s="14">
        <v>0.63346876496504201</v>
      </c>
      <c r="AA11" s="14">
        <v>0.63968738889163601</v>
      </c>
      <c r="AB11" s="14">
        <v>0.63940791448117995</v>
      </c>
      <c r="AC11" s="14"/>
      <c r="AD11" s="14">
        <v>0.56803008372299502</v>
      </c>
      <c r="AE11" s="14">
        <v>0.50029990380685996</v>
      </c>
      <c r="AF11" s="14">
        <v>0.30899986314259698</v>
      </c>
      <c r="AG11" s="14">
        <v>0.27173081890999901</v>
      </c>
      <c r="AH11" s="14"/>
      <c r="AI11" s="14">
        <v>0.61058052943376995</v>
      </c>
      <c r="AJ11" s="14">
        <v>0.57949347215398905</v>
      </c>
      <c r="AK11" s="14">
        <v>0.59419984275580895</v>
      </c>
      <c r="AL11" s="14">
        <v>0.63414454994015801</v>
      </c>
      <c r="AM11" s="14">
        <v>0.61170458453271304</v>
      </c>
    </row>
    <row r="12" spans="2:39" x14ac:dyDescent="0.35">
      <c r="B12" s="15" t="s">
        <v>175</v>
      </c>
      <c r="C12" s="14">
        <v>0.220777272825569</v>
      </c>
      <c r="D12" s="14">
        <v>0.196939035885144</v>
      </c>
      <c r="E12" s="14">
        <v>0.246025551454118</v>
      </c>
      <c r="F12" s="14"/>
      <c r="G12" s="14">
        <v>0.30965261345367701</v>
      </c>
      <c r="H12" s="14">
        <v>0.23487220732178299</v>
      </c>
      <c r="I12" s="14">
        <v>0.24926343706683701</v>
      </c>
      <c r="J12" s="14">
        <v>0.21097911273828099</v>
      </c>
      <c r="K12" s="14">
        <v>0.117295426778373</v>
      </c>
      <c r="L12" s="14">
        <v>0.116440179796932</v>
      </c>
      <c r="M12" s="14"/>
      <c r="N12" s="14">
        <v>0.18509589104770599</v>
      </c>
      <c r="O12" s="14">
        <v>0.186911577898834</v>
      </c>
      <c r="P12" s="14">
        <v>0.22174858415821899</v>
      </c>
      <c r="Q12" s="14">
        <v>0.267236350469509</v>
      </c>
      <c r="R12" s="14">
        <v>0.214274459843311</v>
      </c>
      <c r="S12" s="14"/>
      <c r="T12" s="14">
        <v>0.216277888422371</v>
      </c>
      <c r="U12" s="14">
        <v>0.25387002417797699</v>
      </c>
      <c r="V12" s="14">
        <v>0.213478027142225</v>
      </c>
      <c r="W12" s="14">
        <v>0.22402226836148201</v>
      </c>
      <c r="X12" s="14"/>
      <c r="Y12" s="14">
        <v>0.23142541230122499</v>
      </c>
      <c r="Z12" s="14">
        <v>0.25795224055129401</v>
      </c>
      <c r="AA12" s="14">
        <v>0.162650539526138</v>
      </c>
      <c r="AB12" s="14">
        <v>0.20538340065864899</v>
      </c>
      <c r="AC12" s="14"/>
      <c r="AD12" s="14">
        <v>0.17872163819827899</v>
      </c>
      <c r="AE12" s="14">
        <v>0.300948932420808</v>
      </c>
      <c r="AF12" s="14">
        <v>0.22635133704264401</v>
      </c>
      <c r="AG12" s="14">
        <v>0.24624182480854101</v>
      </c>
      <c r="AH12" s="14"/>
      <c r="AI12" s="14">
        <v>0.25906012155047098</v>
      </c>
      <c r="AJ12" s="14">
        <v>0.21592032405763401</v>
      </c>
      <c r="AK12" s="14">
        <v>0.244522353334928</v>
      </c>
      <c r="AL12" s="14">
        <v>0.17937013402993701</v>
      </c>
      <c r="AM12" s="14">
        <v>0.23594933244518801</v>
      </c>
    </row>
    <row r="13" spans="2:39" x14ac:dyDescent="0.35">
      <c r="B13" s="15" t="s">
        <v>176</v>
      </c>
      <c r="C13" s="14">
        <v>0.206724337874855</v>
      </c>
      <c r="D13" s="14">
        <v>0.203783878937049</v>
      </c>
      <c r="E13" s="14">
        <v>0.209838726189019</v>
      </c>
      <c r="F13" s="14"/>
      <c r="G13" s="14">
        <v>0.12303599256792599</v>
      </c>
      <c r="H13" s="14">
        <v>0.21875158731833699</v>
      </c>
      <c r="I13" s="14">
        <v>0.25025789673288901</v>
      </c>
      <c r="J13" s="14">
        <v>0.20346115780802199</v>
      </c>
      <c r="K13" s="14">
        <v>0.243709832771317</v>
      </c>
      <c r="L13" s="14">
        <v>0.202405749303435</v>
      </c>
      <c r="M13" s="14"/>
      <c r="N13" s="14">
        <v>0.148181644770119</v>
      </c>
      <c r="O13" s="14">
        <v>0.189721714267723</v>
      </c>
      <c r="P13" s="14">
        <v>0.26232569205735501</v>
      </c>
      <c r="Q13" s="14">
        <v>0.19989474397291801</v>
      </c>
      <c r="R13" s="14">
        <v>0.221116565004255</v>
      </c>
      <c r="S13" s="14"/>
      <c r="T13" s="14">
        <v>9.2223817907390093E-2</v>
      </c>
      <c r="U13" s="14">
        <v>4.5921927008388201E-2</v>
      </c>
      <c r="V13" s="14">
        <v>0.18092343768435701</v>
      </c>
      <c r="W13" s="14">
        <v>0.28646238243188399</v>
      </c>
      <c r="X13" s="14"/>
      <c r="Y13" s="14">
        <v>0.14394371884694901</v>
      </c>
      <c r="Z13" s="14">
        <v>0.26737648742134501</v>
      </c>
      <c r="AA13" s="14">
        <v>0.30904927311296798</v>
      </c>
      <c r="AB13" s="14">
        <v>0.39598001170728597</v>
      </c>
      <c r="AC13" s="14"/>
      <c r="AD13" s="14">
        <v>0.23042594905675301</v>
      </c>
      <c r="AE13" s="14">
        <v>0.21539964302119799</v>
      </c>
      <c r="AF13" s="14">
        <v>0.164628139816693</v>
      </c>
      <c r="AG13" s="14">
        <v>4.4854497837559203E-2</v>
      </c>
      <c r="AH13" s="14"/>
      <c r="AI13" s="14">
        <v>0.1992642768939</v>
      </c>
      <c r="AJ13" s="14">
        <v>0.26389292969254402</v>
      </c>
      <c r="AK13" s="14">
        <v>0.18752442833283101</v>
      </c>
      <c r="AL13" s="14">
        <v>0.30473363458602198</v>
      </c>
      <c r="AM13" s="14">
        <v>0.266911386809012</v>
      </c>
    </row>
    <row r="14" spans="2:39" x14ac:dyDescent="0.35">
      <c r="B14" s="15" t="s">
        <v>177</v>
      </c>
      <c r="C14" s="14">
        <v>3.3802835767879E-2</v>
      </c>
      <c r="D14" s="14">
        <v>3.7695855559275897E-2</v>
      </c>
      <c r="E14" s="14">
        <v>2.96795422271156E-2</v>
      </c>
      <c r="F14" s="14"/>
      <c r="G14" s="14">
        <v>5.0384306853475898E-2</v>
      </c>
      <c r="H14" s="14">
        <v>3.3930228204532203E-2</v>
      </c>
      <c r="I14" s="14">
        <v>2.4799936882703402E-2</v>
      </c>
      <c r="J14" s="14">
        <v>2.39570676559651E-2</v>
      </c>
      <c r="K14" s="14">
        <v>3.6651488493609302E-2</v>
      </c>
      <c r="L14" s="14">
        <v>3.5491714682608901E-2</v>
      </c>
      <c r="M14" s="14"/>
      <c r="N14" s="14">
        <v>2.9833691789622498E-2</v>
      </c>
      <c r="O14" s="14">
        <v>3.4599514828534697E-2</v>
      </c>
      <c r="P14" s="14">
        <v>2.2035209775613799E-2</v>
      </c>
      <c r="Q14" s="14">
        <v>2.0680578047668902E-2</v>
      </c>
      <c r="R14" s="14">
        <v>6.8862758701954296E-2</v>
      </c>
      <c r="S14" s="14"/>
      <c r="T14" s="14">
        <v>7.8586315788404595E-2</v>
      </c>
      <c r="U14" s="14">
        <v>4.5017098246598802E-2</v>
      </c>
      <c r="V14" s="14">
        <v>2.6235626274596999E-2</v>
      </c>
      <c r="W14" s="14">
        <v>3.09643435253735E-2</v>
      </c>
      <c r="X14" s="14"/>
      <c r="Y14" s="14">
        <v>3.9389393684366697E-2</v>
      </c>
      <c r="Z14" s="14">
        <v>3.90173342556073E-2</v>
      </c>
      <c r="AA14" s="14">
        <v>2.53261411730904E-2</v>
      </c>
      <c r="AB14" s="14">
        <v>1.34128546894301E-2</v>
      </c>
      <c r="AC14" s="14"/>
      <c r="AD14" s="14">
        <v>2.9251326479801502E-2</v>
      </c>
      <c r="AE14" s="14">
        <v>3.8175166241840003E-2</v>
      </c>
      <c r="AF14" s="14">
        <v>1.89538169483515E-2</v>
      </c>
      <c r="AG14" s="14">
        <v>6.6471106243692193E-2</v>
      </c>
      <c r="AH14" s="14"/>
      <c r="AI14" s="14">
        <v>4.0964567272116899E-2</v>
      </c>
      <c r="AJ14" s="14">
        <v>2.2218774367580098E-2</v>
      </c>
      <c r="AK14" s="14">
        <v>0</v>
      </c>
      <c r="AL14" s="14">
        <v>2.4405506457508899E-2</v>
      </c>
      <c r="AM14" s="14">
        <v>6.06409803560327E-2</v>
      </c>
    </row>
    <row r="15" spans="2:39" x14ac:dyDescent="0.35">
      <c r="B15" s="15" t="s">
        <v>178</v>
      </c>
      <c r="C15" s="14">
        <v>2.2354301747458599E-2</v>
      </c>
      <c r="D15" s="14">
        <v>2.1009275846021799E-2</v>
      </c>
      <c r="E15" s="14">
        <v>2.3778886493678101E-2</v>
      </c>
      <c r="F15" s="14"/>
      <c r="G15" s="14">
        <v>3.6886873732499097E-2</v>
      </c>
      <c r="H15" s="14">
        <v>1.4109958758752299E-2</v>
      </c>
      <c r="I15" s="14">
        <v>9.5731635689156498E-3</v>
      </c>
      <c r="J15" s="14">
        <v>3.3508759491268698E-2</v>
      </c>
      <c r="K15" s="14">
        <v>2.1589966473362199E-2</v>
      </c>
      <c r="L15" s="14">
        <v>2.3148606377884299E-2</v>
      </c>
      <c r="M15" s="14"/>
      <c r="N15" s="14">
        <v>2.5188833743496598E-2</v>
      </c>
      <c r="O15" s="14">
        <v>1.68631812976133E-2</v>
      </c>
      <c r="P15" s="14">
        <v>1.84702776091577E-2</v>
      </c>
      <c r="Q15" s="14">
        <v>1.30980833779295E-2</v>
      </c>
      <c r="R15" s="14">
        <v>1.6533180017961099E-2</v>
      </c>
      <c r="S15" s="14"/>
      <c r="T15" s="14">
        <v>1.82596636300799E-2</v>
      </c>
      <c r="U15" s="14">
        <v>3.1412043390964803E-2</v>
      </c>
      <c r="V15" s="14">
        <v>3.06647258220616E-2</v>
      </c>
      <c r="W15" s="14">
        <v>1.27642038474744E-2</v>
      </c>
      <c r="X15" s="14"/>
      <c r="Y15" s="14">
        <v>1.82279321837341E-2</v>
      </c>
      <c r="Z15" s="14">
        <v>1.5139860813942901E-2</v>
      </c>
      <c r="AA15" s="14">
        <v>0</v>
      </c>
      <c r="AB15" s="14">
        <v>3.0222203969441998E-2</v>
      </c>
      <c r="AC15" s="14"/>
      <c r="AD15" s="14">
        <v>5.7544525545584401E-3</v>
      </c>
      <c r="AE15" s="14">
        <v>4.0697539624196997E-2</v>
      </c>
      <c r="AF15" s="14">
        <v>4.4888695929794303E-2</v>
      </c>
      <c r="AG15" s="14">
        <v>4.6053193316187402E-2</v>
      </c>
      <c r="AH15" s="14"/>
      <c r="AI15" s="14">
        <v>1.1186652314923299E-2</v>
      </c>
      <c r="AJ15" s="14">
        <v>1.4077379775654099E-2</v>
      </c>
      <c r="AK15" s="14">
        <v>1.67498433164898E-2</v>
      </c>
      <c r="AL15" s="14">
        <v>0</v>
      </c>
      <c r="AM15" s="14">
        <v>0</v>
      </c>
    </row>
    <row r="16" spans="2:39" x14ac:dyDescent="0.35">
      <c r="B16" s="15" t="s">
        <v>93</v>
      </c>
      <c r="C16" s="14">
        <v>6.2558648520368507E-2</v>
      </c>
      <c r="D16" s="14">
        <v>4.6744716990647299E-2</v>
      </c>
      <c r="E16" s="14">
        <v>7.9307980716077101E-2</v>
      </c>
      <c r="F16" s="14"/>
      <c r="G16" s="14">
        <v>3.05548924679836E-2</v>
      </c>
      <c r="H16" s="14">
        <v>5.4992645900819898E-2</v>
      </c>
      <c r="I16" s="14">
        <v>6.6316005452135202E-2</v>
      </c>
      <c r="J16" s="14">
        <v>6.3293198253281502E-2</v>
      </c>
      <c r="K16" s="14">
        <v>7.7159399382975793E-2</v>
      </c>
      <c r="L16" s="14">
        <v>0.107477439314179</v>
      </c>
      <c r="M16" s="14"/>
      <c r="N16" s="14">
        <v>7.5962259279343497E-2</v>
      </c>
      <c r="O16" s="14">
        <v>9.4876640891645103E-2</v>
      </c>
      <c r="P16" s="14">
        <v>4.58247009086232E-2</v>
      </c>
      <c r="Q16" s="14">
        <v>6.6360799376358595E-2</v>
      </c>
      <c r="R16" s="14">
        <v>3.47943696429742E-2</v>
      </c>
      <c r="S16" s="14"/>
      <c r="T16" s="14">
        <v>9.3552946483615895E-2</v>
      </c>
      <c r="U16" s="14">
        <v>0.11044580840819899</v>
      </c>
      <c r="V16" s="14">
        <v>6.5068986588281794E-2</v>
      </c>
      <c r="W16" s="14">
        <v>4.33496003827979E-2</v>
      </c>
      <c r="X16" s="14"/>
      <c r="Y16" s="14">
        <v>7.7813830467568207E-2</v>
      </c>
      <c r="Z16" s="14">
        <v>2.5605322468372702E-2</v>
      </c>
      <c r="AA16" s="14">
        <v>2.3832020840025499E-2</v>
      </c>
      <c r="AB16" s="14">
        <v>3.7902554874003402E-2</v>
      </c>
      <c r="AC16" s="14"/>
      <c r="AD16" s="14">
        <v>5.76092643330555E-2</v>
      </c>
      <c r="AE16" s="14">
        <v>5.5364050172452099E-2</v>
      </c>
      <c r="AF16" s="14">
        <v>8.9472659749912101E-2</v>
      </c>
      <c r="AG16" s="14">
        <v>9.7327221473558601E-2</v>
      </c>
      <c r="AH16" s="14"/>
      <c r="AI16" s="14">
        <v>2.4554287648513001E-2</v>
      </c>
      <c r="AJ16" s="14">
        <v>3.2276352495705603E-2</v>
      </c>
      <c r="AK16" s="14">
        <v>7.23566658165926E-2</v>
      </c>
      <c r="AL16" s="14">
        <v>0.16100600447720401</v>
      </c>
      <c r="AM16" s="14">
        <v>2.1697222239617699E-2</v>
      </c>
    </row>
    <row r="17" spans="2:39" x14ac:dyDescent="0.35">
      <c r="B17" s="15" t="s">
        <v>170</v>
      </c>
      <c r="C17" s="23">
        <v>2.71209795561431E-2</v>
      </c>
      <c r="D17" s="23">
        <v>2.6505757850376201E-2</v>
      </c>
      <c r="E17" s="23">
        <v>2.7772591883193799E-2</v>
      </c>
      <c r="F17" s="23"/>
      <c r="G17" s="23">
        <v>2.54141332949387E-2</v>
      </c>
      <c r="H17" s="23">
        <v>1.62169166643161E-2</v>
      </c>
      <c r="I17" s="23">
        <v>5.2497010673943903E-3</v>
      </c>
      <c r="J17" s="23">
        <v>3.8000807420248903E-2</v>
      </c>
      <c r="K17" s="23">
        <v>4.1637412727826097E-2</v>
      </c>
      <c r="L17" s="23">
        <v>6.1880552629134403E-2</v>
      </c>
      <c r="M17" s="23"/>
      <c r="N17" s="23">
        <v>3.3314378256957801E-2</v>
      </c>
      <c r="O17" s="23">
        <v>1.36621803553383E-2</v>
      </c>
      <c r="P17" s="23">
        <v>2.2823686959129601E-2</v>
      </c>
      <c r="Q17" s="23">
        <v>1.7752207356172001E-2</v>
      </c>
      <c r="R17" s="23">
        <v>3.2957277994237401E-2</v>
      </c>
      <c r="S17" s="23"/>
      <c r="T17" s="23">
        <v>6.11783990407061E-2</v>
      </c>
      <c r="U17" s="23">
        <v>0</v>
      </c>
      <c r="V17" s="23">
        <v>2.7706095765110801E-2</v>
      </c>
      <c r="W17" s="23">
        <v>2.3017633091415201E-2</v>
      </c>
      <c r="X17" s="23"/>
      <c r="Y17" s="23">
        <v>2.71136333330151E-2</v>
      </c>
      <c r="Z17" s="23">
        <v>3.66839550754707E-3</v>
      </c>
      <c r="AA17" s="23">
        <v>3.1330707018007498E-2</v>
      </c>
      <c r="AB17" s="23">
        <v>1.2154578959334901E-2</v>
      </c>
      <c r="AC17" s="23"/>
      <c r="AD17" s="23">
        <v>2.6214862916187701E-2</v>
      </c>
      <c r="AE17" s="23">
        <v>2.7085625641375101E-2</v>
      </c>
      <c r="AF17" s="23">
        <v>1.3269625708568499E-2</v>
      </c>
      <c r="AG17" s="23">
        <v>1.86315810289783E-2</v>
      </c>
      <c r="AH17" s="23"/>
      <c r="AI17" s="23">
        <v>1.0137219257248101E-2</v>
      </c>
      <c r="AJ17" s="23">
        <v>3.1975063358494898E-2</v>
      </c>
      <c r="AK17" s="23">
        <v>0</v>
      </c>
      <c r="AL17" s="23">
        <v>1.35745942620485E-2</v>
      </c>
      <c r="AM17" s="23">
        <v>4.2429690288984197E-2</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3" width="20.7265625" customWidth="1"/>
  </cols>
  <sheetData>
    <row r="2" spans="2:13" ht="40" customHeight="1" x14ac:dyDescent="0.35">
      <c r="D2" s="31" t="s">
        <v>193</v>
      </c>
      <c r="E2" s="28"/>
      <c r="F2" s="28"/>
      <c r="G2" s="28"/>
      <c r="H2" s="28"/>
      <c r="I2" s="28"/>
      <c r="J2" s="28"/>
      <c r="K2" s="28"/>
      <c r="L2" s="28"/>
      <c r="M2" s="28"/>
    </row>
    <row r="6" spans="2:13" ht="50.15" customHeight="1" x14ac:dyDescent="0.35">
      <c r="B6" s="17" t="s">
        <v>15</v>
      </c>
      <c r="C6" s="17" t="s">
        <v>180</v>
      </c>
      <c r="D6" s="17" t="s">
        <v>181</v>
      </c>
      <c r="E6" s="17" t="s">
        <v>182</v>
      </c>
      <c r="F6" s="17" t="s">
        <v>183</v>
      </c>
      <c r="G6" s="17" t="s">
        <v>184</v>
      </c>
      <c r="H6" s="17" t="s">
        <v>185</v>
      </c>
      <c r="I6" s="17" t="s">
        <v>186</v>
      </c>
      <c r="J6" s="17" t="s">
        <v>187</v>
      </c>
      <c r="K6" s="17" t="s">
        <v>188</v>
      </c>
      <c r="L6" s="17" t="s">
        <v>189</v>
      </c>
    </row>
    <row r="7" spans="2:13" ht="29" x14ac:dyDescent="0.35">
      <c r="B7" s="15" t="s">
        <v>190</v>
      </c>
      <c r="C7" s="14">
        <v>0.430377746558331</v>
      </c>
      <c r="D7" s="14">
        <v>0.29015443484481601</v>
      </c>
      <c r="E7" s="14">
        <v>0.19224105314026901</v>
      </c>
      <c r="F7" s="14">
        <v>0.54867296412380495</v>
      </c>
      <c r="G7" s="14">
        <v>0.31778096738452</v>
      </c>
      <c r="H7" s="14">
        <v>0.28012700226801401</v>
      </c>
      <c r="I7" s="14">
        <v>0.101898293084365</v>
      </c>
      <c r="J7" s="14">
        <v>0.21422325928915101</v>
      </c>
      <c r="K7" s="14">
        <v>0.16298346998932001</v>
      </c>
      <c r="L7" s="14">
        <v>1.81617814237772E-3</v>
      </c>
    </row>
    <row r="8" spans="2:13" ht="29" x14ac:dyDescent="0.35">
      <c r="B8" s="15" t="s">
        <v>191</v>
      </c>
      <c r="C8" s="14">
        <v>0.32479846410520502</v>
      </c>
      <c r="D8" s="14">
        <v>0.40751665858290098</v>
      </c>
      <c r="E8" s="14">
        <v>0.36983213953557897</v>
      </c>
      <c r="F8" s="14">
        <v>0.32946201620964399</v>
      </c>
      <c r="G8" s="14">
        <v>0.46466728373895499</v>
      </c>
      <c r="H8" s="14">
        <v>0.40810080346966898</v>
      </c>
      <c r="I8" s="14">
        <v>0.39458414044381401</v>
      </c>
      <c r="J8" s="14">
        <v>0.413148214194071</v>
      </c>
      <c r="K8" s="14">
        <v>0.42087784977581599</v>
      </c>
      <c r="L8" s="14">
        <v>0.28764070456913399</v>
      </c>
    </row>
    <row r="9" spans="2:13" x14ac:dyDescent="0.35">
      <c r="B9" s="15" t="s">
        <v>192</v>
      </c>
      <c r="C9" s="14">
        <v>0.19301783677826501</v>
      </c>
      <c r="D9" s="14">
        <v>0.24937769612608801</v>
      </c>
      <c r="E9" s="14">
        <v>0.369660482660775</v>
      </c>
      <c r="F9" s="14">
        <v>9.7550011815100202E-2</v>
      </c>
      <c r="G9" s="14">
        <v>0.174223483464577</v>
      </c>
      <c r="H9" s="14">
        <v>0.26716626333834897</v>
      </c>
      <c r="I9" s="14">
        <v>0.43190736399637603</v>
      </c>
      <c r="J9" s="14">
        <v>0.31634451390861201</v>
      </c>
      <c r="K9" s="14">
        <v>0.34344026465538502</v>
      </c>
      <c r="L9" s="14">
        <v>0.62157471975572798</v>
      </c>
    </row>
    <row r="10" spans="2:13" x14ac:dyDescent="0.35">
      <c r="B10" s="15" t="s">
        <v>64</v>
      </c>
      <c r="C10" s="14">
        <v>5.1805952558199399E-2</v>
      </c>
      <c r="D10" s="14">
        <v>5.2951210446194899E-2</v>
      </c>
      <c r="E10" s="14">
        <v>6.8266324663378203E-2</v>
      </c>
      <c r="F10" s="14">
        <v>2.4315007851451301E-2</v>
      </c>
      <c r="G10" s="14">
        <v>4.3328265411947703E-2</v>
      </c>
      <c r="H10" s="14">
        <v>4.4605930923968203E-2</v>
      </c>
      <c r="I10" s="14">
        <v>7.1610202475444598E-2</v>
      </c>
      <c r="J10" s="14">
        <v>5.6284012608166199E-2</v>
      </c>
      <c r="K10" s="14">
        <v>7.2698415579479994E-2</v>
      </c>
      <c r="L10" s="14">
        <v>8.8968397532759605E-2</v>
      </c>
    </row>
    <row r="11" spans="2:13" x14ac:dyDescent="0.35">
      <c r="B11" s="16"/>
      <c r="C11" s="16"/>
      <c r="D11" s="16"/>
      <c r="E11" s="16"/>
      <c r="F11" s="16"/>
      <c r="G11" s="16"/>
      <c r="H11" s="16"/>
      <c r="I11" s="16"/>
      <c r="J11" s="16"/>
      <c r="K11" s="16"/>
      <c r="L11" s="16"/>
    </row>
    <row r="12" spans="2:13" x14ac:dyDescent="0.35">
      <c r="B12" t="s">
        <v>69</v>
      </c>
    </row>
    <row r="13" spans="2:13" x14ac:dyDescent="0.35">
      <c r="B13" t="s">
        <v>70</v>
      </c>
    </row>
    <row r="17" spans="2:2" x14ac:dyDescent="0.35">
      <c r="B17"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0.430377746558331</v>
      </c>
      <c r="D9" s="14">
        <v>0.44879133718161202</v>
      </c>
      <c r="E9" s="14">
        <v>0.41046147325940302</v>
      </c>
      <c r="F9" s="14"/>
      <c r="G9" s="14">
        <v>0.30202986322442299</v>
      </c>
      <c r="H9" s="14">
        <v>0.40200872664010801</v>
      </c>
      <c r="I9" s="14">
        <v>0.48709922265810002</v>
      </c>
      <c r="J9" s="14">
        <v>0.48335068899345801</v>
      </c>
      <c r="K9" s="14">
        <v>0.48321210430607398</v>
      </c>
      <c r="L9" s="14">
        <v>0.466562805857963</v>
      </c>
      <c r="M9" s="14"/>
      <c r="N9" s="14">
        <v>0.32518166937697701</v>
      </c>
      <c r="O9" s="14">
        <v>0.46064251936578698</v>
      </c>
      <c r="P9" s="14">
        <v>0.49386088926760902</v>
      </c>
      <c r="Q9" s="14">
        <v>0.40648559458613398</v>
      </c>
      <c r="R9" s="14">
        <v>0.431718537157806</v>
      </c>
      <c r="S9" s="14"/>
      <c r="T9" s="14">
        <v>0.27848096576283099</v>
      </c>
      <c r="U9" s="14">
        <v>0.29420095440920901</v>
      </c>
      <c r="V9" s="14">
        <v>0.44175548088202998</v>
      </c>
      <c r="W9" s="14">
        <v>0.47033098515590499</v>
      </c>
      <c r="X9" s="14"/>
      <c r="Y9" s="14">
        <v>0.390481581658846</v>
      </c>
      <c r="Z9" s="14">
        <v>0.53374971514577196</v>
      </c>
      <c r="AA9" s="14">
        <v>0.47334804897986699</v>
      </c>
      <c r="AB9" s="14">
        <v>0.48484805506321399</v>
      </c>
      <c r="AC9" s="14"/>
      <c r="AD9" s="14">
        <v>0.488748092596346</v>
      </c>
      <c r="AE9" s="14">
        <v>0.42818454489854002</v>
      </c>
      <c r="AF9" s="14">
        <v>0.19196409818525001</v>
      </c>
      <c r="AG9" s="14">
        <v>0.19507962089398401</v>
      </c>
      <c r="AH9" s="14"/>
      <c r="AI9" s="14">
        <v>0.49600159821255602</v>
      </c>
      <c r="AJ9" s="14">
        <v>0.461526779290933</v>
      </c>
      <c r="AK9" s="14">
        <v>0.37924553081472401</v>
      </c>
      <c r="AL9" s="14">
        <v>0.62364851338489802</v>
      </c>
      <c r="AM9" s="14">
        <v>0.48932071358604001</v>
      </c>
    </row>
    <row r="10" spans="2:39" ht="29" x14ac:dyDescent="0.35">
      <c r="B10" s="15" t="s">
        <v>191</v>
      </c>
      <c r="C10" s="14">
        <v>0.32479846410520502</v>
      </c>
      <c r="D10" s="14">
        <v>0.31823630555480997</v>
      </c>
      <c r="E10" s="14">
        <v>0.33189614243391202</v>
      </c>
      <c r="F10" s="14"/>
      <c r="G10" s="14">
        <v>0.36687242923470298</v>
      </c>
      <c r="H10" s="14">
        <v>0.36546368803365598</v>
      </c>
      <c r="I10" s="14">
        <v>0.34751469953289899</v>
      </c>
      <c r="J10" s="14">
        <v>0.28264973089241602</v>
      </c>
      <c r="K10" s="14">
        <v>0.31803423562048899</v>
      </c>
      <c r="L10" s="14">
        <v>0.17923521225613601</v>
      </c>
      <c r="M10" s="14"/>
      <c r="N10" s="14">
        <v>0.361894877677848</v>
      </c>
      <c r="O10" s="14">
        <v>0.30056937854376098</v>
      </c>
      <c r="P10" s="14">
        <v>0.32546886488502902</v>
      </c>
      <c r="Q10" s="14">
        <v>0.33623975809187001</v>
      </c>
      <c r="R10" s="14">
        <v>0.34956861228178199</v>
      </c>
      <c r="S10" s="14"/>
      <c r="T10" s="14">
        <v>0.28395123466830602</v>
      </c>
      <c r="U10" s="14">
        <v>0.36132255581248701</v>
      </c>
      <c r="V10" s="14">
        <v>0.34438158301608501</v>
      </c>
      <c r="W10" s="14">
        <v>0.30760072694433399</v>
      </c>
      <c r="X10" s="14"/>
      <c r="Y10" s="14">
        <v>0.33655693583319102</v>
      </c>
      <c r="Z10" s="14">
        <v>0.28258090353519999</v>
      </c>
      <c r="AA10" s="14">
        <v>0.37450978692707299</v>
      </c>
      <c r="AB10" s="14">
        <v>0.35207451489160901</v>
      </c>
      <c r="AC10" s="14"/>
      <c r="AD10" s="14">
        <v>0.32022857590688603</v>
      </c>
      <c r="AE10" s="14">
        <v>0.31933593063548399</v>
      </c>
      <c r="AF10" s="14">
        <v>0.32932497678205902</v>
      </c>
      <c r="AG10" s="14">
        <v>0.39722752927509802</v>
      </c>
      <c r="AH10" s="14"/>
      <c r="AI10" s="14">
        <v>0.34869485632541503</v>
      </c>
      <c r="AJ10" s="14">
        <v>0.33143966537885899</v>
      </c>
      <c r="AK10" s="14">
        <v>0.44460064226732499</v>
      </c>
      <c r="AL10" s="14">
        <v>0.23061981810270199</v>
      </c>
      <c r="AM10" s="14">
        <v>0.31824590648921303</v>
      </c>
    </row>
    <row r="11" spans="2:39" x14ac:dyDescent="0.35">
      <c r="B11" s="15" t="s">
        <v>192</v>
      </c>
      <c r="C11" s="14">
        <v>0.19301783677826501</v>
      </c>
      <c r="D11" s="14">
        <v>0.18520791554142799</v>
      </c>
      <c r="E11" s="14">
        <v>0.201465104287258</v>
      </c>
      <c r="F11" s="14"/>
      <c r="G11" s="14">
        <v>0.27962751456602503</v>
      </c>
      <c r="H11" s="14">
        <v>0.19565041332277699</v>
      </c>
      <c r="I11" s="14">
        <v>0.134808923977352</v>
      </c>
      <c r="J11" s="14">
        <v>0.16716258142051699</v>
      </c>
      <c r="K11" s="14">
        <v>0.112707573350707</v>
      </c>
      <c r="L11" s="14">
        <v>0.28309330871597699</v>
      </c>
      <c r="M11" s="14"/>
      <c r="N11" s="14">
        <v>0.24994364522264101</v>
      </c>
      <c r="O11" s="14">
        <v>0.185462966288893</v>
      </c>
      <c r="P11" s="14">
        <v>0.14693235089575099</v>
      </c>
      <c r="Q11" s="14">
        <v>0.21648200229567099</v>
      </c>
      <c r="R11" s="14">
        <v>0.170702427778468</v>
      </c>
      <c r="S11" s="14"/>
      <c r="T11" s="14">
        <v>0.37089802057266402</v>
      </c>
      <c r="U11" s="14">
        <v>0.25451580418181502</v>
      </c>
      <c r="V11" s="14">
        <v>0.17824744252646199</v>
      </c>
      <c r="W11" s="14">
        <v>0.16506198873167599</v>
      </c>
      <c r="X11" s="14"/>
      <c r="Y11" s="14">
        <v>0.21353345538265001</v>
      </c>
      <c r="Z11" s="14">
        <v>0.16065773943549999</v>
      </c>
      <c r="AA11" s="14">
        <v>9.9855454065097105E-2</v>
      </c>
      <c r="AB11" s="14">
        <v>0.15778405131018899</v>
      </c>
      <c r="AC11" s="14"/>
      <c r="AD11" s="14">
        <v>0.15570399876702801</v>
      </c>
      <c r="AE11" s="14">
        <v>0.202297846057411</v>
      </c>
      <c r="AF11" s="14">
        <v>0.37541943265776401</v>
      </c>
      <c r="AG11" s="14">
        <v>0.27670060945970298</v>
      </c>
      <c r="AH11" s="14"/>
      <c r="AI11" s="14">
        <v>0.14164758222982801</v>
      </c>
      <c r="AJ11" s="14">
        <v>0.16497138787821</v>
      </c>
      <c r="AK11" s="14">
        <v>0.13428911608109201</v>
      </c>
      <c r="AL11" s="14">
        <v>0.124317753643494</v>
      </c>
      <c r="AM11" s="14">
        <v>0.13990939784662701</v>
      </c>
    </row>
    <row r="12" spans="2:39" x14ac:dyDescent="0.35">
      <c r="B12" s="15" t="s">
        <v>64</v>
      </c>
      <c r="C12" s="23">
        <v>5.1805952558199399E-2</v>
      </c>
      <c r="D12" s="23">
        <v>4.7764441722149401E-2</v>
      </c>
      <c r="E12" s="23">
        <v>5.6177280019426901E-2</v>
      </c>
      <c r="F12" s="23"/>
      <c r="G12" s="23">
        <v>5.1470192974848498E-2</v>
      </c>
      <c r="H12" s="23">
        <v>3.6877172003459101E-2</v>
      </c>
      <c r="I12" s="23">
        <v>3.0577153831648898E-2</v>
      </c>
      <c r="J12" s="23">
        <v>6.6836998693609706E-2</v>
      </c>
      <c r="K12" s="23">
        <v>8.6046086722729606E-2</v>
      </c>
      <c r="L12" s="23">
        <v>7.1108673169923906E-2</v>
      </c>
      <c r="M12" s="23"/>
      <c r="N12" s="23">
        <v>6.2979807722533795E-2</v>
      </c>
      <c r="O12" s="23">
        <v>5.3325135801558197E-2</v>
      </c>
      <c r="P12" s="23">
        <v>3.3737894951610302E-2</v>
      </c>
      <c r="Q12" s="23">
        <v>4.0792645026326201E-2</v>
      </c>
      <c r="R12" s="23">
        <v>4.8010422781944298E-2</v>
      </c>
      <c r="S12" s="23"/>
      <c r="T12" s="23">
        <v>6.6669778996198706E-2</v>
      </c>
      <c r="U12" s="23">
        <v>8.9960685596489398E-2</v>
      </c>
      <c r="V12" s="23">
        <v>3.5615493575422701E-2</v>
      </c>
      <c r="W12" s="23">
        <v>5.70062991680855E-2</v>
      </c>
      <c r="X12" s="23"/>
      <c r="Y12" s="23">
        <v>5.9428027125312803E-2</v>
      </c>
      <c r="Z12" s="23">
        <v>2.3011641883528399E-2</v>
      </c>
      <c r="AA12" s="23">
        <v>5.2286710027962299E-2</v>
      </c>
      <c r="AB12" s="23">
        <v>5.2933787349885601E-3</v>
      </c>
      <c r="AC12" s="23"/>
      <c r="AD12" s="23">
        <v>3.5319332729739299E-2</v>
      </c>
      <c r="AE12" s="23">
        <v>5.0181678408565099E-2</v>
      </c>
      <c r="AF12" s="23">
        <v>0.103291492374927</v>
      </c>
      <c r="AG12" s="23">
        <v>0.13099224037121501</v>
      </c>
      <c r="AH12" s="23"/>
      <c r="AI12" s="23">
        <v>1.3655963232201401E-2</v>
      </c>
      <c r="AJ12" s="23">
        <v>4.20621674519987E-2</v>
      </c>
      <c r="AK12" s="23">
        <v>4.1864710836859401E-2</v>
      </c>
      <c r="AL12" s="23">
        <v>2.1413914868906401E-2</v>
      </c>
      <c r="AM12" s="23">
        <v>5.2523982078120098E-2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0.29015443484481601</v>
      </c>
      <c r="D9" s="14">
        <v>0.30337307242731298</v>
      </c>
      <c r="E9" s="14">
        <v>0.27585706046962899</v>
      </c>
      <c r="F9" s="14"/>
      <c r="G9" s="14">
        <v>0.17725939652213299</v>
      </c>
      <c r="H9" s="14">
        <v>0.327355119848108</v>
      </c>
      <c r="I9" s="14">
        <v>0.387367181128904</v>
      </c>
      <c r="J9" s="14">
        <v>0.31764022550587301</v>
      </c>
      <c r="K9" s="14">
        <v>0.220728580658968</v>
      </c>
      <c r="L9" s="14">
        <v>0.23156990709249001</v>
      </c>
      <c r="M9" s="14"/>
      <c r="N9" s="14">
        <v>0.20282730968656501</v>
      </c>
      <c r="O9" s="14">
        <v>0.34962829331724798</v>
      </c>
      <c r="P9" s="14">
        <v>0.31755944558058502</v>
      </c>
      <c r="Q9" s="14">
        <v>0.28252243573879199</v>
      </c>
      <c r="R9" s="14">
        <v>0.30923224292852802</v>
      </c>
      <c r="S9" s="14"/>
      <c r="T9" s="14">
        <v>0.14112074234630201</v>
      </c>
      <c r="U9" s="14">
        <v>0.12221383045313</v>
      </c>
      <c r="V9" s="14">
        <v>0.29036849999176301</v>
      </c>
      <c r="W9" s="14">
        <v>0.34568979265865102</v>
      </c>
      <c r="X9" s="14"/>
      <c r="Y9" s="14">
        <v>0.21618431302611399</v>
      </c>
      <c r="Z9" s="14">
        <v>0.42069808358708699</v>
      </c>
      <c r="AA9" s="14">
        <v>0.46129249401933597</v>
      </c>
      <c r="AB9" s="14">
        <v>0.32780328946564902</v>
      </c>
      <c r="AC9" s="14"/>
      <c r="AD9" s="14">
        <v>0.32924360280590398</v>
      </c>
      <c r="AE9" s="14">
        <v>0.29248595434739999</v>
      </c>
      <c r="AF9" s="14">
        <v>8.7744945292202295E-2</v>
      </c>
      <c r="AG9" s="14">
        <v>0.183727124894972</v>
      </c>
      <c r="AH9" s="14"/>
      <c r="AI9" s="14">
        <v>0.429692608045664</v>
      </c>
      <c r="AJ9" s="14">
        <v>0.33503403719019098</v>
      </c>
      <c r="AK9" s="14">
        <v>0.301726769804465</v>
      </c>
      <c r="AL9" s="14">
        <v>0.43686780148412702</v>
      </c>
      <c r="AM9" s="14">
        <v>0.39763369217303202</v>
      </c>
    </row>
    <row r="10" spans="2:39" ht="29" x14ac:dyDescent="0.35">
      <c r="B10" s="15" t="s">
        <v>191</v>
      </c>
      <c r="C10" s="14">
        <v>0.40751665858290098</v>
      </c>
      <c r="D10" s="14">
        <v>0.40447557045245403</v>
      </c>
      <c r="E10" s="14">
        <v>0.41080592158278301</v>
      </c>
      <c r="F10" s="14"/>
      <c r="G10" s="14">
        <v>0.48669749507197602</v>
      </c>
      <c r="H10" s="14">
        <v>0.333906175858243</v>
      </c>
      <c r="I10" s="14">
        <v>0.41855539131168301</v>
      </c>
      <c r="J10" s="14">
        <v>0.40348534869812602</v>
      </c>
      <c r="K10" s="14">
        <v>0.46047054638754098</v>
      </c>
      <c r="L10" s="14">
        <v>0.36731965943997003</v>
      </c>
      <c r="M10" s="14"/>
      <c r="N10" s="14">
        <v>0.43962456491277402</v>
      </c>
      <c r="O10" s="14">
        <v>0.34359743294941097</v>
      </c>
      <c r="P10" s="14">
        <v>0.42571287587339202</v>
      </c>
      <c r="Q10" s="14">
        <v>0.44667328576246801</v>
      </c>
      <c r="R10" s="14">
        <v>0.40224877546855498</v>
      </c>
      <c r="S10" s="14"/>
      <c r="T10" s="14">
        <v>0.43580313354896999</v>
      </c>
      <c r="U10" s="14">
        <v>0.45724479137387097</v>
      </c>
      <c r="V10" s="14">
        <v>0.415279980791527</v>
      </c>
      <c r="W10" s="14">
        <v>0.38667706282736097</v>
      </c>
      <c r="X10" s="14"/>
      <c r="Y10" s="14">
        <v>0.43292030154147598</v>
      </c>
      <c r="Z10" s="14">
        <v>0.36736036796595301</v>
      </c>
      <c r="AA10" s="14">
        <v>0.35800179951289102</v>
      </c>
      <c r="AB10" s="14">
        <v>0.43210397722507798</v>
      </c>
      <c r="AC10" s="14"/>
      <c r="AD10" s="14">
        <v>0.43623437266162302</v>
      </c>
      <c r="AE10" s="14">
        <v>0.38917257869979399</v>
      </c>
      <c r="AF10" s="14">
        <v>0.32801718375182898</v>
      </c>
      <c r="AG10" s="14">
        <v>0.32986100805672097</v>
      </c>
      <c r="AH10" s="14"/>
      <c r="AI10" s="14">
        <v>0.41570457014137102</v>
      </c>
      <c r="AJ10" s="14">
        <v>0.38276024637022799</v>
      </c>
      <c r="AK10" s="14">
        <v>0.49621530604262098</v>
      </c>
      <c r="AL10" s="14">
        <v>0.35474265324883503</v>
      </c>
      <c r="AM10" s="14">
        <v>0.420435279669923</v>
      </c>
    </row>
    <row r="11" spans="2:39" x14ac:dyDescent="0.35">
      <c r="B11" s="15" t="s">
        <v>192</v>
      </c>
      <c r="C11" s="14">
        <v>0.24937769612608801</v>
      </c>
      <c r="D11" s="14">
        <v>0.24401314045088901</v>
      </c>
      <c r="E11" s="14">
        <v>0.25518003849050902</v>
      </c>
      <c r="F11" s="14"/>
      <c r="G11" s="14">
        <v>0.29979280155884203</v>
      </c>
      <c r="H11" s="14">
        <v>0.28791118032513602</v>
      </c>
      <c r="I11" s="14">
        <v>0.160316418530391</v>
      </c>
      <c r="J11" s="14">
        <v>0.21308063324920701</v>
      </c>
      <c r="K11" s="14">
        <v>0.22674171238968799</v>
      </c>
      <c r="L11" s="14">
        <v>0.33635180652560698</v>
      </c>
      <c r="M11" s="14"/>
      <c r="N11" s="14">
        <v>0.32064604292668603</v>
      </c>
      <c r="O11" s="14">
        <v>0.26089603915398102</v>
      </c>
      <c r="P11" s="14">
        <v>0.21301415562908299</v>
      </c>
      <c r="Q11" s="14">
        <v>0.22814075445319601</v>
      </c>
      <c r="R11" s="14">
        <v>0.22698017029862799</v>
      </c>
      <c r="S11" s="14"/>
      <c r="T11" s="14">
        <v>0.395206006548313</v>
      </c>
      <c r="U11" s="14">
        <v>0.37477122732858997</v>
      </c>
      <c r="V11" s="14">
        <v>0.24565059214725299</v>
      </c>
      <c r="W11" s="14">
        <v>0.20606428980502201</v>
      </c>
      <c r="X11" s="14"/>
      <c r="Y11" s="14">
        <v>0.29512853804747602</v>
      </c>
      <c r="Z11" s="14">
        <v>0.175820429654408</v>
      </c>
      <c r="AA11" s="14">
        <v>0.14317916006096201</v>
      </c>
      <c r="AB11" s="14">
        <v>0.19558902645052301</v>
      </c>
      <c r="AC11" s="14"/>
      <c r="AD11" s="14">
        <v>0.20056492657194</v>
      </c>
      <c r="AE11" s="14">
        <v>0.24276545477651801</v>
      </c>
      <c r="AF11" s="14">
        <v>0.54642507288798903</v>
      </c>
      <c r="AG11" s="14">
        <v>0.369313852968852</v>
      </c>
      <c r="AH11" s="14"/>
      <c r="AI11" s="14">
        <v>0.154602821812966</v>
      </c>
      <c r="AJ11" s="14">
        <v>0.23057789026304901</v>
      </c>
      <c r="AK11" s="14">
        <v>0.15971032236778801</v>
      </c>
      <c r="AL11" s="14">
        <v>0.17416773619671599</v>
      </c>
      <c r="AM11" s="14">
        <v>0.130496859867231</v>
      </c>
    </row>
    <row r="12" spans="2:39" x14ac:dyDescent="0.35">
      <c r="B12" s="15" t="s">
        <v>64</v>
      </c>
      <c r="C12" s="23">
        <v>5.2951210446194899E-2</v>
      </c>
      <c r="D12" s="23">
        <v>4.8138216669344001E-2</v>
      </c>
      <c r="E12" s="23">
        <v>5.8156979457079899E-2</v>
      </c>
      <c r="F12" s="23"/>
      <c r="G12" s="23">
        <v>3.6250306847049003E-2</v>
      </c>
      <c r="H12" s="23">
        <v>5.0827523968512298E-2</v>
      </c>
      <c r="I12" s="23">
        <v>3.3761009029021898E-2</v>
      </c>
      <c r="J12" s="23">
        <v>6.5793792546793906E-2</v>
      </c>
      <c r="K12" s="23">
        <v>9.2059160563802395E-2</v>
      </c>
      <c r="L12" s="23">
        <v>6.4758626941932504E-2</v>
      </c>
      <c r="M12" s="23"/>
      <c r="N12" s="23">
        <v>3.6902082473975299E-2</v>
      </c>
      <c r="O12" s="23">
        <v>4.5878234579359398E-2</v>
      </c>
      <c r="P12" s="23">
        <v>4.3713522916940001E-2</v>
      </c>
      <c r="Q12" s="23">
        <v>4.2663524045543903E-2</v>
      </c>
      <c r="R12" s="23">
        <v>6.1538811304289197E-2</v>
      </c>
      <c r="S12" s="23"/>
      <c r="T12" s="23">
        <v>2.7870117556415702E-2</v>
      </c>
      <c r="U12" s="23">
        <v>4.5770150844408497E-2</v>
      </c>
      <c r="V12" s="23">
        <v>4.8700927069457202E-2</v>
      </c>
      <c r="W12" s="23">
        <v>6.1568854708966197E-2</v>
      </c>
      <c r="X12" s="23"/>
      <c r="Y12" s="23">
        <v>5.5766847384934301E-2</v>
      </c>
      <c r="Z12" s="23">
        <v>3.6121118792551303E-2</v>
      </c>
      <c r="AA12" s="23">
        <v>3.7526546406811197E-2</v>
      </c>
      <c r="AB12" s="23">
        <v>4.4503706858749097E-2</v>
      </c>
      <c r="AC12" s="23"/>
      <c r="AD12" s="23">
        <v>3.3957097960532201E-2</v>
      </c>
      <c r="AE12" s="23">
        <v>7.5576012176288093E-2</v>
      </c>
      <c r="AF12" s="23">
        <v>3.78127980679792E-2</v>
      </c>
      <c r="AG12" s="23">
        <v>0.117098014079454</v>
      </c>
      <c r="AH12" s="23"/>
      <c r="AI12" s="23">
        <v>0</v>
      </c>
      <c r="AJ12" s="23">
        <v>5.16278261765327E-2</v>
      </c>
      <c r="AK12" s="23">
        <v>4.2347601785126497E-2</v>
      </c>
      <c r="AL12" s="23">
        <v>3.4221809070322601E-2</v>
      </c>
      <c r="AM12" s="23">
        <v>5.1434168289813703E-2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0.19224105314026901</v>
      </c>
      <c r="D9" s="14">
        <v>0.19751212075180699</v>
      </c>
      <c r="E9" s="14">
        <v>0.18653982814421599</v>
      </c>
      <c r="F9" s="14"/>
      <c r="G9" s="14">
        <v>0.12587795485240499</v>
      </c>
      <c r="H9" s="14">
        <v>0.22919790043725699</v>
      </c>
      <c r="I9" s="14">
        <v>0.23329809531632101</v>
      </c>
      <c r="J9" s="14">
        <v>0.197098467363162</v>
      </c>
      <c r="K9" s="14">
        <v>0.17849736532152199</v>
      </c>
      <c r="L9" s="14">
        <v>0.14375331236266201</v>
      </c>
      <c r="M9" s="14"/>
      <c r="N9" s="14">
        <v>0.121012191737705</v>
      </c>
      <c r="O9" s="14">
        <v>0.20240835733927301</v>
      </c>
      <c r="P9" s="14">
        <v>0.216681824122928</v>
      </c>
      <c r="Q9" s="14">
        <v>0.22327065137452401</v>
      </c>
      <c r="R9" s="14">
        <v>0.20550942184870599</v>
      </c>
      <c r="S9" s="14"/>
      <c r="T9" s="14">
        <v>0.13388275648595199</v>
      </c>
      <c r="U9" s="14">
        <v>3.8984291040659903E-2</v>
      </c>
      <c r="V9" s="14">
        <v>0.20894331238833799</v>
      </c>
      <c r="W9" s="14">
        <v>0.21120386809887701</v>
      </c>
      <c r="X9" s="14"/>
      <c r="Y9" s="14">
        <v>0.17528777566491099</v>
      </c>
      <c r="Z9" s="14">
        <v>0.18986572877414301</v>
      </c>
      <c r="AA9" s="14">
        <v>0.24691461578427401</v>
      </c>
      <c r="AB9" s="14">
        <v>0.31268824610551599</v>
      </c>
      <c r="AC9" s="14"/>
      <c r="AD9" s="14">
        <v>0.226994493128405</v>
      </c>
      <c r="AE9" s="14">
        <v>0.18084644753783499</v>
      </c>
      <c r="AF9" s="14">
        <v>6.1853744830422101E-2</v>
      </c>
      <c r="AG9" s="14">
        <v>8.4926140729671695E-2</v>
      </c>
      <c r="AH9" s="14"/>
      <c r="AI9" s="14">
        <v>0.32132206791747597</v>
      </c>
      <c r="AJ9" s="14">
        <v>0.21509440889068601</v>
      </c>
      <c r="AK9" s="14">
        <v>0.199106167328023</v>
      </c>
      <c r="AL9" s="14">
        <v>0.29439909304926398</v>
      </c>
      <c r="AM9" s="14">
        <v>0.286921330146855</v>
      </c>
    </row>
    <row r="10" spans="2:39" ht="29" x14ac:dyDescent="0.35">
      <c r="B10" s="15" t="s">
        <v>191</v>
      </c>
      <c r="C10" s="14">
        <v>0.36983213953557897</v>
      </c>
      <c r="D10" s="14">
        <v>0.376151848153288</v>
      </c>
      <c r="E10" s="14">
        <v>0.36299669681422497</v>
      </c>
      <c r="F10" s="14"/>
      <c r="G10" s="14">
        <v>0.34878395580238403</v>
      </c>
      <c r="H10" s="14">
        <v>0.39015982486145301</v>
      </c>
      <c r="I10" s="14">
        <v>0.338535364937539</v>
      </c>
      <c r="J10" s="14">
        <v>0.34804464744136798</v>
      </c>
      <c r="K10" s="14">
        <v>0.42436124284135701</v>
      </c>
      <c r="L10" s="14">
        <v>0.39940876193660602</v>
      </c>
      <c r="M10" s="14"/>
      <c r="N10" s="14">
        <v>0.32978105004872099</v>
      </c>
      <c r="O10" s="14">
        <v>0.384996172930608</v>
      </c>
      <c r="P10" s="14">
        <v>0.41269077268252202</v>
      </c>
      <c r="Q10" s="14">
        <v>0.30765740729628199</v>
      </c>
      <c r="R10" s="14">
        <v>0.41080302806949698</v>
      </c>
      <c r="S10" s="14"/>
      <c r="T10" s="14">
        <v>0.193597548743694</v>
      </c>
      <c r="U10" s="14">
        <v>0.43487663351238498</v>
      </c>
      <c r="V10" s="14">
        <v>0.37626079468400198</v>
      </c>
      <c r="W10" s="14">
        <v>0.38734937015466803</v>
      </c>
      <c r="X10" s="14"/>
      <c r="Y10" s="14">
        <v>0.34595011041569201</v>
      </c>
      <c r="Z10" s="14">
        <v>0.40954872649825302</v>
      </c>
      <c r="AA10" s="14">
        <v>0.40267970033168998</v>
      </c>
      <c r="AB10" s="14">
        <v>0.43237292018867801</v>
      </c>
      <c r="AC10" s="14"/>
      <c r="AD10" s="14">
        <v>0.38352759487992899</v>
      </c>
      <c r="AE10" s="14">
        <v>0.36574042183004102</v>
      </c>
      <c r="AF10" s="14">
        <v>0.329866064934141</v>
      </c>
      <c r="AG10" s="14">
        <v>0.33584968554355499</v>
      </c>
      <c r="AH10" s="14"/>
      <c r="AI10" s="14">
        <v>0.350565702453974</v>
      </c>
      <c r="AJ10" s="14">
        <v>0.39908556723852701</v>
      </c>
      <c r="AK10" s="14">
        <v>0.35427671671597799</v>
      </c>
      <c r="AL10" s="14">
        <v>0.38365866569045398</v>
      </c>
      <c r="AM10" s="14">
        <v>0.37240501523692998</v>
      </c>
    </row>
    <row r="11" spans="2:39" x14ac:dyDescent="0.35">
      <c r="B11" s="15" t="s">
        <v>192</v>
      </c>
      <c r="C11" s="14">
        <v>0.369660482660775</v>
      </c>
      <c r="D11" s="14">
        <v>0.35602040280548602</v>
      </c>
      <c r="E11" s="14">
        <v>0.38441369205783998</v>
      </c>
      <c r="F11" s="14"/>
      <c r="G11" s="14">
        <v>0.46312337234425899</v>
      </c>
      <c r="H11" s="14">
        <v>0.32461414943575401</v>
      </c>
      <c r="I11" s="14">
        <v>0.36691282993657398</v>
      </c>
      <c r="J11" s="14">
        <v>0.36314031639773298</v>
      </c>
      <c r="K11" s="14">
        <v>0.30295216217203003</v>
      </c>
      <c r="L11" s="14">
        <v>0.39960158831697001</v>
      </c>
      <c r="M11" s="14"/>
      <c r="N11" s="14">
        <v>0.47854681733200599</v>
      </c>
      <c r="O11" s="14">
        <v>0.35457981353137102</v>
      </c>
      <c r="P11" s="14">
        <v>0.29656436235338401</v>
      </c>
      <c r="Q11" s="14">
        <v>0.40954682872304099</v>
      </c>
      <c r="R11" s="14">
        <v>0.323336526209554</v>
      </c>
      <c r="S11" s="14"/>
      <c r="T11" s="14">
        <v>0.60721912615377405</v>
      </c>
      <c r="U11" s="14">
        <v>0.46966013587842398</v>
      </c>
      <c r="V11" s="14">
        <v>0.35047286767104202</v>
      </c>
      <c r="W11" s="14">
        <v>0.32934876346790098</v>
      </c>
      <c r="X11" s="14"/>
      <c r="Y11" s="14">
        <v>0.409246597258073</v>
      </c>
      <c r="Z11" s="14">
        <v>0.35086026304078499</v>
      </c>
      <c r="AA11" s="14">
        <v>0.29937690987794002</v>
      </c>
      <c r="AB11" s="14">
        <v>0.22069428632400301</v>
      </c>
      <c r="AC11" s="14"/>
      <c r="AD11" s="14">
        <v>0.344044897579664</v>
      </c>
      <c r="AE11" s="14">
        <v>0.37329927711069599</v>
      </c>
      <c r="AF11" s="14">
        <v>0.52720948966785797</v>
      </c>
      <c r="AG11" s="14">
        <v>0.43173425039913399</v>
      </c>
      <c r="AH11" s="14"/>
      <c r="AI11" s="14">
        <v>0.31173321154634498</v>
      </c>
      <c r="AJ11" s="14">
        <v>0.29879233274288503</v>
      </c>
      <c r="AK11" s="14">
        <v>0.367174527337499</v>
      </c>
      <c r="AL11" s="14">
        <v>0.300528326391376</v>
      </c>
      <c r="AM11" s="14">
        <v>0.28201058529994999</v>
      </c>
    </row>
    <row r="12" spans="2:39" x14ac:dyDescent="0.35">
      <c r="B12" s="15" t="s">
        <v>64</v>
      </c>
      <c r="C12" s="23">
        <v>6.8266324663378203E-2</v>
      </c>
      <c r="D12" s="23">
        <v>7.0315628289418494E-2</v>
      </c>
      <c r="E12" s="23">
        <v>6.60497829837179E-2</v>
      </c>
      <c r="F12" s="23"/>
      <c r="G12" s="23">
        <v>6.2214717000951401E-2</v>
      </c>
      <c r="H12" s="23">
        <v>5.6028125265536299E-2</v>
      </c>
      <c r="I12" s="23">
        <v>6.1253709809566299E-2</v>
      </c>
      <c r="J12" s="23">
        <v>9.1716568797737194E-2</v>
      </c>
      <c r="K12" s="23">
        <v>9.4189229665090302E-2</v>
      </c>
      <c r="L12" s="23">
        <v>5.7236337383762E-2</v>
      </c>
      <c r="M12" s="23"/>
      <c r="N12" s="23">
        <v>7.0659940881568101E-2</v>
      </c>
      <c r="O12" s="23">
        <v>5.80156561987476E-2</v>
      </c>
      <c r="P12" s="23">
        <v>7.4063040841165995E-2</v>
      </c>
      <c r="Q12" s="23">
        <v>5.9525112606153702E-2</v>
      </c>
      <c r="R12" s="23">
        <v>6.03510238722429E-2</v>
      </c>
      <c r="S12" s="23"/>
      <c r="T12" s="23">
        <v>6.5300568616580207E-2</v>
      </c>
      <c r="U12" s="23">
        <v>5.6478939568530701E-2</v>
      </c>
      <c r="V12" s="23">
        <v>6.4323025256618802E-2</v>
      </c>
      <c r="W12" s="23">
        <v>7.2097998278554204E-2</v>
      </c>
      <c r="X12" s="23"/>
      <c r="Y12" s="23">
        <v>6.9515516661324203E-2</v>
      </c>
      <c r="Z12" s="23">
        <v>4.9725281686818702E-2</v>
      </c>
      <c r="AA12" s="23">
        <v>5.1028774006095699E-2</v>
      </c>
      <c r="AB12" s="23">
        <v>3.4244547381802902E-2</v>
      </c>
      <c r="AC12" s="23"/>
      <c r="AD12" s="23">
        <v>4.5433014412001503E-2</v>
      </c>
      <c r="AE12" s="23">
        <v>8.01138535214279E-2</v>
      </c>
      <c r="AF12" s="23">
        <v>8.1070700567579201E-2</v>
      </c>
      <c r="AG12" s="23">
        <v>0.14748992332763899</v>
      </c>
      <c r="AH12" s="23"/>
      <c r="AI12" s="23">
        <v>1.6379018082204998E-2</v>
      </c>
      <c r="AJ12" s="23">
        <v>8.7027691127901499E-2</v>
      </c>
      <c r="AK12" s="23">
        <v>7.9442588618500995E-2</v>
      </c>
      <c r="AL12" s="23">
        <v>2.1413914868906401E-2</v>
      </c>
      <c r="AM12" s="23">
        <v>5.86630693162647E-2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0.54867296412380495</v>
      </c>
      <c r="D9" s="14">
        <v>0.54590313027511705</v>
      </c>
      <c r="E9" s="14">
        <v>0.55166883652325505</v>
      </c>
      <c r="F9" s="14"/>
      <c r="G9" s="14">
        <v>0.483041213893807</v>
      </c>
      <c r="H9" s="14">
        <v>0.61289965967860804</v>
      </c>
      <c r="I9" s="14">
        <v>0.57856064015734598</v>
      </c>
      <c r="J9" s="14">
        <v>0.53158643057788202</v>
      </c>
      <c r="K9" s="14">
        <v>0.49902095018301001</v>
      </c>
      <c r="L9" s="14">
        <v>0.53139967773472496</v>
      </c>
      <c r="M9" s="14"/>
      <c r="N9" s="14">
        <v>0.47211898625174997</v>
      </c>
      <c r="O9" s="14">
        <v>0.48582889059087803</v>
      </c>
      <c r="P9" s="14">
        <v>0.590591428653501</v>
      </c>
      <c r="Q9" s="14">
        <v>0.65968003049380697</v>
      </c>
      <c r="R9" s="14">
        <v>0.54867941972420498</v>
      </c>
      <c r="S9" s="14"/>
      <c r="T9" s="14">
        <v>0.42189346239435699</v>
      </c>
      <c r="U9" s="14">
        <v>0.442672846783705</v>
      </c>
      <c r="V9" s="14">
        <v>0.55403639223682499</v>
      </c>
      <c r="W9" s="14">
        <v>0.58572802223693898</v>
      </c>
      <c r="X9" s="14"/>
      <c r="Y9" s="14">
        <v>0.53104185604807796</v>
      </c>
      <c r="Z9" s="14">
        <v>0.62559308262898194</v>
      </c>
      <c r="AA9" s="14">
        <v>0.59639295139756199</v>
      </c>
      <c r="AB9" s="14">
        <v>0.54663664873834406</v>
      </c>
      <c r="AC9" s="14"/>
      <c r="AD9" s="14">
        <v>0.57325132490341502</v>
      </c>
      <c r="AE9" s="14">
        <v>0.59360608614475896</v>
      </c>
      <c r="AF9" s="14">
        <v>0.41088077919666699</v>
      </c>
      <c r="AG9" s="14">
        <v>0.35186404433371599</v>
      </c>
      <c r="AH9" s="14"/>
      <c r="AI9" s="14">
        <v>0.78311682978595698</v>
      </c>
      <c r="AJ9" s="14">
        <v>0.55593379813562704</v>
      </c>
      <c r="AK9" s="14">
        <v>0.68877679918243895</v>
      </c>
      <c r="AL9" s="14">
        <v>0.44376182144270598</v>
      </c>
      <c r="AM9" s="14">
        <v>0.65450691929502003</v>
      </c>
    </row>
    <row r="10" spans="2:39" ht="29" x14ac:dyDescent="0.35">
      <c r="B10" s="15" t="s">
        <v>191</v>
      </c>
      <c r="C10" s="14">
        <v>0.32946201620964399</v>
      </c>
      <c r="D10" s="14">
        <v>0.33000791829999898</v>
      </c>
      <c r="E10" s="14">
        <v>0.32887156454552202</v>
      </c>
      <c r="F10" s="14"/>
      <c r="G10" s="14">
        <v>0.35199780174793499</v>
      </c>
      <c r="H10" s="14">
        <v>0.27728273253054198</v>
      </c>
      <c r="I10" s="14">
        <v>0.32175578978590003</v>
      </c>
      <c r="J10" s="14">
        <v>0.36132683564764301</v>
      </c>
      <c r="K10" s="14">
        <v>0.370841492856257</v>
      </c>
      <c r="L10" s="14">
        <v>0.33398648918648199</v>
      </c>
      <c r="M10" s="14"/>
      <c r="N10" s="14">
        <v>0.40181026249392099</v>
      </c>
      <c r="O10" s="14">
        <v>0.37248114873976601</v>
      </c>
      <c r="P10" s="14">
        <v>0.318235526026448</v>
      </c>
      <c r="Q10" s="14">
        <v>0.25271573668215802</v>
      </c>
      <c r="R10" s="14">
        <v>0.34631768483728698</v>
      </c>
      <c r="S10" s="14"/>
      <c r="T10" s="14">
        <v>0.368976811095651</v>
      </c>
      <c r="U10" s="14">
        <v>0.39308367937046401</v>
      </c>
      <c r="V10" s="14">
        <v>0.33220964502607597</v>
      </c>
      <c r="W10" s="14">
        <v>0.31008095059214202</v>
      </c>
      <c r="X10" s="14"/>
      <c r="Y10" s="14">
        <v>0.350563723197516</v>
      </c>
      <c r="Z10" s="14">
        <v>0.27975448804851</v>
      </c>
      <c r="AA10" s="14">
        <v>0.30382809942937</v>
      </c>
      <c r="AB10" s="14">
        <v>0.32895533629846102</v>
      </c>
      <c r="AC10" s="14"/>
      <c r="AD10" s="14">
        <v>0.33822588161065797</v>
      </c>
      <c r="AE10" s="14">
        <v>0.27435460478259999</v>
      </c>
      <c r="AF10" s="14">
        <v>0.40521500246693998</v>
      </c>
      <c r="AG10" s="14">
        <v>0.40287595818931599</v>
      </c>
      <c r="AH10" s="14"/>
      <c r="AI10" s="14">
        <v>0.16070910211165501</v>
      </c>
      <c r="AJ10" s="14">
        <v>0.32335336344405802</v>
      </c>
      <c r="AK10" s="14">
        <v>0.25972897451683102</v>
      </c>
      <c r="AL10" s="14">
        <v>0.41790587382642602</v>
      </c>
      <c r="AM10" s="14">
        <v>0.27841738793855603</v>
      </c>
    </row>
    <row r="11" spans="2:39" x14ac:dyDescent="0.35">
      <c r="B11" s="15" t="s">
        <v>192</v>
      </c>
      <c r="C11" s="14">
        <v>9.7550011815100202E-2</v>
      </c>
      <c r="D11" s="14">
        <v>0.10382175797606399</v>
      </c>
      <c r="E11" s="14">
        <v>9.0766445635165796E-2</v>
      </c>
      <c r="F11" s="14"/>
      <c r="G11" s="14">
        <v>0.14066809189433299</v>
      </c>
      <c r="H11" s="14">
        <v>8.5197743362234304E-2</v>
      </c>
      <c r="I11" s="14">
        <v>7.7511479167943403E-2</v>
      </c>
      <c r="J11" s="14">
        <v>8.2226023300181098E-2</v>
      </c>
      <c r="K11" s="14">
        <v>0.115207018376457</v>
      </c>
      <c r="L11" s="14">
        <v>9.7078129121154905E-2</v>
      </c>
      <c r="M11" s="14"/>
      <c r="N11" s="14">
        <v>0.10259228822012</v>
      </c>
      <c r="O11" s="14">
        <v>0.12472644751253199</v>
      </c>
      <c r="P11" s="14">
        <v>6.9218815926941499E-2</v>
      </c>
      <c r="Q11" s="14">
        <v>5.8788353787875301E-2</v>
      </c>
      <c r="R11" s="14">
        <v>8.9666377058160801E-2</v>
      </c>
      <c r="S11" s="14"/>
      <c r="T11" s="14">
        <v>0.17577207251631699</v>
      </c>
      <c r="U11" s="14">
        <v>0.15163215885263401</v>
      </c>
      <c r="V11" s="14">
        <v>8.9983942097116201E-2</v>
      </c>
      <c r="W11" s="14">
        <v>8.2116564501297395E-2</v>
      </c>
      <c r="X11" s="14"/>
      <c r="Y11" s="14">
        <v>9.50507790385752E-2</v>
      </c>
      <c r="Z11" s="14">
        <v>7.8060103119920898E-2</v>
      </c>
      <c r="AA11" s="14">
        <v>7.1865651753141704E-2</v>
      </c>
      <c r="AB11" s="14">
        <v>0.117782726657071</v>
      </c>
      <c r="AC11" s="14"/>
      <c r="AD11" s="14">
        <v>7.5289373564152898E-2</v>
      </c>
      <c r="AE11" s="14">
        <v>0.100780933168948</v>
      </c>
      <c r="AF11" s="14">
        <v>0.15624224314485499</v>
      </c>
      <c r="AG11" s="14">
        <v>0.17644821406883501</v>
      </c>
      <c r="AH11" s="14"/>
      <c r="AI11" s="14">
        <v>5.6174068102388099E-2</v>
      </c>
      <c r="AJ11" s="14">
        <v>9.5557289323187897E-2</v>
      </c>
      <c r="AK11" s="14">
        <v>2.5870798299188098E-2</v>
      </c>
      <c r="AL11" s="14">
        <v>0.129070244986904</v>
      </c>
      <c r="AM11" s="14">
        <v>4.9411589937877302E-2</v>
      </c>
    </row>
    <row r="12" spans="2:39" x14ac:dyDescent="0.35">
      <c r="B12" s="15" t="s">
        <v>64</v>
      </c>
      <c r="C12" s="23">
        <v>2.4315007851451301E-2</v>
      </c>
      <c r="D12" s="23">
        <v>2.0267193448820001E-2</v>
      </c>
      <c r="E12" s="23">
        <v>2.86931532960563E-2</v>
      </c>
      <c r="F12" s="23"/>
      <c r="G12" s="23">
        <v>2.4292892463924801E-2</v>
      </c>
      <c r="H12" s="23">
        <v>2.4619864428616401E-2</v>
      </c>
      <c r="I12" s="23">
        <v>2.21720908888111E-2</v>
      </c>
      <c r="J12" s="23">
        <v>2.48607104742938E-2</v>
      </c>
      <c r="K12" s="23">
        <v>1.49305385842756E-2</v>
      </c>
      <c r="L12" s="23">
        <v>3.75357039576385E-2</v>
      </c>
      <c r="M12" s="23"/>
      <c r="N12" s="23">
        <v>2.3478463034209099E-2</v>
      </c>
      <c r="O12" s="23">
        <v>1.69635131568238E-2</v>
      </c>
      <c r="P12" s="23">
        <v>2.1954229393109599E-2</v>
      </c>
      <c r="Q12" s="23">
        <v>2.8815879036159502E-2</v>
      </c>
      <c r="R12" s="23">
        <v>1.53365183803474E-2</v>
      </c>
      <c r="S12" s="23"/>
      <c r="T12" s="23">
        <v>3.3357653993674997E-2</v>
      </c>
      <c r="U12" s="23">
        <v>1.2611314993197099E-2</v>
      </c>
      <c r="V12" s="23">
        <v>2.3770020639982001E-2</v>
      </c>
      <c r="W12" s="23">
        <v>2.2074462669621899E-2</v>
      </c>
      <c r="X12" s="23"/>
      <c r="Y12" s="23">
        <v>2.3343641715830501E-2</v>
      </c>
      <c r="Z12" s="23">
        <v>1.6592326202587E-2</v>
      </c>
      <c r="AA12" s="23">
        <v>2.7913297419926798E-2</v>
      </c>
      <c r="AB12" s="23">
        <v>6.6252883061249501E-3</v>
      </c>
      <c r="AC12" s="23"/>
      <c r="AD12" s="23">
        <v>1.32334199217739E-2</v>
      </c>
      <c r="AE12" s="23">
        <v>3.1258375903692903E-2</v>
      </c>
      <c r="AF12" s="23">
        <v>2.7661975191538301E-2</v>
      </c>
      <c r="AG12" s="23">
        <v>6.8811783408132599E-2</v>
      </c>
      <c r="AH12" s="23"/>
      <c r="AI12" s="23">
        <v>0</v>
      </c>
      <c r="AJ12" s="23">
        <v>2.5155549097126799E-2</v>
      </c>
      <c r="AK12" s="23">
        <v>2.5623428001541802E-2</v>
      </c>
      <c r="AL12" s="23">
        <v>9.26205974396393E-3</v>
      </c>
      <c r="AM12" s="23">
        <v>1.76641028285471E-2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0.31778096738452</v>
      </c>
      <c r="D9" s="14">
        <v>0.32669587613219803</v>
      </c>
      <c r="E9" s="14">
        <v>0.30813853736170499</v>
      </c>
      <c r="F9" s="14"/>
      <c r="G9" s="14">
        <v>0.39346656930062501</v>
      </c>
      <c r="H9" s="14">
        <v>0.400564632373413</v>
      </c>
      <c r="I9" s="14">
        <v>0.31375954068191902</v>
      </c>
      <c r="J9" s="14">
        <v>0.25738999306299398</v>
      </c>
      <c r="K9" s="14">
        <v>0.18507984302494701</v>
      </c>
      <c r="L9" s="14">
        <v>0.23449112984503001</v>
      </c>
      <c r="M9" s="14"/>
      <c r="N9" s="14">
        <v>0.30453635468272</v>
      </c>
      <c r="O9" s="14">
        <v>0.41751672204934198</v>
      </c>
      <c r="P9" s="14">
        <v>0.38678549206145701</v>
      </c>
      <c r="Q9" s="14">
        <v>0.301140065806554</v>
      </c>
      <c r="R9" s="14">
        <v>0.20517870277320299</v>
      </c>
      <c r="S9" s="14"/>
      <c r="T9" s="14">
        <v>0.30124330562350299</v>
      </c>
      <c r="U9" s="14">
        <v>0.28962282278882001</v>
      </c>
      <c r="V9" s="14">
        <v>0.31576498675902398</v>
      </c>
      <c r="W9" s="14">
        <v>0.32882936051449102</v>
      </c>
      <c r="X9" s="14"/>
      <c r="Y9" s="14">
        <v>0.28796543944191699</v>
      </c>
      <c r="Z9" s="14">
        <v>0.40224286285258498</v>
      </c>
      <c r="AA9" s="14">
        <v>0.37902729238203098</v>
      </c>
      <c r="AB9" s="14">
        <v>0.362849528614195</v>
      </c>
      <c r="AC9" s="14"/>
      <c r="AD9" s="14">
        <v>0.33839483732145298</v>
      </c>
      <c r="AE9" s="14">
        <v>0.33333754144250999</v>
      </c>
      <c r="AF9" s="14">
        <v>0.18815821688422801</v>
      </c>
      <c r="AG9" s="14">
        <v>0.25182700900149602</v>
      </c>
      <c r="AH9" s="14"/>
      <c r="AI9" s="14">
        <v>0.37119596080555001</v>
      </c>
      <c r="AJ9" s="14">
        <v>0.36489341469729603</v>
      </c>
      <c r="AK9" s="14">
        <v>0.45368745544955003</v>
      </c>
      <c r="AL9" s="14">
        <v>0.42186081722350999</v>
      </c>
      <c r="AM9" s="14">
        <v>0.28846711066379699</v>
      </c>
    </row>
    <row r="10" spans="2:39" ht="29" x14ac:dyDescent="0.35">
      <c r="B10" s="15" t="s">
        <v>191</v>
      </c>
      <c r="C10" s="14">
        <v>0.46466728373895499</v>
      </c>
      <c r="D10" s="14">
        <v>0.44679414152587599</v>
      </c>
      <c r="E10" s="14">
        <v>0.48399900411380797</v>
      </c>
      <c r="F10" s="14"/>
      <c r="G10" s="14">
        <v>0.38987340866901998</v>
      </c>
      <c r="H10" s="14">
        <v>0.41946073113492899</v>
      </c>
      <c r="I10" s="14">
        <v>0.52276633923481097</v>
      </c>
      <c r="J10" s="14">
        <v>0.44687099737322999</v>
      </c>
      <c r="K10" s="14">
        <v>0.53002339703554902</v>
      </c>
      <c r="L10" s="14">
        <v>0.54169570093028396</v>
      </c>
      <c r="M10" s="14"/>
      <c r="N10" s="14">
        <v>0.45294512453596503</v>
      </c>
      <c r="O10" s="14">
        <v>0.44054206196636803</v>
      </c>
      <c r="P10" s="14">
        <v>0.42209362321057903</v>
      </c>
      <c r="Q10" s="14">
        <v>0.46472183336710099</v>
      </c>
      <c r="R10" s="14">
        <v>0.53342064134384004</v>
      </c>
      <c r="S10" s="14"/>
      <c r="T10" s="14">
        <v>0.42801390297561398</v>
      </c>
      <c r="U10" s="14">
        <v>0.42148031771044298</v>
      </c>
      <c r="V10" s="14">
        <v>0.464701591995344</v>
      </c>
      <c r="W10" s="14">
        <v>0.47855461317763698</v>
      </c>
      <c r="X10" s="14"/>
      <c r="Y10" s="14">
        <v>0.46260415473002298</v>
      </c>
      <c r="Z10" s="14">
        <v>0.44433453482058</v>
      </c>
      <c r="AA10" s="14">
        <v>0.46560457826534901</v>
      </c>
      <c r="AB10" s="14">
        <v>0.47229278501736599</v>
      </c>
      <c r="AC10" s="14"/>
      <c r="AD10" s="14">
        <v>0.47281667589419502</v>
      </c>
      <c r="AE10" s="14">
        <v>0.454142196508598</v>
      </c>
      <c r="AF10" s="14">
        <v>0.54897911432017898</v>
      </c>
      <c r="AG10" s="14">
        <v>0.38644383996043002</v>
      </c>
      <c r="AH10" s="14"/>
      <c r="AI10" s="14">
        <v>0.45366140038714098</v>
      </c>
      <c r="AJ10" s="14">
        <v>0.441277963022012</v>
      </c>
      <c r="AK10" s="14">
        <v>0.34722442907782602</v>
      </c>
      <c r="AL10" s="14">
        <v>0.461634710561456</v>
      </c>
      <c r="AM10" s="14">
        <v>0.51247388342123701</v>
      </c>
    </row>
    <row r="11" spans="2:39" x14ac:dyDescent="0.35">
      <c r="B11" s="15" t="s">
        <v>192</v>
      </c>
      <c r="C11" s="14">
        <v>0.174223483464577</v>
      </c>
      <c r="D11" s="14">
        <v>0.18235588050526</v>
      </c>
      <c r="E11" s="14">
        <v>0.165427423785002</v>
      </c>
      <c r="F11" s="14"/>
      <c r="G11" s="14">
        <v>0.17899266081967499</v>
      </c>
      <c r="H11" s="14">
        <v>0.15519824067344901</v>
      </c>
      <c r="I11" s="14">
        <v>0.12711340131648899</v>
      </c>
      <c r="J11" s="14">
        <v>0.21849482928757799</v>
      </c>
      <c r="K11" s="14">
        <v>0.21391630040493501</v>
      </c>
      <c r="L11" s="14">
        <v>0.19579408259270401</v>
      </c>
      <c r="M11" s="14"/>
      <c r="N11" s="14">
        <v>0.21509588485335601</v>
      </c>
      <c r="O11" s="14">
        <v>0.12497770282746599</v>
      </c>
      <c r="P11" s="14">
        <v>0.143425048138626</v>
      </c>
      <c r="Q11" s="14">
        <v>0.18340894080654499</v>
      </c>
      <c r="R11" s="14">
        <v>0.21514714482126601</v>
      </c>
      <c r="S11" s="14"/>
      <c r="T11" s="14">
        <v>0.23359096117993999</v>
      </c>
      <c r="U11" s="14">
        <v>0.22573967391056499</v>
      </c>
      <c r="V11" s="14">
        <v>0.17914897218273601</v>
      </c>
      <c r="W11" s="14">
        <v>0.15004208856165799</v>
      </c>
      <c r="X11" s="14"/>
      <c r="Y11" s="14">
        <v>0.204895226427037</v>
      </c>
      <c r="Z11" s="14">
        <v>0.12792114107889799</v>
      </c>
      <c r="AA11" s="14">
        <v>0.13663956008380701</v>
      </c>
      <c r="AB11" s="14">
        <v>0.102257792377111</v>
      </c>
      <c r="AC11" s="14"/>
      <c r="AD11" s="14">
        <v>0.15750628531642899</v>
      </c>
      <c r="AE11" s="14">
        <v>0.16695757917753101</v>
      </c>
      <c r="AF11" s="14">
        <v>0.23520069360405599</v>
      </c>
      <c r="AG11" s="14">
        <v>0.262283969692653</v>
      </c>
      <c r="AH11" s="14"/>
      <c r="AI11" s="14">
        <v>0.17514263880730899</v>
      </c>
      <c r="AJ11" s="14">
        <v>0.13727702639401801</v>
      </c>
      <c r="AK11" s="14">
        <v>0.13610697347574899</v>
      </c>
      <c r="AL11" s="14">
        <v>0.10724241247107</v>
      </c>
      <c r="AM11" s="14">
        <v>0.15616585015085799</v>
      </c>
    </row>
    <row r="12" spans="2:39" x14ac:dyDescent="0.35">
      <c r="B12" s="15" t="s">
        <v>64</v>
      </c>
      <c r="C12" s="23">
        <v>4.3328265411947703E-2</v>
      </c>
      <c r="D12" s="23">
        <v>4.4154101836665599E-2</v>
      </c>
      <c r="E12" s="23">
        <v>4.2435034739484803E-2</v>
      </c>
      <c r="F12" s="23"/>
      <c r="G12" s="23">
        <v>3.7667361210678998E-2</v>
      </c>
      <c r="H12" s="23">
        <v>2.4776395818209899E-2</v>
      </c>
      <c r="I12" s="23">
        <v>3.63607187667805E-2</v>
      </c>
      <c r="J12" s="23">
        <v>7.7244180276197894E-2</v>
      </c>
      <c r="K12" s="23">
        <v>7.0980459534568704E-2</v>
      </c>
      <c r="L12" s="23">
        <v>2.8019086631981702E-2</v>
      </c>
      <c r="M12" s="23"/>
      <c r="N12" s="23">
        <v>2.7422635927958999E-2</v>
      </c>
      <c r="O12" s="23">
        <v>1.69635131568238E-2</v>
      </c>
      <c r="P12" s="23">
        <v>4.7695836589337799E-2</v>
      </c>
      <c r="Q12" s="23">
        <v>5.0729160019799602E-2</v>
      </c>
      <c r="R12" s="23">
        <v>4.6253511061690303E-2</v>
      </c>
      <c r="S12" s="23"/>
      <c r="T12" s="23">
        <v>3.7151830220943899E-2</v>
      </c>
      <c r="U12" s="23">
        <v>6.3157185590171597E-2</v>
      </c>
      <c r="V12" s="23">
        <v>4.0384449062896101E-2</v>
      </c>
      <c r="W12" s="23">
        <v>4.2573937746214201E-2</v>
      </c>
      <c r="X12" s="23"/>
      <c r="Y12" s="23">
        <v>4.4535179401022702E-2</v>
      </c>
      <c r="Z12" s="23">
        <v>2.5501461247936799E-2</v>
      </c>
      <c r="AA12" s="23">
        <v>1.8728569268812702E-2</v>
      </c>
      <c r="AB12" s="23">
        <v>6.2599893991327593E-2</v>
      </c>
      <c r="AC12" s="23"/>
      <c r="AD12" s="23">
        <v>3.1282201467923397E-2</v>
      </c>
      <c r="AE12" s="23">
        <v>4.55626828713614E-2</v>
      </c>
      <c r="AF12" s="23">
        <v>2.7661975191538301E-2</v>
      </c>
      <c r="AG12" s="23">
        <v>9.9445181345421907E-2</v>
      </c>
      <c r="AH12" s="23"/>
      <c r="AI12" s="23">
        <v>0</v>
      </c>
      <c r="AJ12" s="23">
        <v>5.6551595886674001E-2</v>
      </c>
      <c r="AK12" s="23">
        <v>6.2981141996874906E-2</v>
      </c>
      <c r="AL12" s="23">
        <v>9.26205974396393E-3</v>
      </c>
      <c r="AM12" s="23">
        <v>4.2893155764107897E-2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199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0.28012700226801401</v>
      </c>
      <c r="D9" s="14">
        <v>0.30685791034126197</v>
      </c>
      <c r="E9" s="14">
        <v>0.25121465803232701</v>
      </c>
      <c r="F9" s="14"/>
      <c r="G9" s="14">
        <v>0.16735627578793899</v>
      </c>
      <c r="H9" s="14">
        <v>0.32333533814648002</v>
      </c>
      <c r="I9" s="14">
        <v>0.32500774110568997</v>
      </c>
      <c r="J9" s="14">
        <v>0.29059002613803597</v>
      </c>
      <c r="K9" s="14">
        <v>0.238904009904606</v>
      </c>
      <c r="L9" s="14">
        <v>0.31287601532012399</v>
      </c>
      <c r="M9" s="14"/>
      <c r="N9" s="14">
        <v>0.28609749598083301</v>
      </c>
      <c r="O9" s="14">
        <v>0.30196848362906398</v>
      </c>
      <c r="P9" s="14">
        <v>0.31552917528264401</v>
      </c>
      <c r="Q9" s="14">
        <v>0.22558009748271299</v>
      </c>
      <c r="R9" s="14">
        <v>0.30064339301350101</v>
      </c>
      <c r="S9" s="14"/>
      <c r="T9" s="14">
        <v>0.106426367833328</v>
      </c>
      <c r="U9" s="14">
        <v>0.19857115493640301</v>
      </c>
      <c r="V9" s="14">
        <v>0.26902241305403402</v>
      </c>
      <c r="W9" s="14">
        <v>0.33857888076687198</v>
      </c>
      <c r="X9" s="14"/>
      <c r="Y9" s="14">
        <v>0.24740710966922999</v>
      </c>
      <c r="Z9" s="14">
        <v>0.348148931835704</v>
      </c>
      <c r="AA9" s="14">
        <v>0.31946675665797503</v>
      </c>
      <c r="AB9" s="14">
        <v>0.41106730093548899</v>
      </c>
      <c r="AC9" s="14"/>
      <c r="AD9" s="14">
        <v>0.31704156900988101</v>
      </c>
      <c r="AE9" s="14">
        <v>0.26038491495976102</v>
      </c>
      <c r="AF9" s="14">
        <v>0.20525400821238901</v>
      </c>
      <c r="AG9" s="14">
        <v>0.16089430047237799</v>
      </c>
      <c r="AH9" s="14"/>
      <c r="AI9" s="14">
        <v>0.37415060587564197</v>
      </c>
      <c r="AJ9" s="14">
        <v>0.33320101567963001</v>
      </c>
      <c r="AK9" s="14">
        <v>0.245451971566987</v>
      </c>
      <c r="AL9" s="14">
        <v>0.36363896769367199</v>
      </c>
      <c r="AM9" s="14">
        <v>0.38052209553806099</v>
      </c>
    </row>
    <row r="10" spans="2:39" ht="29" x14ac:dyDescent="0.35">
      <c r="B10" s="15" t="s">
        <v>191</v>
      </c>
      <c r="C10" s="14">
        <v>0.40810080346966898</v>
      </c>
      <c r="D10" s="14">
        <v>0.42833334105507997</v>
      </c>
      <c r="E10" s="14">
        <v>0.38621714393113399</v>
      </c>
      <c r="F10" s="14"/>
      <c r="G10" s="14">
        <v>0.349859543933074</v>
      </c>
      <c r="H10" s="14">
        <v>0.362625499296442</v>
      </c>
      <c r="I10" s="14">
        <v>0.42992885007902298</v>
      </c>
      <c r="J10" s="14">
        <v>0.43450618479144898</v>
      </c>
      <c r="K10" s="14">
        <v>0.51692355181702598</v>
      </c>
      <c r="L10" s="14">
        <v>0.41396030193032901</v>
      </c>
      <c r="M10" s="14"/>
      <c r="N10" s="14">
        <v>0.347679200096281</v>
      </c>
      <c r="O10" s="14">
        <v>0.38490743330873101</v>
      </c>
      <c r="P10" s="14">
        <v>0.48996685249405802</v>
      </c>
      <c r="Q10" s="14">
        <v>0.42503704202866099</v>
      </c>
      <c r="R10" s="14">
        <v>0.36908478082978402</v>
      </c>
      <c r="S10" s="14"/>
      <c r="T10" s="14">
        <v>0.33118163444938797</v>
      </c>
      <c r="U10" s="14">
        <v>0.34767140982442202</v>
      </c>
      <c r="V10" s="14">
        <v>0.422904491353506</v>
      </c>
      <c r="W10" s="14">
        <v>0.41868275578741898</v>
      </c>
      <c r="X10" s="14"/>
      <c r="Y10" s="14">
        <v>0.41016526973494499</v>
      </c>
      <c r="Z10" s="14">
        <v>0.42411093142224399</v>
      </c>
      <c r="AA10" s="14">
        <v>0.39122197104598999</v>
      </c>
      <c r="AB10" s="14">
        <v>0.38394395987291102</v>
      </c>
      <c r="AC10" s="14"/>
      <c r="AD10" s="14">
        <v>0.42840393653030001</v>
      </c>
      <c r="AE10" s="14">
        <v>0.40275092208580099</v>
      </c>
      <c r="AF10" s="14">
        <v>0.30414569710733402</v>
      </c>
      <c r="AG10" s="14">
        <v>0.374817707012428</v>
      </c>
      <c r="AH10" s="14"/>
      <c r="AI10" s="14">
        <v>0.38709996220126403</v>
      </c>
      <c r="AJ10" s="14">
        <v>0.44510477480975902</v>
      </c>
      <c r="AK10" s="14">
        <v>0.400898106256732</v>
      </c>
      <c r="AL10" s="14">
        <v>0.402954684130647</v>
      </c>
      <c r="AM10" s="14">
        <v>0.351529153837985</v>
      </c>
    </row>
    <row r="11" spans="2:39" x14ac:dyDescent="0.35">
      <c r="B11" s="15" t="s">
        <v>192</v>
      </c>
      <c r="C11" s="14">
        <v>0.26716626333834897</v>
      </c>
      <c r="D11" s="14">
        <v>0.22313343763339499</v>
      </c>
      <c r="E11" s="14">
        <v>0.31479248729464299</v>
      </c>
      <c r="F11" s="14"/>
      <c r="G11" s="14">
        <v>0.42175805554787099</v>
      </c>
      <c r="H11" s="14">
        <v>0.28170647672703197</v>
      </c>
      <c r="I11" s="14">
        <v>0.20609037339366601</v>
      </c>
      <c r="J11" s="14">
        <v>0.22648493004050599</v>
      </c>
      <c r="K11" s="14">
        <v>0.183474136512986</v>
      </c>
      <c r="L11" s="14">
        <v>0.24047721889915799</v>
      </c>
      <c r="M11" s="14"/>
      <c r="N11" s="14">
        <v>0.31385028654943598</v>
      </c>
      <c r="O11" s="14">
        <v>0.27478285739488301</v>
      </c>
      <c r="P11" s="14">
        <v>0.153720290810133</v>
      </c>
      <c r="Q11" s="14">
        <v>0.299012618957468</v>
      </c>
      <c r="R11" s="14">
        <v>0.29759793967303599</v>
      </c>
      <c r="S11" s="14"/>
      <c r="T11" s="14">
        <v>0.51588217188216201</v>
      </c>
      <c r="U11" s="14">
        <v>0.39656641641086399</v>
      </c>
      <c r="V11" s="14">
        <v>0.26161717128191497</v>
      </c>
      <c r="W11" s="14">
        <v>0.205299664836673</v>
      </c>
      <c r="X11" s="14"/>
      <c r="Y11" s="14">
        <v>0.29449403131806801</v>
      </c>
      <c r="Z11" s="14">
        <v>0.19603839001203199</v>
      </c>
      <c r="AA11" s="14">
        <v>0.24088117295689901</v>
      </c>
      <c r="AB11" s="14">
        <v>0.18113343209013599</v>
      </c>
      <c r="AC11" s="14"/>
      <c r="AD11" s="14">
        <v>0.22640927746433201</v>
      </c>
      <c r="AE11" s="14">
        <v>0.28225986926240199</v>
      </c>
      <c r="AF11" s="14">
        <v>0.42406221345788903</v>
      </c>
      <c r="AG11" s="14">
        <v>0.35974943777283902</v>
      </c>
      <c r="AH11" s="14"/>
      <c r="AI11" s="14">
        <v>0.229875440800037</v>
      </c>
      <c r="AJ11" s="14">
        <v>0.169194508239948</v>
      </c>
      <c r="AK11" s="14">
        <v>0.27908370924026599</v>
      </c>
      <c r="AL11" s="14">
        <v>0.20273037356281001</v>
      </c>
      <c r="AM11" s="14">
        <v>0.24228847016157901</v>
      </c>
    </row>
    <row r="12" spans="2:39" x14ac:dyDescent="0.35">
      <c r="B12" s="15" t="s">
        <v>64</v>
      </c>
      <c r="C12" s="23">
        <v>4.4605930923968203E-2</v>
      </c>
      <c r="D12" s="23">
        <v>4.16753109702638E-2</v>
      </c>
      <c r="E12" s="23">
        <v>4.77757107418963E-2</v>
      </c>
      <c r="F12" s="23"/>
      <c r="G12" s="23">
        <v>6.1026124731116897E-2</v>
      </c>
      <c r="H12" s="23">
        <v>3.2332685830045699E-2</v>
      </c>
      <c r="I12" s="23">
        <v>3.8973035421620401E-2</v>
      </c>
      <c r="J12" s="23">
        <v>4.8418859030008497E-2</v>
      </c>
      <c r="K12" s="23">
        <v>6.06983017653814E-2</v>
      </c>
      <c r="L12" s="23">
        <v>3.2686463850388703E-2</v>
      </c>
      <c r="M12" s="23"/>
      <c r="N12" s="23">
        <v>5.2373017373450501E-2</v>
      </c>
      <c r="O12" s="23">
        <v>3.8341225667322502E-2</v>
      </c>
      <c r="P12" s="23">
        <v>4.0783681413165102E-2</v>
      </c>
      <c r="Q12" s="23">
        <v>5.03702415311581E-2</v>
      </c>
      <c r="R12" s="23">
        <v>3.2673886483679901E-2</v>
      </c>
      <c r="S12" s="23"/>
      <c r="T12" s="23">
        <v>4.6509825835121803E-2</v>
      </c>
      <c r="U12" s="23">
        <v>5.7191018828310597E-2</v>
      </c>
      <c r="V12" s="23">
        <v>4.6455924310545002E-2</v>
      </c>
      <c r="W12" s="23">
        <v>3.7438698609036203E-2</v>
      </c>
      <c r="X12" s="23"/>
      <c r="Y12" s="23">
        <v>4.7933589277756497E-2</v>
      </c>
      <c r="Z12" s="23">
        <v>3.1701746730020103E-2</v>
      </c>
      <c r="AA12" s="23">
        <v>4.8430099339135398E-2</v>
      </c>
      <c r="AB12" s="23">
        <v>2.3855307101464801E-2</v>
      </c>
      <c r="AC12" s="23"/>
      <c r="AD12" s="23">
        <v>2.81452169954872E-2</v>
      </c>
      <c r="AE12" s="23">
        <v>5.4604293692035698E-2</v>
      </c>
      <c r="AF12" s="23">
        <v>6.6538081222387996E-2</v>
      </c>
      <c r="AG12" s="23">
        <v>0.104538554742355</v>
      </c>
      <c r="AH12" s="23"/>
      <c r="AI12" s="23">
        <v>8.8739911230566997E-3</v>
      </c>
      <c r="AJ12" s="23">
        <v>5.2499701270662898E-2</v>
      </c>
      <c r="AK12" s="23">
        <v>7.4566212936014606E-2</v>
      </c>
      <c r="AL12" s="23">
        <v>3.0675974612870398E-2</v>
      </c>
      <c r="AM12" s="23">
        <v>2.5660280462375399E-2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0.101898293084365</v>
      </c>
      <c r="D9" s="14">
        <v>9.8929667195495702E-2</v>
      </c>
      <c r="E9" s="14">
        <v>0.105109180397687</v>
      </c>
      <c r="F9" s="14"/>
      <c r="G9" s="14">
        <v>5.8635707848609997E-2</v>
      </c>
      <c r="H9" s="14">
        <v>0.11127084138354899</v>
      </c>
      <c r="I9" s="14">
        <v>0.14112084274721401</v>
      </c>
      <c r="J9" s="14">
        <v>0.108329191719711</v>
      </c>
      <c r="K9" s="14">
        <v>6.2294642397764902E-2</v>
      </c>
      <c r="L9" s="14">
        <v>0.10781333456897201</v>
      </c>
      <c r="M9" s="14"/>
      <c r="N9" s="14">
        <v>6.8059516393281394E-2</v>
      </c>
      <c r="O9" s="14">
        <v>0.15191519521121699</v>
      </c>
      <c r="P9" s="14">
        <v>0.10001223147261799</v>
      </c>
      <c r="Q9" s="14">
        <v>8.9889713738095206E-2</v>
      </c>
      <c r="R9" s="14">
        <v>8.3522623671758806E-2</v>
      </c>
      <c r="S9" s="14"/>
      <c r="T9" s="14">
        <v>0.103947607580506</v>
      </c>
      <c r="U9" s="14">
        <v>2.3924256962280399E-2</v>
      </c>
      <c r="V9" s="14">
        <v>9.0628820877551405E-2</v>
      </c>
      <c r="W9" s="14">
        <v>0.12615994662980801</v>
      </c>
      <c r="X9" s="14"/>
      <c r="Y9" s="14">
        <v>9.5930710055838697E-2</v>
      </c>
      <c r="Z9" s="14">
        <v>0.10204255940286799</v>
      </c>
      <c r="AA9" s="14">
        <v>0.101860605455259</v>
      </c>
      <c r="AB9" s="14">
        <v>0.19093800219014601</v>
      </c>
      <c r="AC9" s="14"/>
      <c r="AD9" s="14">
        <v>0.109325026244096</v>
      </c>
      <c r="AE9" s="14">
        <v>0.109374537583352</v>
      </c>
      <c r="AF9" s="14">
        <v>4.7175702543564201E-2</v>
      </c>
      <c r="AG9" s="14">
        <v>6.6778491789681496E-2</v>
      </c>
      <c r="AH9" s="14"/>
      <c r="AI9" s="14">
        <v>0.164731975960899</v>
      </c>
      <c r="AJ9" s="14">
        <v>0.11080275312787601</v>
      </c>
      <c r="AK9" s="14">
        <v>6.7919724725211794E-2</v>
      </c>
      <c r="AL9" s="14">
        <v>0.22400825692152501</v>
      </c>
      <c r="AM9" s="14">
        <v>0.14411304655280599</v>
      </c>
    </row>
    <row r="10" spans="2:39" ht="29" x14ac:dyDescent="0.35">
      <c r="B10" s="15" t="s">
        <v>191</v>
      </c>
      <c r="C10" s="14">
        <v>0.39458414044381401</v>
      </c>
      <c r="D10" s="14">
        <v>0.41286687361450303</v>
      </c>
      <c r="E10" s="14">
        <v>0.37480940351562297</v>
      </c>
      <c r="F10" s="14"/>
      <c r="G10" s="14">
        <v>0.348461005858622</v>
      </c>
      <c r="H10" s="14">
        <v>0.37275821022608802</v>
      </c>
      <c r="I10" s="14">
        <v>0.43066658067043301</v>
      </c>
      <c r="J10" s="14">
        <v>0.42486101249897301</v>
      </c>
      <c r="K10" s="14">
        <v>0.41747029975814798</v>
      </c>
      <c r="L10" s="14">
        <v>0.38031089341584401</v>
      </c>
      <c r="M10" s="14"/>
      <c r="N10" s="14">
        <v>0.369528791174079</v>
      </c>
      <c r="O10" s="14">
        <v>0.35910149238945399</v>
      </c>
      <c r="P10" s="14">
        <v>0.51912871100369395</v>
      </c>
      <c r="Q10" s="14">
        <v>0.371308167664119</v>
      </c>
      <c r="R10" s="14">
        <v>0.40415768838104099</v>
      </c>
      <c r="S10" s="14"/>
      <c r="T10" s="14">
        <v>0.25691176486746498</v>
      </c>
      <c r="U10" s="14">
        <v>0.348620710519088</v>
      </c>
      <c r="V10" s="14">
        <v>0.39974223737465697</v>
      </c>
      <c r="W10" s="14">
        <v>0.42368899571834101</v>
      </c>
      <c r="X10" s="14"/>
      <c r="Y10" s="14">
        <v>0.38188912160842498</v>
      </c>
      <c r="Z10" s="14">
        <v>0.472824524101504</v>
      </c>
      <c r="AA10" s="14">
        <v>0.36790990762008802</v>
      </c>
      <c r="AB10" s="14">
        <v>0.43127525147172702</v>
      </c>
      <c r="AC10" s="14"/>
      <c r="AD10" s="14">
        <v>0.41930239971208</v>
      </c>
      <c r="AE10" s="14">
        <v>0.37429190460330097</v>
      </c>
      <c r="AF10" s="14">
        <v>0.35669014982169001</v>
      </c>
      <c r="AG10" s="14">
        <v>0.33756938347095899</v>
      </c>
      <c r="AH10" s="14"/>
      <c r="AI10" s="14">
        <v>0.36288448158151798</v>
      </c>
      <c r="AJ10" s="14">
        <v>0.49112101148505999</v>
      </c>
      <c r="AK10" s="14">
        <v>0.42627936560670399</v>
      </c>
      <c r="AL10" s="14">
        <v>0.37719614016657099</v>
      </c>
      <c r="AM10" s="14">
        <v>0.44373115652970602</v>
      </c>
    </row>
    <row r="11" spans="2:39" x14ac:dyDescent="0.35">
      <c r="B11" s="15" t="s">
        <v>192</v>
      </c>
      <c r="C11" s="14">
        <v>0.43190736399637603</v>
      </c>
      <c r="D11" s="14">
        <v>0.41844196895264701</v>
      </c>
      <c r="E11" s="14">
        <v>0.44647163303306597</v>
      </c>
      <c r="F11" s="14"/>
      <c r="G11" s="14">
        <v>0.52485604797889596</v>
      </c>
      <c r="H11" s="14">
        <v>0.45664162891257998</v>
      </c>
      <c r="I11" s="14">
        <v>0.355896753182806</v>
      </c>
      <c r="J11" s="14">
        <v>0.36787904121485998</v>
      </c>
      <c r="K11" s="14">
        <v>0.45204027383063999</v>
      </c>
      <c r="L11" s="14">
        <v>0.445831880692032</v>
      </c>
      <c r="M11" s="14"/>
      <c r="N11" s="14">
        <v>0.49356392850548098</v>
      </c>
      <c r="O11" s="14">
        <v>0.44224533398115901</v>
      </c>
      <c r="P11" s="14">
        <v>0.31630772314970601</v>
      </c>
      <c r="Q11" s="14">
        <v>0.46925336593994399</v>
      </c>
      <c r="R11" s="14">
        <v>0.41157956524795902</v>
      </c>
      <c r="S11" s="14"/>
      <c r="T11" s="14">
        <v>0.57249236568847905</v>
      </c>
      <c r="U11" s="14">
        <v>0.54951141860520902</v>
      </c>
      <c r="V11" s="14">
        <v>0.42909463465262798</v>
      </c>
      <c r="W11" s="14">
        <v>0.38971577211064501</v>
      </c>
      <c r="X11" s="14"/>
      <c r="Y11" s="14">
        <v>0.45336092805172901</v>
      </c>
      <c r="Z11" s="14">
        <v>0.36916904821472801</v>
      </c>
      <c r="AA11" s="14">
        <v>0.469578997709451</v>
      </c>
      <c r="AB11" s="14">
        <v>0.29242879884791301</v>
      </c>
      <c r="AC11" s="14"/>
      <c r="AD11" s="14">
        <v>0.422749271744147</v>
      </c>
      <c r="AE11" s="14">
        <v>0.428300341129425</v>
      </c>
      <c r="AF11" s="14">
        <v>0.52223281260211996</v>
      </c>
      <c r="AG11" s="14">
        <v>0.43964217284043999</v>
      </c>
      <c r="AH11" s="14"/>
      <c r="AI11" s="14">
        <v>0.45110829021868898</v>
      </c>
      <c r="AJ11" s="14">
        <v>0.330042166160876</v>
      </c>
      <c r="AK11" s="14">
        <v>0.38350034209083</v>
      </c>
      <c r="AL11" s="14">
        <v>0.35169228353455001</v>
      </c>
      <c r="AM11" s="14">
        <v>0.30606673648350702</v>
      </c>
    </row>
    <row r="12" spans="2:39" x14ac:dyDescent="0.35">
      <c r="B12" s="15" t="s">
        <v>64</v>
      </c>
      <c r="C12" s="23">
        <v>7.1610202475444598E-2</v>
      </c>
      <c r="D12" s="23">
        <v>6.9761490237355006E-2</v>
      </c>
      <c r="E12" s="23">
        <v>7.3609783053624395E-2</v>
      </c>
      <c r="F12" s="23"/>
      <c r="G12" s="23">
        <v>6.8047238313871605E-2</v>
      </c>
      <c r="H12" s="23">
        <v>5.9329319477782201E-2</v>
      </c>
      <c r="I12" s="23">
        <v>7.2315823399547702E-2</v>
      </c>
      <c r="J12" s="23">
        <v>9.8930754566456405E-2</v>
      </c>
      <c r="K12" s="23">
        <v>6.8194784013446502E-2</v>
      </c>
      <c r="L12" s="23">
        <v>6.6043891323152595E-2</v>
      </c>
      <c r="M12" s="23"/>
      <c r="N12" s="23">
        <v>6.8847763927158995E-2</v>
      </c>
      <c r="O12" s="23">
        <v>4.6737978418170303E-2</v>
      </c>
      <c r="P12" s="23">
        <v>6.4551334373982194E-2</v>
      </c>
      <c r="Q12" s="23">
        <v>6.9548752657842702E-2</v>
      </c>
      <c r="R12" s="23">
        <v>0.100740122699241</v>
      </c>
      <c r="S12" s="23"/>
      <c r="T12" s="23">
        <v>6.6648261863549899E-2</v>
      </c>
      <c r="U12" s="23">
        <v>7.7943613913421805E-2</v>
      </c>
      <c r="V12" s="23">
        <v>8.0534307095163696E-2</v>
      </c>
      <c r="W12" s="23">
        <v>6.0435285541205301E-2</v>
      </c>
      <c r="X12" s="23"/>
      <c r="Y12" s="23">
        <v>6.8819240284007599E-2</v>
      </c>
      <c r="Z12" s="23">
        <v>5.5963868280900303E-2</v>
      </c>
      <c r="AA12" s="23">
        <v>6.0650489215202698E-2</v>
      </c>
      <c r="AB12" s="23">
        <v>8.53579474902144E-2</v>
      </c>
      <c r="AC12" s="23"/>
      <c r="AD12" s="23">
        <v>4.86233022996772E-2</v>
      </c>
      <c r="AE12" s="23">
        <v>8.80332166839215E-2</v>
      </c>
      <c r="AF12" s="23">
        <v>7.3901335032625706E-2</v>
      </c>
      <c r="AG12" s="23">
        <v>0.15600995189892</v>
      </c>
      <c r="AH12" s="23"/>
      <c r="AI12" s="23">
        <v>2.1275252238893001E-2</v>
      </c>
      <c r="AJ12" s="23">
        <v>6.8034069226188196E-2</v>
      </c>
      <c r="AK12" s="23">
        <v>0.12230056757725399</v>
      </c>
      <c r="AL12" s="23">
        <v>4.7103319377354E-2</v>
      </c>
      <c r="AM12" s="23">
        <v>0.10608906043398</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0.21422325928915101</v>
      </c>
      <c r="D9" s="14">
        <v>0.21588855209893201</v>
      </c>
      <c r="E9" s="14">
        <v>0.21242206649623599</v>
      </c>
      <c r="F9" s="14"/>
      <c r="G9" s="14">
        <v>0.17999237937574999</v>
      </c>
      <c r="H9" s="14">
        <v>0.28612119973640399</v>
      </c>
      <c r="I9" s="14">
        <v>0.21943183737927899</v>
      </c>
      <c r="J9" s="14">
        <v>0.185692002779208</v>
      </c>
      <c r="K9" s="14">
        <v>0.116474349407862</v>
      </c>
      <c r="L9" s="14">
        <v>0.245136628519146</v>
      </c>
      <c r="M9" s="14"/>
      <c r="N9" s="14">
        <v>0.106074281248005</v>
      </c>
      <c r="O9" s="14">
        <v>0.25454740742816201</v>
      </c>
      <c r="P9" s="14">
        <v>0.223103060432291</v>
      </c>
      <c r="Q9" s="14">
        <v>0.22054295222921599</v>
      </c>
      <c r="R9" s="14">
        <v>0.24442232734542901</v>
      </c>
      <c r="S9" s="14"/>
      <c r="T9" s="14">
        <v>0.120353903835749</v>
      </c>
      <c r="U9" s="14">
        <v>0.222152863270214</v>
      </c>
      <c r="V9" s="14">
        <v>0.20419825743832101</v>
      </c>
      <c r="W9" s="14">
        <v>0.24246442153842901</v>
      </c>
      <c r="X9" s="14"/>
      <c r="Y9" s="14">
        <v>0.18059466499169199</v>
      </c>
      <c r="Z9" s="14">
        <v>0.23895625235677301</v>
      </c>
      <c r="AA9" s="14">
        <v>0.30046671142953202</v>
      </c>
      <c r="AB9" s="14">
        <v>0.34899197754378602</v>
      </c>
      <c r="AC9" s="14"/>
      <c r="AD9" s="14">
        <v>0.22819415342822399</v>
      </c>
      <c r="AE9" s="14">
        <v>0.21261551926512701</v>
      </c>
      <c r="AF9" s="14">
        <v>0.16099871316289299</v>
      </c>
      <c r="AG9" s="14">
        <v>0.17354476674534</v>
      </c>
      <c r="AH9" s="14"/>
      <c r="AI9" s="14">
        <v>0.30011241320746201</v>
      </c>
      <c r="AJ9" s="14">
        <v>0.24653478396817699</v>
      </c>
      <c r="AK9" s="14">
        <v>0.30465420991908598</v>
      </c>
      <c r="AL9" s="14">
        <v>0.277409994900566</v>
      </c>
      <c r="AM9" s="14">
        <v>0.34867597275296303</v>
      </c>
    </row>
    <row r="10" spans="2:39" ht="29" x14ac:dyDescent="0.35">
      <c r="B10" s="15" t="s">
        <v>191</v>
      </c>
      <c r="C10" s="14">
        <v>0.413148214194071</v>
      </c>
      <c r="D10" s="14">
        <v>0.429253889305027</v>
      </c>
      <c r="E10" s="14">
        <v>0.39572819906850498</v>
      </c>
      <c r="F10" s="14"/>
      <c r="G10" s="14">
        <v>0.40795852053708598</v>
      </c>
      <c r="H10" s="14">
        <v>0.39778578418101401</v>
      </c>
      <c r="I10" s="14">
        <v>0.43812803295709302</v>
      </c>
      <c r="J10" s="14">
        <v>0.42032674169418899</v>
      </c>
      <c r="K10" s="14">
        <v>0.42184095480484701</v>
      </c>
      <c r="L10" s="14">
        <v>0.38586589373980301</v>
      </c>
      <c r="M10" s="14"/>
      <c r="N10" s="14">
        <v>0.50932823768819002</v>
      </c>
      <c r="O10" s="14">
        <v>0.40277075867746398</v>
      </c>
      <c r="P10" s="14">
        <v>0.46173504657073899</v>
      </c>
      <c r="Q10" s="14">
        <v>0.38322791050402299</v>
      </c>
      <c r="R10" s="14">
        <v>0.39779558122295</v>
      </c>
      <c r="S10" s="14"/>
      <c r="T10" s="14">
        <v>0.43296144693542599</v>
      </c>
      <c r="U10" s="14">
        <v>0.27067602689907</v>
      </c>
      <c r="V10" s="14">
        <v>0.41077842281639099</v>
      </c>
      <c r="W10" s="14">
        <v>0.43614620983338198</v>
      </c>
      <c r="X10" s="14"/>
      <c r="Y10" s="14">
        <v>0.39911645741843299</v>
      </c>
      <c r="Z10" s="14">
        <v>0.46315280883451498</v>
      </c>
      <c r="AA10" s="14">
        <v>0.37419573797779898</v>
      </c>
      <c r="AB10" s="14">
        <v>0.47717704175895298</v>
      </c>
      <c r="AC10" s="14"/>
      <c r="AD10" s="14">
        <v>0.42279587557712001</v>
      </c>
      <c r="AE10" s="14">
        <v>0.448987126612099</v>
      </c>
      <c r="AF10" s="14">
        <v>0.32029845655372002</v>
      </c>
      <c r="AG10" s="14">
        <v>0.28862250566115399</v>
      </c>
      <c r="AH10" s="14"/>
      <c r="AI10" s="14">
        <v>0.350600964872258</v>
      </c>
      <c r="AJ10" s="14">
        <v>0.47647658184163799</v>
      </c>
      <c r="AK10" s="14">
        <v>0.369494611339374</v>
      </c>
      <c r="AL10" s="14">
        <v>0.459744642924101</v>
      </c>
      <c r="AM10" s="14">
        <v>0.41742798701103501</v>
      </c>
    </row>
    <row r="11" spans="2:39" x14ac:dyDescent="0.35">
      <c r="B11" s="15" t="s">
        <v>192</v>
      </c>
      <c r="C11" s="14">
        <v>0.31634451390861201</v>
      </c>
      <c r="D11" s="14">
        <v>0.301066286326583</v>
      </c>
      <c r="E11" s="14">
        <v>0.33286955577970501</v>
      </c>
      <c r="F11" s="14"/>
      <c r="G11" s="14">
        <v>0.34709412802329798</v>
      </c>
      <c r="H11" s="14">
        <v>0.28221059657646702</v>
      </c>
      <c r="I11" s="14">
        <v>0.27795885001687098</v>
      </c>
      <c r="J11" s="14">
        <v>0.330511816559099</v>
      </c>
      <c r="K11" s="14">
        <v>0.37828282707424699</v>
      </c>
      <c r="L11" s="14">
        <v>0.332979412027257</v>
      </c>
      <c r="M11" s="14"/>
      <c r="N11" s="14">
        <v>0.32858364428173198</v>
      </c>
      <c r="O11" s="14">
        <v>0.30311466176555102</v>
      </c>
      <c r="P11" s="14">
        <v>0.25640019050500301</v>
      </c>
      <c r="Q11" s="14">
        <v>0.32981416931579</v>
      </c>
      <c r="R11" s="14">
        <v>0.31187192036206501</v>
      </c>
      <c r="S11" s="14"/>
      <c r="T11" s="14">
        <v>0.40036525633879899</v>
      </c>
      <c r="U11" s="14">
        <v>0.39379060305220098</v>
      </c>
      <c r="V11" s="14">
        <v>0.32807618294652502</v>
      </c>
      <c r="W11" s="14">
        <v>0.27578683660858</v>
      </c>
      <c r="X11" s="14"/>
      <c r="Y11" s="14">
        <v>0.36108588281451698</v>
      </c>
      <c r="Z11" s="14">
        <v>0.25489577308608902</v>
      </c>
      <c r="AA11" s="14">
        <v>0.271550847829724</v>
      </c>
      <c r="AB11" s="14">
        <v>0.15570636389360001</v>
      </c>
      <c r="AC11" s="14"/>
      <c r="AD11" s="14">
        <v>0.31133129349332</v>
      </c>
      <c r="AE11" s="14">
        <v>0.26726265885664302</v>
      </c>
      <c r="AF11" s="14">
        <v>0.43789631026621201</v>
      </c>
      <c r="AG11" s="14">
        <v>0.424479835078171</v>
      </c>
      <c r="AH11" s="14"/>
      <c r="AI11" s="14">
        <v>0.32180209106538898</v>
      </c>
      <c r="AJ11" s="14">
        <v>0.209298066439944</v>
      </c>
      <c r="AK11" s="14">
        <v>0.25716525515968902</v>
      </c>
      <c r="AL11" s="14">
        <v>0.25358330243136801</v>
      </c>
      <c r="AM11" s="14">
        <v>0.22499470943802999</v>
      </c>
    </row>
    <row r="12" spans="2:39" x14ac:dyDescent="0.35">
      <c r="B12" s="15" t="s">
        <v>64</v>
      </c>
      <c r="C12" s="23">
        <v>5.6284012608166199E-2</v>
      </c>
      <c r="D12" s="23">
        <v>5.3791272269457097E-2</v>
      </c>
      <c r="E12" s="23">
        <v>5.8980178655554001E-2</v>
      </c>
      <c r="F12" s="23"/>
      <c r="G12" s="23">
        <v>6.4954972063865898E-2</v>
      </c>
      <c r="H12" s="23">
        <v>3.3882419506115098E-2</v>
      </c>
      <c r="I12" s="23">
        <v>6.4481279646756595E-2</v>
      </c>
      <c r="J12" s="23">
        <v>6.3469438967503594E-2</v>
      </c>
      <c r="K12" s="23">
        <v>8.34018687130436E-2</v>
      </c>
      <c r="L12" s="23">
        <v>3.6018065713793603E-2</v>
      </c>
      <c r="M12" s="23"/>
      <c r="N12" s="23">
        <v>5.6013836782073299E-2</v>
      </c>
      <c r="O12" s="23">
        <v>3.9567172128822499E-2</v>
      </c>
      <c r="P12" s="23">
        <v>5.8761702491966702E-2</v>
      </c>
      <c r="Q12" s="23">
        <v>6.6414967950971196E-2</v>
      </c>
      <c r="R12" s="23">
        <v>4.59101710695555E-2</v>
      </c>
      <c r="S12" s="23"/>
      <c r="T12" s="23">
        <v>4.6319392890026699E-2</v>
      </c>
      <c r="U12" s="23">
        <v>0.11338050677851499</v>
      </c>
      <c r="V12" s="23">
        <v>5.6947136798763801E-2</v>
      </c>
      <c r="W12" s="23">
        <v>4.5602532019609003E-2</v>
      </c>
      <c r="X12" s="23"/>
      <c r="Y12" s="23">
        <v>5.9202994775358099E-2</v>
      </c>
      <c r="Z12" s="23">
        <v>4.2995165722622901E-2</v>
      </c>
      <c r="AA12" s="23">
        <v>5.3786702762944699E-2</v>
      </c>
      <c r="AB12" s="23">
        <v>1.8124616803660301E-2</v>
      </c>
      <c r="AC12" s="23"/>
      <c r="AD12" s="23">
        <v>3.7678677501336598E-2</v>
      </c>
      <c r="AE12" s="23">
        <v>7.1134695266130601E-2</v>
      </c>
      <c r="AF12" s="23">
        <v>8.0806520017175698E-2</v>
      </c>
      <c r="AG12" s="23">
        <v>0.11335289251533499</v>
      </c>
      <c r="AH12" s="23"/>
      <c r="AI12" s="23">
        <v>2.74845308548907E-2</v>
      </c>
      <c r="AJ12" s="23">
        <v>6.7690567750241501E-2</v>
      </c>
      <c r="AK12" s="23">
        <v>6.8685923581850605E-2</v>
      </c>
      <c r="AL12" s="23">
        <v>9.26205974396393E-3</v>
      </c>
      <c r="AM12" s="23">
        <v>8.9013307979723798E-3</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190</v>
      </c>
      <c r="C9" s="14">
        <v>0.16298346998932001</v>
      </c>
      <c r="D9" s="14">
        <v>0.17160180925162</v>
      </c>
      <c r="E9" s="14">
        <v>0.15366181167495299</v>
      </c>
      <c r="F9" s="14"/>
      <c r="G9" s="14">
        <v>0.17489608890202399</v>
      </c>
      <c r="H9" s="14">
        <v>0.177094340457736</v>
      </c>
      <c r="I9" s="14">
        <v>0.18177844182750499</v>
      </c>
      <c r="J9" s="14">
        <v>0.16078472119064199</v>
      </c>
      <c r="K9" s="14">
        <v>0.15735977512942501</v>
      </c>
      <c r="L9" s="14">
        <v>7.8163131797793106E-2</v>
      </c>
      <c r="M9" s="14"/>
      <c r="N9" s="14">
        <v>0.15634353138176599</v>
      </c>
      <c r="O9" s="14">
        <v>0.20111289980672101</v>
      </c>
      <c r="P9" s="14">
        <v>0.19054645189094599</v>
      </c>
      <c r="Q9" s="14">
        <v>0.124823866964308</v>
      </c>
      <c r="R9" s="14">
        <v>0.165025403670893</v>
      </c>
      <c r="S9" s="14"/>
      <c r="T9" s="14">
        <v>7.7616009297598001E-2</v>
      </c>
      <c r="U9" s="14">
        <v>0.158895368799402</v>
      </c>
      <c r="V9" s="14">
        <v>0.16226048463898701</v>
      </c>
      <c r="W9" s="14">
        <v>0.18153935319269901</v>
      </c>
      <c r="X9" s="14"/>
      <c r="Y9" s="14">
        <v>0.12847732829443301</v>
      </c>
      <c r="Z9" s="14">
        <v>0.228851913515009</v>
      </c>
      <c r="AA9" s="14">
        <v>0.16507056684699101</v>
      </c>
      <c r="AB9" s="14">
        <v>0.288854219744547</v>
      </c>
      <c r="AC9" s="14"/>
      <c r="AD9" s="14">
        <v>0.16839481150723901</v>
      </c>
      <c r="AE9" s="14">
        <v>0.15934218243635401</v>
      </c>
      <c r="AF9" s="14">
        <v>0.13353292598729999</v>
      </c>
      <c r="AG9" s="14">
        <v>0.16634849819202299</v>
      </c>
      <c r="AH9" s="14"/>
      <c r="AI9" s="14">
        <v>0.16610201746615499</v>
      </c>
      <c r="AJ9" s="14">
        <v>0.235102934083636</v>
      </c>
      <c r="AK9" s="14">
        <v>0.15367584050410099</v>
      </c>
      <c r="AL9" s="14">
        <v>0.20846528321416399</v>
      </c>
      <c r="AM9" s="14">
        <v>0.20866191705680401</v>
      </c>
    </row>
    <row r="10" spans="2:39" ht="29" x14ac:dyDescent="0.35">
      <c r="B10" s="15" t="s">
        <v>191</v>
      </c>
      <c r="C10" s="14">
        <v>0.42087784977581599</v>
      </c>
      <c r="D10" s="14">
        <v>0.42014151912856901</v>
      </c>
      <c r="E10" s="14">
        <v>0.42167427034956401</v>
      </c>
      <c r="F10" s="14"/>
      <c r="G10" s="14">
        <v>0.377692647125772</v>
      </c>
      <c r="H10" s="14">
        <v>0.45368848315212701</v>
      </c>
      <c r="I10" s="14">
        <v>0.42211058411533198</v>
      </c>
      <c r="J10" s="14">
        <v>0.409189542969224</v>
      </c>
      <c r="K10" s="14">
        <v>0.39068669486054702</v>
      </c>
      <c r="L10" s="14">
        <v>0.46876836516909598</v>
      </c>
      <c r="M10" s="14"/>
      <c r="N10" s="14">
        <v>0.41905283809469102</v>
      </c>
      <c r="O10" s="14">
        <v>0.39741782780614099</v>
      </c>
      <c r="P10" s="14">
        <v>0.457440010161282</v>
      </c>
      <c r="Q10" s="14">
        <v>0.42387895447200702</v>
      </c>
      <c r="R10" s="14">
        <v>0.43710248677270802</v>
      </c>
      <c r="S10" s="14"/>
      <c r="T10" s="14">
        <v>0.35788124538997301</v>
      </c>
      <c r="U10" s="14">
        <v>0.367889151501054</v>
      </c>
      <c r="V10" s="14">
        <v>0.43095884295811798</v>
      </c>
      <c r="W10" s="14">
        <v>0.43169465195073498</v>
      </c>
      <c r="X10" s="14"/>
      <c r="Y10" s="14">
        <v>0.40776902406299798</v>
      </c>
      <c r="Z10" s="14">
        <v>0.46032928259060302</v>
      </c>
      <c r="AA10" s="14">
        <v>0.49181048651611697</v>
      </c>
      <c r="AB10" s="14">
        <v>0.400745127028931</v>
      </c>
      <c r="AC10" s="14"/>
      <c r="AD10" s="14">
        <v>0.440131597435375</v>
      </c>
      <c r="AE10" s="14">
        <v>0.45160934862492103</v>
      </c>
      <c r="AF10" s="14">
        <v>0.27325426998772201</v>
      </c>
      <c r="AG10" s="14">
        <v>0.33033096611668</v>
      </c>
      <c r="AH10" s="14"/>
      <c r="AI10" s="14">
        <v>0.46157866488000998</v>
      </c>
      <c r="AJ10" s="14">
        <v>0.410907104788234</v>
      </c>
      <c r="AK10" s="14">
        <v>0.42580944953458</v>
      </c>
      <c r="AL10" s="14">
        <v>0.45900774331512401</v>
      </c>
      <c r="AM10" s="14">
        <v>0.57469386222973096</v>
      </c>
    </row>
    <row r="11" spans="2:39" x14ac:dyDescent="0.35">
      <c r="B11" s="15" t="s">
        <v>192</v>
      </c>
      <c r="C11" s="14">
        <v>0.34344026465538502</v>
      </c>
      <c r="D11" s="14">
        <v>0.34443614833297698</v>
      </c>
      <c r="E11" s="14">
        <v>0.34236310963968702</v>
      </c>
      <c r="F11" s="14"/>
      <c r="G11" s="14">
        <v>0.40253540907205099</v>
      </c>
      <c r="H11" s="14">
        <v>0.31801215402424698</v>
      </c>
      <c r="I11" s="14">
        <v>0.32890300392426702</v>
      </c>
      <c r="J11" s="14">
        <v>0.32761730740223</v>
      </c>
      <c r="K11" s="14">
        <v>0.34672500311780102</v>
      </c>
      <c r="L11" s="14">
        <v>0.35071410474850701</v>
      </c>
      <c r="M11" s="14"/>
      <c r="N11" s="14">
        <v>0.35983512240271898</v>
      </c>
      <c r="O11" s="14">
        <v>0.33004648052171198</v>
      </c>
      <c r="P11" s="14">
        <v>0.286989592913798</v>
      </c>
      <c r="Q11" s="14">
        <v>0.39663852975375102</v>
      </c>
      <c r="R11" s="14">
        <v>0.31168740367603398</v>
      </c>
      <c r="S11" s="14"/>
      <c r="T11" s="14">
        <v>0.48875635000016598</v>
      </c>
      <c r="U11" s="14">
        <v>0.39171280921587398</v>
      </c>
      <c r="V11" s="14">
        <v>0.337099473977717</v>
      </c>
      <c r="W11" s="14">
        <v>0.314655063995261</v>
      </c>
      <c r="X11" s="14"/>
      <c r="Y11" s="14">
        <v>0.38862217826149298</v>
      </c>
      <c r="Z11" s="14">
        <v>0.26516014032070001</v>
      </c>
      <c r="AA11" s="14">
        <v>0.288364954731339</v>
      </c>
      <c r="AB11" s="14">
        <v>0.26229092522402397</v>
      </c>
      <c r="AC11" s="14"/>
      <c r="AD11" s="14">
        <v>0.33437128243859698</v>
      </c>
      <c r="AE11" s="14">
        <v>0.31435770992231599</v>
      </c>
      <c r="AF11" s="14">
        <v>0.49303967582230301</v>
      </c>
      <c r="AG11" s="14">
        <v>0.39037588371554999</v>
      </c>
      <c r="AH11" s="14"/>
      <c r="AI11" s="14">
        <v>0.36101277949313698</v>
      </c>
      <c r="AJ11" s="14">
        <v>0.28639530609671299</v>
      </c>
      <c r="AK11" s="14">
        <v>0.36544693848937099</v>
      </c>
      <c r="AL11" s="14">
        <v>0.29509615939018102</v>
      </c>
      <c r="AM11" s="14">
        <v>0.156249246164198</v>
      </c>
    </row>
    <row r="12" spans="2:39" x14ac:dyDescent="0.35">
      <c r="B12" s="15" t="s">
        <v>64</v>
      </c>
      <c r="C12" s="23">
        <v>7.2698415579479994E-2</v>
      </c>
      <c r="D12" s="23">
        <v>6.3820523286834602E-2</v>
      </c>
      <c r="E12" s="23">
        <v>8.2300808335796297E-2</v>
      </c>
      <c r="F12" s="23"/>
      <c r="G12" s="23">
        <v>4.4875854900152001E-2</v>
      </c>
      <c r="H12" s="23">
        <v>5.12050223658898E-2</v>
      </c>
      <c r="I12" s="23">
        <v>6.7207970132895894E-2</v>
      </c>
      <c r="J12" s="23">
        <v>0.102408428437903</v>
      </c>
      <c r="K12" s="23">
        <v>0.105228526892227</v>
      </c>
      <c r="L12" s="23">
        <v>0.10235439828460401</v>
      </c>
      <c r="M12" s="23"/>
      <c r="N12" s="23">
        <v>6.4768508120823701E-2</v>
      </c>
      <c r="O12" s="23">
        <v>7.1422791865426299E-2</v>
      </c>
      <c r="P12" s="23">
        <v>6.5023945033974101E-2</v>
      </c>
      <c r="Q12" s="23">
        <v>5.4658648809933902E-2</v>
      </c>
      <c r="R12" s="23">
        <v>8.6184705880364698E-2</v>
      </c>
      <c r="S12" s="23"/>
      <c r="T12" s="23">
        <v>7.5746395312262196E-2</v>
      </c>
      <c r="U12" s="23">
        <v>8.1502670483670506E-2</v>
      </c>
      <c r="V12" s="23">
        <v>6.9681198425178101E-2</v>
      </c>
      <c r="W12" s="23">
        <v>7.2110930861305295E-2</v>
      </c>
      <c r="X12" s="23"/>
      <c r="Y12" s="23">
        <v>7.5131469381075205E-2</v>
      </c>
      <c r="Z12" s="23">
        <v>4.5658663573687801E-2</v>
      </c>
      <c r="AA12" s="23">
        <v>5.4753991905552801E-2</v>
      </c>
      <c r="AB12" s="23">
        <v>4.8109728002498402E-2</v>
      </c>
      <c r="AC12" s="23"/>
      <c r="AD12" s="23">
        <v>5.7102308618788997E-2</v>
      </c>
      <c r="AE12" s="23">
        <v>7.4690759016408995E-2</v>
      </c>
      <c r="AF12" s="23">
        <v>0.100173128202676</v>
      </c>
      <c r="AG12" s="23">
        <v>0.112944651975748</v>
      </c>
      <c r="AH12" s="23"/>
      <c r="AI12" s="23">
        <v>1.1306538160697901E-2</v>
      </c>
      <c r="AJ12" s="23">
        <v>6.75946550314179E-2</v>
      </c>
      <c r="AK12" s="23">
        <v>5.5067771471947899E-2</v>
      </c>
      <c r="AL12" s="23">
        <v>3.7430814080530998E-2</v>
      </c>
      <c r="AM12" s="23">
        <v>6.0394974549267698E-2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N22"/>
  <sheetViews>
    <sheetView showGridLines="0" workbookViewId="0">
      <pane xSplit="2" topLeftCell="C1" activePane="topRight" state="frozen"/>
      <selection pane="topRight" activeCell="B22" sqref="B22"/>
    </sheetView>
  </sheetViews>
  <sheetFormatPr defaultColWidth="11.453125" defaultRowHeight="14.5" x14ac:dyDescent="0.35"/>
  <cols>
    <col min="2" max="2" width="25.7265625" customWidth="1"/>
    <col min="3" max="14" width="20.7265625" customWidth="1"/>
  </cols>
  <sheetData>
    <row r="2" spans="2:14" ht="40" customHeight="1" x14ac:dyDescent="0.35">
      <c r="D2" s="31" t="s">
        <v>221</v>
      </c>
      <c r="E2" s="28"/>
      <c r="F2" s="28"/>
      <c r="G2" s="28"/>
      <c r="H2" s="28"/>
      <c r="I2" s="28"/>
      <c r="J2" s="28"/>
      <c r="K2" s="28"/>
      <c r="L2" s="28"/>
      <c r="M2" s="28"/>
      <c r="N2" s="28"/>
    </row>
    <row r="6" spans="2:14" ht="50.15" customHeight="1" x14ac:dyDescent="0.35">
      <c r="B6" s="17" t="s">
        <v>15</v>
      </c>
      <c r="C6" s="17" t="s">
        <v>203</v>
      </c>
      <c r="D6" s="17" t="s">
        <v>204</v>
      </c>
      <c r="E6" s="17" t="s">
        <v>205</v>
      </c>
      <c r="F6" s="17" t="s">
        <v>206</v>
      </c>
      <c r="G6" s="17" t="s">
        <v>207</v>
      </c>
      <c r="H6" s="17" t="s">
        <v>208</v>
      </c>
      <c r="I6" s="17" t="s">
        <v>209</v>
      </c>
      <c r="J6" s="17" t="s">
        <v>210</v>
      </c>
      <c r="K6" s="17" t="s">
        <v>211</v>
      </c>
      <c r="L6" s="17" t="s">
        <v>212</v>
      </c>
      <c r="M6" s="17" t="s">
        <v>213</v>
      </c>
    </row>
    <row r="7" spans="2:14" x14ac:dyDescent="0.35">
      <c r="B7" s="15" t="s">
        <v>214</v>
      </c>
      <c r="C7" s="14">
        <v>0.65288177076486598</v>
      </c>
      <c r="D7" s="14">
        <v>0.82661947269337099</v>
      </c>
      <c r="E7" s="14">
        <v>0.66464682271293896</v>
      </c>
      <c r="F7" s="14">
        <v>0.68101856030517904</v>
      </c>
      <c r="G7" s="14">
        <v>0.68477860263318802</v>
      </c>
      <c r="H7" s="14">
        <v>0.65221391092613001</v>
      </c>
      <c r="I7" s="14">
        <v>0.52878669043507398</v>
      </c>
      <c r="J7" s="14">
        <v>0.36338970735770199</v>
      </c>
      <c r="K7" s="14">
        <v>0.26900941293860597</v>
      </c>
      <c r="L7" s="14">
        <v>0.27076694701919501</v>
      </c>
      <c r="M7" s="14">
        <v>0.331229425098716</v>
      </c>
    </row>
    <row r="8" spans="2:14" x14ac:dyDescent="0.35">
      <c r="B8" s="15" t="s">
        <v>215</v>
      </c>
      <c r="C8" s="14">
        <v>0.28144182747018298</v>
      </c>
      <c r="D8" s="14">
        <v>0.12364108665649599</v>
      </c>
      <c r="E8" s="14">
        <v>0.26639833431015703</v>
      </c>
      <c r="F8" s="14">
        <v>0.261799192758008</v>
      </c>
      <c r="G8" s="14">
        <v>0.24444868715753301</v>
      </c>
      <c r="H8" s="14">
        <v>0.24621203824176499</v>
      </c>
      <c r="I8" s="14">
        <v>0.35248820356221799</v>
      </c>
      <c r="J8" s="14">
        <v>0.404916361661528</v>
      </c>
      <c r="K8" s="14">
        <v>0.37507899449735499</v>
      </c>
      <c r="L8" s="14">
        <v>0.36520811729209701</v>
      </c>
      <c r="M8" s="14">
        <v>0.34377803046571198</v>
      </c>
    </row>
    <row r="9" spans="2:14" ht="29" x14ac:dyDescent="0.35">
      <c r="B9" s="15" t="s">
        <v>216</v>
      </c>
      <c r="C9" s="14">
        <v>4.6031873440319303E-2</v>
      </c>
      <c r="D9" s="14">
        <v>3.04775313161646E-2</v>
      </c>
      <c r="E9" s="14">
        <v>4.7035976229052201E-2</v>
      </c>
      <c r="F9" s="14">
        <v>3.3144215921022097E-2</v>
      </c>
      <c r="G9" s="14">
        <v>3.9400738407153899E-2</v>
      </c>
      <c r="H9" s="14">
        <v>6.5123257554479203E-2</v>
      </c>
      <c r="I9" s="14">
        <v>8.0952113261292605E-2</v>
      </c>
      <c r="J9" s="14">
        <v>0.175798055048379</v>
      </c>
      <c r="K9" s="14">
        <v>0.227313168144747</v>
      </c>
      <c r="L9" s="14">
        <v>0.245040168758204</v>
      </c>
      <c r="M9" s="14">
        <v>0.20556991396740501</v>
      </c>
    </row>
    <row r="10" spans="2:14" x14ac:dyDescent="0.35">
      <c r="B10" s="15" t="s">
        <v>217</v>
      </c>
      <c r="C10" s="14">
        <v>7.5150704950667701E-3</v>
      </c>
      <c r="D10" s="14">
        <v>4.9938451906919399E-3</v>
      </c>
      <c r="E10" s="14">
        <v>1.0895734302334301E-2</v>
      </c>
      <c r="F10" s="14">
        <v>7.0367677215268697E-3</v>
      </c>
      <c r="G10" s="14">
        <v>1.43108144022663E-2</v>
      </c>
      <c r="H10" s="14">
        <v>1.2456608856656601E-2</v>
      </c>
      <c r="I10" s="14">
        <v>2.4833113364409E-2</v>
      </c>
      <c r="J10" s="14">
        <v>2.05952150341474E-2</v>
      </c>
      <c r="K10" s="14">
        <v>7.4457314253517703E-2</v>
      </c>
      <c r="L10" s="14">
        <v>6.53576339253856E-2</v>
      </c>
      <c r="M10" s="14">
        <v>7.08682227959542E-2</v>
      </c>
    </row>
    <row r="11" spans="2:14" x14ac:dyDescent="0.35">
      <c r="B11" s="15" t="s">
        <v>218</v>
      </c>
      <c r="C11" s="14">
        <v>1.1170182071662101E-2</v>
      </c>
      <c r="D11" s="14">
        <v>1.42680641432759E-2</v>
      </c>
      <c r="E11" s="14">
        <v>1.1023132445518001E-2</v>
      </c>
      <c r="F11" s="14">
        <v>1.7001263294264199E-2</v>
      </c>
      <c r="G11" s="14">
        <v>1.7061157399859601E-2</v>
      </c>
      <c r="H11" s="14">
        <v>1.9566944922745199E-2</v>
      </c>
      <c r="I11" s="14">
        <v>1.29398793770061E-2</v>
      </c>
      <c r="J11" s="14">
        <v>2.0269385043404801E-2</v>
      </c>
      <c r="K11" s="14">
        <v>3.2376317717790898E-2</v>
      </c>
      <c r="L11" s="14">
        <v>4.6689190447033103E-2</v>
      </c>
      <c r="M11" s="14">
        <v>4.6694792742001799E-2</v>
      </c>
    </row>
    <row r="12" spans="2:14" x14ac:dyDescent="0.35">
      <c r="B12" s="15" t="s">
        <v>170</v>
      </c>
      <c r="C12" s="14">
        <v>9.5927575790365595E-4</v>
      </c>
      <c r="D12" s="14">
        <v>0</v>
      </c>
      <c r="E12" s="14">
        <v>0</v>
      </c>
      <c r="F12" s="14">
        <v>0</v>
      </c>
      <c r="G12" s="14">
        <v>0</v>
      </c>
      <c r="H12" s="14">
        <v>4.42723949822373E-3</v>
      </c>
      <c r="I12" s="14">
        <v>0</v>
      </c>
      <c r="J12" s="14">
        <v>1.50312758548389E-2</v>
      </c>
      <c r="K12" s="14">
        <v>2.1764792447982802E-2</v>
      </c>
      <c r="L12" s="14">
        <v>6.9379425580854302E-3</v>
      </c>
      <c r="M12" s="14">
        <v>1.8596149302106701E-3</v>
      </c>
    </row>
    <row r="13" spans="2:14" x14ac:dyDescent="0.35">
      <c r="B13" s="20" t="s">
        <v>219</v>
      </c>
      <c r="C13" s="18">
        <v>0.93432359823504796</v>
      </c>
      <c r="D13" s="18">
        <v>0.95026055934986797</v>
      </c>
      <c r="E13" s="18">
        <v>0.93104515702309598</v>
      </c>
      <c r="F13" s="18">
        <v>0.94281775306318705</v>
      </c>
      <c r="G13" s="18">
        <v>0.92922728979072</v>
      </c>
      <c r="H13" s="18">
        <v>0.89842594916789498</v>
      </c>
      <c r="I13" s="18">
        <v>0.88127489399729197</v>
      </c>
      <c r="J13" s="18">
        <v>0.76830606901923004</v>
      </c>
      <c r="K13" s="18">
        <v>0.64408840743596096</v>
      </c>
      <c r="L13" s="18">
        <v>0.63597506431129203</v>
      </c>
      <c r="M13" s="18">
        <v>0.67500745556442798</v>
      </c>
    </row>
    <row r="14" spans="2:14" x14ac:dyDescent="0.35">
      <c r="B14" s="20" t="s">
        <v>220</v>
      </c>
      <c r="C14" s="18">
        <v>1.8685252566728799E-2</v>
      </c>
      <c r="D14" s="18">
        <v>1.9261909333967799E-2</v>
      </c>
      <c r="E14" s="18">
        <v>2.19188667478523E-2</v>
      </c>
      <c r="F14" s="18">
        <v>2.4038031015791099E-2</v>
      </c>
      <c r="G14" s="18">
        <v>3.1371971802126003E-2</v>
      </c>
      <c r="H14" s="18">
        <v>3.2023553779401699E-2</v>
      </c>
      <c r="I14" s="18">
        <v>3.7772992741415198E-2</v>
      </c>
      <c r="J14" s="18">
        <v>4.0864600077552202E-2</v>
      </c>
      <c r="K14" s="18">
        <v>0.106833631971309</v>
      </c>
      <c r="L14" s="18">
        <v>0.112046824372419</v>
      </c>
      <c r="M14" s="18">
        <v>0.11756301553795601</v>
      </c>
    </row>
    <row r="15" spans="2:14" x14ac:dyDescent="0.35">
      <c r="B15" s="20" t="s">
        <v>67</v>
      </c>
      <c r="C15" s="19">
        <v>0.91563834566831903</v>
      </c>
      <c r="D15" s="19">
        <v>0.93099865001589999</v>
      </c>
      <c r="E15" s="19">
        <v>0.90912629027524305</v>
      </c>
      <c r="F15" s="19">
        <v>0.918779722047396</v>
      </c>
      <c r="G15" s="19">
        <v>0.89785531798859397</v>
      </c>
      <c r="H15" s="19">
        <v>0.86640239538849395</v>
      </c>
      <c r="I15" s="19">
        <v>0.84350190125587698</v>
      </c>
      <c r="J15" s="19">
        <v>0.72744146894167805</v>
      </c>
      <c r="K15" s="19">
        <v>0.53725477546465294</v>
      </c>
      <c r="L15" s="19">
        <v>0.52392823993887305</v>
      </c>
      <c r="M15" s="19">
        <v>0.55744444002647198</v>
      </c>
    </row>
    <row r="16" spans="2:14" x14ac:dyDescent="0.35">
      <c r="B16" s="16" t="s">
        <v>222</v>
      </c>
      <c r="C16" s="16"/>
      <c r="D16" s="16"/>
      <c r="E16" s="16"/>
      <c r="F16" s="16"/>
      <c r="G16" s="16"/>
      <c r="H16" s="16"/>
      <c r="I16" s="16"/>
      <c r="J16" s="16"/>
      <c r="K16" s="16"/>
      <c r="L16" s="16"/>
      <c r="M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0.52878669043507398</v>
      </c>
      <c r="D9" s="14">
        <v>0.491041243662447</v>
      </c>
      <c r="E9" s="14">
        <v>0.57231309128808305</v>
      </c>
      <c r="F9" s="14"/>
      <c r="G9" s="14">
        <v>0.57454638054414298</v>
      </c>
      <c r="H9" s="14">
        <v>0.53194852364579104</v>
      </c>
      <c r="I9" s="14">
        <v>0.53677491951747902</v>
      </c>
      <c r="J9" s="14">
        <v>0.59016587215381899</v>
      </c>
      <c r="K9" s="14">
        <v>0.40298677386383802</v>
      </c>
      <c r="L9" s="14">
        <v>0.452982417202759</v>
      </c>
      <c r="M9" s="14"/>
      <c r="N9" s="14">
        <v>0.58806663477078602</v>
      </c>
      <c r="O9" s="14">
        <v>0.47090854348387501</v>
      </c>
      <c r="P9" s="14">
        <v>0.52415451380398403</v>
      </c>
      <c r="Q9" s="14">
        <v>0.56554529353966299</v>
      </c>
      <c r="R9" s="14">
        <v>0.560012554059654</v>
      </c>
      <c r="S9" s="14"/>
      <c r="T9" s="14">
        <v>0.71429584041342498</v>
      </c>
      <c r="U9" s="14">
        <v>0.53125155308852301</v>
      </c>
      <c r="V9" s="14">
        <v>0.47858867632625202</v>
      </c>
      <c r="W9" s="14">
        <v>0.549824451298218</v>
      </c>
      <c r="X9" s="14"/>
      <c r="Y9" s="14">
        <v>0.52774424508759199</v>
      </c>
      <c r="Z9" s="14">
        <v>0.59974772301538004</v>
      </c>
      <c r="AA9" s="14">
        <v>0.475240122389193</v>
      </c>
      <c r="AB9" s="14">
        <v>0.427332993525328</v>
      </c>
      <c r="AC9" s="14"/>
      <c r="AD9" s="14">
        <v>0.54658635862084204</v>
      </c>
      <c r="AE9" s="14">
        <v>0.49456130230337703</v>
      </c>
      <c r="AF9" s="14">
        <v>0.49750338424948398</v>
      </c>
      <c r="AG9" s="14">
        <v>0.51920230594268801</v>
      </c>
      <c r="AH9" s="14"/>
      <c r="AI9" s="14">
        <v>0.57133527716264598</v>
      </c>
      <c r="AJ9" s="14">
        <v>0.549614230795891</v>
      </c>
      <c r="AK9" s="14">
        <v>0.65115950231603204</v>
      </c>
      <c r="AL9" s="14">
        <v>0.46067847515256299</v>
      </c>
      <c r="AM9" s="14">
        <v>0.584012264152863</v>
      </c>
    </row>
    <row r="10" spans="2:39" x14ac:dyDescent="0.35">
      <c r="B10" s="15" t="s">
        <v>215</v>
      </c>
      <c r="C10" s="14">
        <v>0.35248820356221799</v>
      </c>
      <c r="D10" s="14">
        <v>0.38197679030540499</v>
      </c>
      <c r="E10" s="14">
        <v>0.318483253113373</v>
      </c>
      <c r="F10" s="14"/>
      <c r="G10" s="14">
        <v>0.30022915678425</v>
      </c>
      <c r="H10" s="14">
        <v>0.32947506847734598</v>
      </c>
      <c r="I10" s="14">
        <v>0.327470042419088</v>
      </c>
      <c r="J10" s="14">
        <v>0.34382837341476202</v>
      </c>
      <c r="K10" s="14">
        <v>0.46283308134087697</v>
      </c>
      <c r="L10" s="14">
        <v>0.46248136567447101</v>
      </c>
      <c r="M10" s="14"/>
      <c r="N10" s="14">
        <v>0.29727790425668799</v>
      </c>
      <c r="O10" s="14">
        <v>0.37904646954427901</v>
      </c>
      <c r="P10" s="14">
        <v>0.338977040346439</v>
      </c>
      <c r="Q10" s="14">
        <v>0.34217438183585602</v>
      </c>
      <c r="R10" s="14">
        <v>0.35913027794519198</v>
      </c>
      <c r="S10" s="14"/>
      <c r="T10" s="14">
        <v>0.15951128150904201</v>
      </c>
      <c r="U10" s="14">
        <v>0.25285079727527698</v>
      </c>
      <c r="V10" s="14">
        <v>0.39139284606951402</v>
      </c>
      <c r="W10" s="14">
        <v>0.35515752842467202</v>
      </c>
      <c r="X10" s="14"/>
      <c r="Y10" s="14">
        <v>0.343391557808919</v>
      </c>
      <c r="Z10" s="14">
        <v>0.31147190658254398</v>
      </c>
      <c r="AA10" s="14">
        <v>0.37603293302368201</v>
      </c>
      <c r="AB10" s="14">
        <v>0.439597580375092</v>
      </c>
      <c r="AC10" s="14"/>
      <c r="AD10" s="14">
        <v>0.35991875772478299</v>
      </c>
      <c r="AE10" s="14">
        <v>0.345257024288803</v>
      </c>
      <c r="AF10" s="14">
        <v>0.32964343237707799</v>
      </c>
      <c r="AG10" s="14">
        <v>0.34012973052828799</v>
      </c>
      <c r="AH10" s="14"/>
      <c r="AI10" s="14">
        <v>0.31260769840379699</v>
      </c>
      <c r="AJ10" s="14">
        <v>0.33557890169410898</v>
      </c>
      <c r="AK10" s="14">
        <v>0.26996615757237502</v>
      </c>
      <c r="AL10" s="14">
        <v>0.40792686748250201</v>
      </c>
      <c r="AM10" s="14">
        <v>0.33864580839395497</v>
      </c>
    </row>
    <row r="11" spans="2:39" ht="29" x14ac:dyDescent="0.35">
      <c r="B11" s="15" t="s">
        <v>216</v>
      </c>
      <c r="C11" s="14">
        <v>8.0952113261292605E-2</v>
      </c>
      <c r="D11" s="14">
        <v>9.4512863279227297E-2</v>
      </c>
      <c r="E11" s="14">
        <v>6.5314448546296394E-2</v>
      </c>
      <c r="F11" s="14"/>
      <c r="G11" s="14">
        <v>7.7150798867617804E-2</v>
      </c>
      <c r="H11" s="14">
        <v>7.6207731942847107E-2</v>
      </c>
      <c r="I11" s="14">
        <v>0.10450960759005901</v>
      </c>
      <c r="J11" s="14">
        <v>5.14204255716589E-2</v>
      </c>
      <c r="K11" s="14">
        <v>0.11117789092203</v>
      </c>
      <c r="L11" s="14">
        <v>6.0359088025800402E-2</v>
      </c>
      <c r="M11" s="14"/>
      <c r="N11" s="14">
        <v>7.5709402062180395E-2</v>
      </c>
      <c r="O11" s="14">
        <v>0.113588876415532</v>
      </c>
      <c r="P11" s="14">
        <v>8.7853026827612798E-2</v>
      </c>
      <c r="Q11" s="14">
        <v>5.4625910381031199E-2</v>
      </c>
      <c r="R11" s="14">
        <v>6.2198693427611799E-2</v>
      </c>
      <c r="S11" s="14"/>
      <c r="T11" s="14">
        <v>8.8926866525702794E-2</v>
      </c>
      <c r="U11" s="14">
        <v>9.4628052983484798E-2</v>
      </c>
      <c r="V11" s="14">
        <v>9.06892631764908E-2</v>
      </c>
      <c r="W11" s="14">
        <v>6.8972004624024794E-2</v>
      </c>
      <c r="X11" s="14"/>
      <c r="Y11" s="14">
        <v>7.81809907964537E-2</v>
      </c>
      <c r="Z11" s="14">
        <v>7.6134742520005405E-2</v>
      </c>
      <c r="AA11" s="14">
        <v>8.7966734560674095E-2</v>
      </c>
      <c r="AB11" s="14">
        <v>0.12697216492511901</v>
      </c>
      <c r="AC11" s="14"/>
      <c r="AD11" s="14">
        <v>6.2826422462641904E-2</v>
      </c>
      <c r="AE11" s="14">
        <v>0.119637985790677</v>
      </c>
      <c r="AF11" s="14">
        <v>0.13501529752602201</v>
      </c>
      <c r="AG11" s="14">
        <v>3.4681692542360802E-2</v>
      </c>
      <c r="AH11" s="14"/>
      <c r="AI11" s="14">
        <v>4.7936680905467599E-2</v>
      </c>
      <c r="AJ11" s="14">
        <v>7.4121588067139005E-2</v>
      </c>
      <c r="AK11" s="14">
        <v>5.9629425746064703E-2</v>
      </c>
      <c r="AL11" s="14">
        <v>0.12174457863239201</v>
      </c>
      <c r="AM11" s="14">
        <v>6.7387796111667397E-2</v>
      </c>
    </row>
    <row r="12" spans="2:39" x14ac:dyDescent="0.35">
      <c r="B12" s="15" t="s">
        <v>217</v>
      </c>
      <c r="C12" s="14">
        <v>2.4833113364409E-2</v>
      </c>
      <c r="D12" s="14">
        <v>2.0324074181949901E-2</v>
      </c>
      <c r="E12" s="14">
        <v>3.0032740437308601E-2</v>
      </c>
      <c r="F12" s="14"/>
      <c r="G12" s="14">
        <v>3.8504349851763799E-2</v>
      </c>
      <c r="H12" s="14">
        <v>4.1946392942751001E-2</v>
      </c>
      <c r="I12" s="14">
        <v>1.34850119686864E-2</v>
      </c>
      <c r="J12" s="14">
        <v>1.45853288597595E-2</v>
      </c>
      <c r="K12" s="14">
        <v>2.3002253873254899E-2</v>
      </c>
      <c r="L12" s="14">
        <v>0</v>
      </c>
      <c r="M12" s="14"/>
      <c r="N12" s="14">
        <v>3.2047329250921297E-2</v>
      </c>
      <c r="O12" s="14">
        <v>3.03328612629306E-2</v>
      </c>
      <c r="P12" s="14">
        <v>3.7281991703860498E-2</v>
      </c>
      <c r="Q12" s="14">
        <v>1.01842168340087E-2</v>
      </c>
      <c r="R12" s="14">
        <v>1.2206513713950999E-2</v>
      </c>
      <c r="S12" s="14"/>
      <c r="T12" s="14">
        <v>3.7266011551829799E-2</v>
      </c>
      <c r="U12" s="14">
        <v>7.3562262638141807E-2</v>
      </c>
      <c r="V12" s="14">
        <v>1.9196922939752201E-2</v>
      </c>
      <c r="W12" s="14">
        <v>2.2438062484228801E-2</v>
      </c>
      <c r="X12" s="14"/>
      <c r="Y12" s="14">
        <v>3.5673121020715098E-2</v>
      </c>
      <c r="Z12" s="14">
        <v>1.26456278820711E-2</v>
      </c>
      <c r="AA12" s="14">
        <v>2.7005546417957899E-2</v>
      </c>
      <c r="AB12" s="14">
        <v>0</v>
      </c>
      <c r="AC12" s="14"/>
      <c r="AD12" s="14">
        <v>2.4209494214347399E-2</v>
      </c>
      <c r="AE12" s="14">
        <v>2.3595450681274201E-2</v>
      </c>
      <c r="AF12" s="14">
        <v>0</v>
      </c>
      <c r="AG12" s="14">
        <v>6.10647055560819E-2</v>
      </c>
      <c r="AH12" s="14"/>
      <c r="AI12" s="14">
        <v>2.98433601240807E-2</v>
      </c>
      <c r="AJ12" s="14">
        <v>2.91470015920542E-2</v>
      </c>
      <c r="AK12" s="14">
        <v>0</v>
      </c>
      <c r="AL12" s="14">
        <v>9.6500787325425608E-3</v>
      </c>
      <c r="AM12" s="14">
        <v>9.9541313415146809E-3</v>
      </c>
    </row>
    <row r="13" spans="2:39" x14ac:dyDescent="0.35">
      <c r="B13" s="15" t="s">
        <v>218</v>
      </c>
      <c r="C13" s="14">
        <v>1.29398793770061E-2</v>
      </c>
      <c r="D13" s="14">
        <v>1.2145028570970801E-2</v>
      </c>
      <c r="E13" s="14">
        <v>1.3856466614938201E-2</v>
      </c>
      <c r="F13" s="14"/>
      <c r="G13" s="14">
        <v>9.5693139522255704E-3</v>
      </c>
      <c r="H13" s="14">
        <v>2.0422282991265101E-2</v>
      </c>
      <c r="I13" s="14">
        <v>1.77604185046881E-2</v>
      </c>
      <c r="J13" s="14">
        <v>0</v>
      </c>
      <c r="K13" s="14">
        <v>0</v>
      </c>
      <c r="L13" s="14">
        <v>2.41771290969688E-2</v>
      </c>
      <c r="M13" s="14"/>
      <c r="N13" s="14">
        <v>6.8987296594240997E-3</v>
      </c>
      <c r="O13" s="14">
        <v>6.1232492933837399E-3</v>
      </c>
      <c r="P13" s="14">
        <v>1.17334273181041E-2</v>
      </c>
      <c r="Q13" s="14">
        <v>2.7470197409441E-2</v>
      </c>
      <c r="R13" s="14">
        <v>6.4519608535907498E-3</v>
      </c>
      <c r="S13" s="14"/>
      <c r="T13" s="14">
        <v>0</v>
      </c>
      <c r="U13" s="14">
        <v>4.7707334014573798E-2</v>
      </c>
      <c r="V13" s="14">
        <v>2.0132291487990599E-2</v>
      </c>
      <c r="W13" s="14">
        <v>3.60795316885619E-3</v>
      </c>
      <c r="X13" s="14"/>
      <c r="Y13" s="14">
        <v>1.5010085286320101E-2</v>
      </c>
      <c r="Z13" s="14">
        <v>0</v>
      </c>
      <c r="AA13" s="14">
        <v>3.3754663608493399E-2</v>
      </c>
      <c r="AB13" s="14">
        <v>6.0972611744613599E-3</v>
      </c>
      <c r="AC13" s="14"/>
      <c r="AD13" s="14">
        <v>6.4589669773856403E-3</v>
      </c>
      <c r="AE13" s="14">
        <v>1.69482369358681E-2</v>
      </c>
      <c r="AF13" s="14">
        <v>3.7837885847415702E-2</v>
      </c>
      <c r="AG13" s="14">
        <v>4.4921565430580603E-2</v>
      </c>
      <c r="AH13" s="14"/>
      <c r="AI13" s="14">
        <v>3.82769834040095E-2</v>
      </c>
      <c r="AJ13" s="14">
        <v>1.1538277850807599E-2</v>
      </c>
      <c r="AK13" s="14">
        <v>1.92449143655282E-2</v>
      </c>
      <c r="AL13" s="14">
        <v>0</v>
      </c>
      <c r="AM13" s="14">
        <v>0</v>
      </c>
    </row>
    <row r="14" spans="2:39" x14ac:dyDescent="0.35">
      <c r="B14" s="15" t="s">
        <v>170</v>
      </c>
      <c r="C14" s="14">
        <v>0</v>
      </c>
      <c r="D14" s="14">
        <v>0</v>
      </c>
      <c r="E14" s="14">
        <v>0</v>
      </c>
      <c r="F14" s="14"/>
      <c r="G14" s="14">
        <v>0</v>
      </c>
      <c r="H14" s="14">
        <v>0</v>
      </c>
      <c r="I14" s="14">
        <v>0</v>
      </c>
      <c r="J14" s="14">
        <v>0</v>
      </c>
      <c r="K14" s="14">
        <v>0</v>
      </c>
      <c r="L14" s="14">
        <v>0</v>
      </c>
      <c r="M14" s="14"/>
      <c r="N14" s="14">
        <v>0</v>
      </c>
      <c r="O14" s="14">
        <v>0</v>
      </c>
      <c r="P14" s="14">
        <v>0</v>
      </c>
      <c r="Q14" s="14">
        <v>0</v>
      </c>
      <c r="R14" s="14">
        <v>0</v>
      </c>
      <c r="S14" s="14"/>
      <c r="T14" s="14">
        <v>0</v>
      </c>
      <c r="U14" s="14">
        <v>0</v>
      </c>
      <c r="V14" s="14">
        <v>0</v>
      </c>
      <c r="W14" s="14">
        <v>0</v>
      </c>
      <c r="X14" s="14"/>
      <c r="Y14" s="14">
        <v>0</v>
      </c>
      <c r="Z14" s="14">
        <v>0</v>
      </c>
      <c r="AA14" s="14">
        <v>0</v>
      </c>
      <c r="AB14" s="14">
        <v>0</v>
      </c>
      <c r="AC14" s="14"/>
      <c r="AD14" s="14">
        <v>0</v>
      </c>
      <c r="AE14" s="14">
        <v>0</v>
      </c>
      <c r="AF14" s="14">
        <v>0</v>
      </c>
      <c r="AG14" s="14">
        <v>0</v>
      </c>
      <c r="AH14" s="14"/>
      <c r="AI14" s="14">
        <v>0</v>
      </c>
      <c r="AJ14" s="14">
        <v>0</v>
      </c>
      <c r="AK14" s="14">
        <v>0</v>
      </c>
      <c r="AL14" s="14">
        <v>0</v>
      </c>
      <c r="AM14" s="14">
        <v>0</v>
      </c>
    </row>
    <row r="15" spans="2:39" x14ac:dyDescent="0.35">
      <c r="B15" s="15" t="s">
        <v>219</v>
      </c>
      <c r="C15" s="18">
        <v>0.88127489399729197</v>
      </c>
      <c r="D15" s="18">
        <v>0.87301803396785205</v>
      </c>
      <c r="E15" s="18">
        <v>0.89079634440145705</v>
      </c>
      <c r="F15" s="18"/>
      <c r="G15" s="18">
        <v>0.87477553732839297</v>
      </c>
      <c r="H15" s="18">
        <v>0.86142359212313702</v>
      </c>
      <c r="I15" s="18">
        <v>0.86424496193656597</v>
      </c>
      <c r="J15" s="18">
        <v>0.93399424556858202</v>
      </c>
      <c r="K15" s="18">
        <v>0.86581985520471505</v>
      </c>
      <c r="L15" s="18">
        <v>0.91546378287723096</v>
      </c>
      <c r="M15" s="18"/>
      <c r="N15" s="18">
        <v>0.88534453902747401</v>
      </c>
      <c r="O15" s="18">
        <v>0.84995501302815402</v>
      </c>
      <c r="P15" s="18">
        <v>0.86313155415042297</v>
      </c>
      <c r="Q15" s="18">
        <v>0.90771967537551901</v>
      </c>
      <c r="R15" s="18">
        <v>0.91914283200484603</v>
      </c>
      <c r="S15" s="18"/>
      <c r="T15" s="18">
        <v>0.87380712192246701</v>
      </c>
      <c r="U15" s="18">
        <v>0.78410235036380005</v>
      </c>
      <c r="V15" s="18">
        <v>0.86998152239576598</v>
      </c>
      <c r="W15" s="18">
        <v>0.90498197972288996</v>
      </c>
      <c r="X15" s="18"/>
      <c r="Y15" s="18">
        <v>0.87113580289651105</v>
      </c>
      <c r="Z15" s="18">
        <v>0.91121962959792302</v>
      </c>
      <c r="AA15" s="18">
        <v>0.85127305541287401</v>
      </c>
      <c r="AB15" s="18">
        <v>0.86693057390042005</v>
      </c>
      <c r="AC15" s="18"/>
      <c r="AD15" s="18">
        <v>0.90650511634562503</v>
      </c>
      <c r="AE15" s="18">
        <v>0.83981832659218003</v>
      </c>
      <c r="AF15" s="18">
        <v>0.82714681662656298</v>
      </c>
      <c r="AG15" s="18">
        <v>0.859332036470977</v>
      </c>
      <c r="AH15" s="18"/>
      <c r="AI15" s="18">
        <v>0.88394297556644197</v>
      </c>
      <c r="AJ15" s="18">
        <v>0.88519313248999898</v>
      </c>
      <c r="AK15" s="18">
        <v>0.921125659888407</v>
      </c>
      <c r="AL15" s="18">
        <v>0.86860534263506495</v>
      </c>
      <c r="AM15" s="18">
        <v>0.92265807254681798</v>
      </c>
    </row>
    <row r="16" spans="2:39" x14ac:dyDescent="0.35">
      <c r="B16" s="15" t="s">
        <v>220</v>
      </c>
      <c r="C16" s="18">
        <v>3.7772992741415198E-2</v>
      </c>
      <c r="D16" s="18">
        <v>3.2469102752920601E-2</v>
      </c>
      <c r="E16" s="18">
        <v>4.38892070522467E-2</v>
      </c>
      <c r="F16" s="18"/>
      <c r="G16" s="18">
        <v>4.8073663803989398E-2</v>
      </c>
      <c r="H16" s="18">
        <v>6.2368675934016099E-2</v>
      </c>
      <c r="I16" s="18">
        <v>3.12454304733745E-2</v>
      </c>
      <c r="J16" s="18">
        <v>1.45853288597595E-2</v>
      </c>
      <c r="K16" s="18">
        <v>2.3002253873254899E-2</v>
      </c>
      <c r="L16" s="18">
        <v>2.41771290969688E-2</v>
      </c>
      <c r="M16" s="18"/>
      <c r="N16" s="18">
        <v>3.8946058910345402E-2</v>
      </c>
      <c r="O16" s="18">
        <v>3.6456110556314397E-2</v>
      </c>
      <c r="P16" s="18">
        <v>4.9015419021964601E-2</v>
      </c>
      <c r="Q16" s="18">
        <v>3.7654414243449702E-2</v>
      </c>
      <c r="R16" s="18">
        <v>1.8658474567541699E-2</v>
      </c>
      <c r="S16" s="18"/>
      <c r="T16" s="18">
        <v>3.7266011551829799E-2</v>
      </c>
      <c r="U16" s="18">
        <v>0.121269596652716</v>
      </c>
      <c r="V16" s="18">
        <v>3.9329214427742801E-2</v>
      </c>
      <c r="W16" s="18">
        <v>2.6046015653085001E-2</v>
      </c>
      <c r="X16" s="18"/>
      <c r="Y16" s="18">
        <v>5.0683206307035197E-2</v>
      </c>
      <c r="Z16" s="18">
        <v>1.26456278820711E-2</v>
      </c>
      <c r="AA16" s="18">
        <v>6.0760210026451301E-2</v>
      </c>
      <c r="AB16" s="18">
        <v>6.0972611744613599E-3</v>
      </c>
      <c r="AC16" s="18"/>
      <c r="AD16" s="18">
        <v>3.0668461191732999E-2</v>
      </c>
      <c r="AE16" s="18">
        <v>4.0543687617142402E-2</v>
      </c>
      <c r="AF16" s="18">
        <v>3.7837885847415702E-2</v>
      </c>
      <c r="AG16" s="18">
        <v>0.10598627098666299</v>
      </c>
      <c r="AH16" s="18"/>
      <c r="AI16" s="18">
        <v>6.8120343528090196E-2</v>
      </c>
      <c r="AJ16" s="18">
        <v>4.0685279442861801E-2</v>
      </c>
      <c r="AK16" s="18">
        <v>1.92449143655282E-2</v>
      </c>
      <c r="AL16" s="18">
        <v>9.6500787325425608E-3</v>
      </c>
      <c r="AM16" s="18">
        <v>9.9541313415146809E-3</v>
      </c>
    </row>
    <row r="17" spans="2:39" x14ac:dyDescent="0.35">
      <c r="B17" s="15" t="s">
        <v>67</v>
      </c>
      <c r="C17" s="19">
        <v>0.84350190125587698</v>
      </c>
      <c r="D17" s="19">
        <v>0.84054893121493102</v>
      </c>
      <c r="E17" s="19">
        <v>0.84690713734920997</v>
      </c>
      <c r="F17" s="19"/>
      <c r="G17" s="19">
        <v>0.82670187352440305</v>
      </c>
      <c r="H17" s="19">
        <v>0.79905491618912095</v>
      </c>
      <c r="I17" s="19">
        <v>0.83299953146319194</v>
      </c>
      <c r="J17" s="19">
        <v>0.91940891670882197</v>
      </c>
      <c r="K17" s="19">
        <v>0.84281760133146</v>
      </c>
      <c r="L17" s="19">
        <v>0.89128665378026195</v>
      </c>
      <c r="M17" s="19"/>
      <c r="N17" s="19">
        <v>0.84639848011712904</v>
      </c>
      <c r="O17" s="19">
        <v>0.81349890247183898</v>
      </c>
      <c r="P17" s="19">
        <v>0.81411613512845804</v>
      </c>
      <c r="Q17" s="19">
        <v>0.87006526113206994</v>
      </c>
      <c r="R17" s="19">
        <v>0.90048435743730504</v>
      </c>
      <c r="S17" s="19"/>
      <c r="T17" s="19">
        <v>0.83654111037063805</v>
      </c>
      <c r="U17" s="19">
        <v>0.66283275371108397</v>
      </c>
      <c r="V17" s="19">
        <v>0.83065230796802303</v>
      </c>
      <c r="W17" s="19">
        <v>0.87893596406980501</v>
      </c>
      <c r="X17" s="19"/>
      <c r="Y17" s="19">
        <v>0.820452596589476</v>
      </c>
      <c r="Z17" s="19">
        <v>0.898574001715852</v>
      </c>
      <c r="AA17" s="19">
        <v>0.79051284538642297</v>
      </c>
      <c r="AB17" s="19">
        <v>0.86083331272595898</v>
      </c>
      <c r="AC17" s="19"/>
      <c r="AD17" s="19">
        <v>0.87583665515389197</v>
      </c>
      <c r="AE17" s="19">
        <v>0.79927463897503803</v>
      </c>
      <c r="AF17" s="19">
        <v>0.78930893077914699</v>
      </c>
      <c r="AG17" s="19">
        <v>0.75334576548431398</v>
      </c>
      <c r="AH17" s="19"/>
      <c r="AI17" s="19">
        <v>0.81582263203835204</v>
      </c>
      <c r="AJ17" s="19">
        <v>0.84450785304713705</v>
      </c>
      <c r="AK17" s="19">
        <v>0.901880745522879</v>
      </c>
      <c r="AL17" s="19">
        <v>0.85895526390252297</v>
      </c>
      <c r="AM17" s="19">
        <v>0.91270394120530296</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0.68477860263318802</v>
      </c>
      <c r="D9" s="14">
        <v>0.66528219457389803</v>
      </c>
      <c r="E9" s="14">
        <v>0.70726100898790301</v>
      </c>
      <c r="F9" s="14"/>
      <c r="G9" s="14">
        <v>0.60796583853971498</v>
      </c>
      <c r="H9" s="14">
        <v>0.65545163298329101</v>
      </c>
      <c r="I9" s="14">
        <v>0.70656246148268997</v>
      </c>
      <c r="J9" s="14">
        <v>0.71317315151287297</v>
      </c>
      <c r="K9" s="14">
        <v>0.73708281256492703</v>
      </c>
      <c r="L9" s="14">
        <v>0.74467334263482798</v>
      </c>
      <c r="M9" s="14"/>
      <c r="N9" s="14">
        <v>0.616760044854056</v>
      </c>
      <c r="O9" s="14">
        <v>0.66196140131333103</v>
      </c>
      <c r="P9" s="14">
        <v>0.709478202701885</v>
      </c>
      <c r="Q9" s="14">
        <v>0.69706231985580003</v>
      </c>
      <c r="R9" s="14">
        <v>0.71803879514813496</v>
      </c>
      <c r="S9" s="14"/>
      <c r="T9" s="14">
        <v>0.53794097860455403</v>
      </c>
      <c r="U9" s="14">
        <v>0.53194067461753503</v>
      </c>
      <c r="V9" s="14">
        <v>0.66744571124475605</v>
      </c>
      <c r="W9" s="14">
        <v>0.74036690149231799</v>
      </c>
      <c r="X9" s="14"/>
      <c r="Y9" s="14">
        <v>0.65174033638146101</v>
      </c>
      <c r="Z9" s="14">
        <v>0.73020451137722298</v>
      </c>
      <c r="AA9" s="14">
        <v>0.66372120457030404</v>
      </c>
      <c r="AB9" s="14">
        <v>0.76204068073416098</v>
      </c>
      <c r="AC9" s="14"/>
      <c r="AD9" s="14">
        <v>0.71062969691413702</v>
      </c>
      <c r="AE9" s="14">
        <v>0.67586707562992598</v>
      </c>
      <c r="AF9" s="14">
        <v>0.53704122233317397</v>
      </c>
      <c r="AG9" s="14">
        <v>0.58928604663293505</v>
      </c>
      <c r="AH9" s="14"/>
      <c r="AI9" s="14">
        <v>0.67880028364413203</v>
      </c>
      <c r="AJ9" s="14">
        <v>0.74711351975433904</v>
      </c>
      <c r="AK9" s="14">
        <v>0.80021859740704404</v>
      </c>
      <c r="AL9" s="14">
        <v>0.68055223533356801</v>
      </c>
      <c r="AM9" s="14">
        <v>0.74463554358082795</v>
      </c>
    </row>
    <row r="10" spans="2:39" x14ac:dyDescent="0.35">
      <c r="B10" s="15" t="s">
        <v>215</v>
      </c>
      <c r="C10" s="14">
        <v>0.24444868715753301</v>
      </c>
      <c r="D10" s="14">
        <v>0.25516711443811801</v>
      </c>
      <c r="E10" s="14">
        <v>0.23208866489739299</v>
      </c>
      <c r="F10" s="14"/>
      <c r="G10" s="14">
        <v>0.27799931083101698</v>
      </c>
      <c r="H10" s="14">
        <v>0.23094691817545601</v>
      </c>
      <c r="I10" s="14">
        <v>0.24353673138350801</v>
      </c>
      <c r="J10" s="14">
        <v>0.27970875245048499</v>
      </c>
      <c r="K10" s="14">
        <v>0.204650337700058</v>
      </c>
      <c r="L10" s="14">
        <v>0.206099138594597</v>
      </c>
      <c r="M10" s="14"/>
      <c r="N10" s="14">
        <v>0.32155106825782098</v>
      </c>
      <c r="O10" s="14">
        <v>0.27886925412901797</v>
      </c>
      <c r="P10" s="14">
        <v>0.20317808144968899</v>
      </c>
      <c r="Q10" s="14">
        <v>0.22334567968961699</v>
      </c>
      <c r="R10" s="14">
        <v>0.22716946602173099</v>
      </c>
      <c r="S10" s="14"/>
      <c r="T10" s="14">
        <v>0.38616804565215601</v>
      </c>
      <c r="U10" s="14">
        <v>0.36361604833256</v>
      </c>
      <c r="V10" s="14">
        <v>0.25430077498044901</v>
      </c>
      <c r="W10" s="14">
        <v>0.20078821615242401</v>
      </c>
      <c r="X10" s="14"/>
      <c r="Y10" s="14">
        <v>0.26157571108436301</v>
      </c>
      <c r="Z10" s="14">
        <v>0.19290369745423899</v>
      </c>
      <c r="AA10" s="14">
        <v>0.29669256469824201</v>
      </c>
      <c r="AB10" s="14">
        <v>0.19737673853393001</v>
      </c>
      <c r="AC10" s="14"/>
      <c r="AD10" s="14">
        <v>0.234074566805068</v>
      </c>
      <c r="AE10" s="14">
        <v>0.243108521220223</v>
      </c>
      <c r="AF10" s="14">
        <v>0.36637847507245402</v>
      </c>
      <c r="AG10" s="14">
        <v>0.25432303376942</v>
      </c>
      <c r="AH10" s="14"/>
      <c r="AI10" s="14">
        <v>0.22893239994657499</v>
      </c>
      <c r="AJ10" s="14">
        <v>0.18125950973202201</v>
      </c>
      <c r="AK10" s="14">
        <v>0.14763767367177999</v>
      </c>
      <c r="AL10" s="14">
        <v>0.262736456641609</v>
      </c>
      <c r="AM10" s="14">
        <v>0.20971896195143999</v>
      </c>
    </row>
    <row r="11" spans="2:39" ht="29" x14ac:dyDescent="0.35">
      <c r="B11" s="15" t="s">
        <v>216</v>
      </c>
      <c r="C11" s="14">
        <v>3.9400738407153899E-2</v>
      </c>
      <c r="D11" s="14">
        <v>4.8835729942328598E-2</v>
      </c>
      <c r="E11" s="14">
        <v>2.8520718200251E-2</v>
      </c>
      <c r="F11" s="14"/>
      <c r="G11" s="14">
        <v>7.9742090979469299E-2</v>
      </c>
      <c r="H11" s="14">
        <v>4.50325673031126E-2</v>
      </c>
      <c r="I11" s="14">
        <v>2.83786212515281E-2</v>
      </c>
      <c r="J11" s="14">
        <v>7.11809603664157E-3</v>
      </c>
      <c r="K11" s="14">
        <v>4.61997063146092E-2</v>
      </c>
      <c r="L11" s="14">
        <v>2.5050389673606999E-2</v>
      </c>
      <c r="M11" s="14"/>
      <c r="N11" s="14">
        <v>4.64630763070909E-2</v>
      </c>
      <c r="O11" s="14">
        <v>3.9178740447603499E-2</v>
      </c>
      <c r="P11" s="14">
        <v>5.5603882133457599E-2</v>
      </c>
      <c r="Q11" s="14">
        <v>3.53099641363556E-2</v>
      </c>
      <c r="R11" s="14">
        <v>3.0037078831417399E-2</v>
      </c>
      <c r="S11" s="14"/>
      <c r="T11" s="14">
        <v>4.1828498844065497E-2</v>
      </c>
      <c r="U11" s="14">
        <v>5.2072618822279503E-2</v>
      </c>
      <c r="V11" s="14">
        <v>4.6620596958296102E-2</v>
      </c>
      <c r="W11" s="14">
        <v>3.0668069562274199E-2</v>
      </c>
      <c r="X11" s="14"/>
      <c r="Y11" s="14">
        <v>4.1009458513897597E-2</v>
      </c>
      <c r="Z11" s="14">
        <v>5.8518201062837699E-2</v>
      </c>
      <c r="AA11" s="14">
        <v>2.7046088415798499E-2</v>
      </c>
      <c r="AB11" s="14">
        <v>2.1991892315681501E-2</v>
      </c>
      <c r="AC11" s="14"/>
      <c r="AD11" s="14">
        <v>2.92265475772783E-2</v>
      </c>
      <c r="AE11" s="14">
        <v>4.4261019269089E-2</v>
      </c>
      <c r="AF11" s="14">
        <v>7.3551140318394506E-2</v>
      </c>
      <c r="AG11" s="14">
        <v>8.5580703587743598E-2</v>
      </c>
      <c r="AH11" s="14"/>
      <c r="AI11" s="14">
        <v>5.1750158027335298E-2</v>
      </c>
      <c r="AJ11" s="14">
        <v>4.5502531650559397E-2</v>
      </c>
      <c r="AK11" s="14">
        <v>0</v>
      </c>
      <c r="AL11" s="14">
        <v>4.5870765772438399E-2</v>
      </c>
      <c r="AM11" s="14">
        <v>3.1188869469073E-2</v>
      </c>
    </row>
    <row r="12" spans="2:39" x14ac:dyDescent="0.35">
      <c r="B12" s="15" t="s">
        <v>217</v>
      </c>
      <c r="C12" s="14">
        <v>1.43108144022663E-2</v>
      </c>
      <c r="D12" s="14">
        <v>1.6080364742875001E-2</v>
      </c>
      <c r="E12" s="14">
        <v>1.2270246226748899E-2</v>
      </c>
      <c r="F12" s="14"/>
      <c r="G12" s="14">
        <v>2.78656844556915E-2</v>
      </c>
      <c r="H12" s="14">
        <v>3.3400326876777797E-2</v>
      </c>
      <c r="I12" s="14">
        <v>5.2876224160128497E-3</v>
      </c>
      <c r="J12" s="14">
        <v>0</v>
      </c>
      <c r="K12" s="14">
        <v>0</v>
      </c>
      <c r="L12" s="14">
        <v>0</v>
      </c>
      <c r="M12" s="14"/>
      <c r="N12" s="14">
        <v>0</v>
      </c>
      <c r="O12" s="14">
        <v>1.9990604110047199E-2</v>
      </c>
      <c r="P12" s="14">
        <v>1.50178017195472E-2</v>
      </c>
      <c r="Q12" s="14">
        <v>1.7921470940655201E-2</v>
      </c>
      <c r="R12" s="14">
        <v>6.0961854311745401E-3</v>
      </c>
      <c r="S12" s="14"/>
      <c r="T12" s="14">
        <v>1.39747078009898E-2</v>
      </c>
      <c r="U12" s="14">
        <v>3.3424433607203499E-2</v>
      </c>
      <c r="V12" s="14">
        <v>1.7641957054201799E-2</v>
      </c>
      <c r="W12" s="14">
        <v>8.8348720483112705E-3</v>
      </c>
      <c r="X12" s="14"/>
      <c r="Y12" s="14">
        <v>1.54391843181879E-2</v>
      </c>
      <c r="Z12" s="14">
        <v>1.8373590105700499E-2</v>
      </c>
      <c r="AA12" s="14">
        <v>0</v>
      </c>
      <c r="AB12" s="14">
        <v>1.8590688416226998E-2</v>
      </c>
      <c r="AC12" s="14"/>
      <c r="AD12" s="14">
        <v>1.2784312873508299E-2</v>
      </c>
      <c r="AE12" s="14">
        <v>9.9533236719019594E-3</v>
      </c>
      <c r="AF12" s="14">
        <v>2.3029162275977701E-2</v>
      </c>
      <c r="AG12" s="14">
        <v>5.0238925795478999E-2</v>
      </c>
      <c r="AH12" s="14"/>
      <c r="AI12" s="14">
        <v>1.78528091436259E-2</v>
      </c>
      <c r="AJ12" s="14">
        <v>9.6805264270635599E-3</v>
      </c>
      <c r="AK12" s="14">
        <v>3.10487791648568E-2</v>
      </c>
      <c r="AL12" s="14">
        <v>1.08405422523853E-2</v>
      </c>
      <c r="AM12" s="14">
        <v>9.0811501076595007E-3</v>
      </c>
    </row>
    <row r="13" spans="2:39" x14ac:dyDescent="0.35">
      <c r="B13" s="15" t="s">
        <v>218</v>
      </c>
      <c r="C13" s="14">
        <v>1.7061157399859601E-2</v>
      </c>
      <c r="D13" s="14">
        <v>1.46345963027805E-2</v>
      </c>
      <c r="E13" s="14">
        <v>1.9859361687704399E-2</v>
      </c>
      <c r="F13" s="14"/>
      <c r="G13" s="14">
        <v>6.4270751941077099E-3</v>
      </c>
      <c r="H13" s="14">
        <v>3.51685546613629E-2</v>
      </c>
      <c r="I13" s="14">
        <v>1.6234563466260898E-2</v>
      </c>
      <c r="J13" s="14">
        <v>0</v>
      </c>
      <c r="K13" s="14">
        <v>1.2067143420405499E-2</v>
      </c>
      <c r="L13" s="14">
        <v>2.41771290969688E-2</v>
      </c>
      <c r="M13" s="14"/>
      <c r="N13" s="14">
        <v>1.52258105810323E-2</v>
      </c>
      <c r="O13" s="14">
        <v>0</v>
      </c>
      <c r="P13" s="14">
        <v>1.6722031995421101E-2</v>
      </c>
      <c r="Q13" s="14">
        <v>2.6360565377572202E-2</v>
      </c>
      <c r="R13" s="14">
        <v>1.8658474567541699E-2</v>
      </c>
      <c r="S13" s="14"/>
      <c r="T13" s="14">
        <v>2.0087769098234402E-2</v>
      </c>
      <c r="U13" s="14">
        <v>1.8946224620421798E-2</v>
      </c>
      <c r="V13" s="14">
        <v>1.39909597622966E-2</v>
      </c>
      <c r="W13" s="14">
        <v>1.9341940744673301E-2</v>
      </c>
      <c r="X13" s="14"/>
      <c r="Y13" s="14">
        <v>3.02353097020902E-2</v>
      </c>
      <c r="Z13" s="14">
        <v>0</v>
      </c>
      <c r="AA13" s="14">
        <v>1.25401423156559E-2</v>
      </c>
      <c r="AB13" s="14">
        <v>0</v>
      </c>
      <c r="AC13" s="14"/>
      <c r="AD13" s="14">
        <v>1.32848758300081E-2</v>
      </c>
      <c r="AE13" s="14">
        <v>2.6810060208859399E-2</v>
      </c>
      <c r="AF13" s="14">
        <v>0</v>
      </c>
      <c r="AG13" s="14">
        <v>2.0571290214422701E-2</v>
      </c>
      <c r="AH13" s="14"/>
      <c r="AI13" s="14">
        <v>2.26643492383319E-2</v>
      </c>
      <c r="AJ13" s="14">
        <v>1.64439124360161E-2</v>
      </c>
      <c r="AK13" s="14">
        <v>2.10949497563192E-2</v>
      </c>
      <c r="AL13" s="14">
        <v>0</v>
      </c>
      <c r="AM13" s="14">
        <v>5.3754748909991198E-3</v>
      </c>
    </row>
    <row r="14" spans="2:39" x14ac:dyDescent="0.35">
      <c r="B14" s="15" t="s">
        <v>170</v>
      </c>
      <c r="C14" s="14">
        <v>0</v>
      </c>
      <c r="D14" s="14">
        <v>0</v>
      </c>
      <c r="E14" s="14">
        <v>0</v>
      </c>
      <c r="F14" s="14"/>
      <c r="G14" s="14">
        <v>0</v>
      </c>
      <c r="H14" s="14">
        <v>0</v>
      </c>
      <c r="I14" s="14">
        <v>0</v>
      </c>
      <c r="J14" s="14">
        <v>0</v>
      </c>
      <c r="K14" s="14">
        <v>0</v>
      </c>
      <c r="L14" s="14">
        <v>0</v>
      </c>
      <c r="M14" s="14"/>
      <c r="N14" s="14">
        <v>0</v>
      </c>
      <c r="O14" s="14">
        <v>0</v>
      </c>
      <c r="P14" s="14">
        <v>0</v>
      </c>
      <c r="Q14" s="14">
        <v>0</v>
      </c>
      <c r="R14" s="14">
        <v>0</v>
      </c>
      <c r="S14" s="14"/>
      <c r="T14" s="14">
        <v>0</v>
      </c>
      <c r="U14" s="14">
        <v>0</v>
      </c>
      <c r="V14" s="14">
        <v>0</v>
      </c>
      <c r="W14" s="14">
        <v>0</v>
      </c>
      <c r="X14" s="14"/>
      <c r="Y14" s="14">
        <v>0</v>
      </c>
      <c r="Z14" s="14">
        <v>0</v>
      </c>
      <c r="AA14" s="14">
        <v>0</v>
      </c>
      <c r="AB14" s="14">
        <v>0</v>
      </c>
      <c r="AC14" s="14"/>
      <c r="AD14" s="14">
        <v>0</v>
      </c>
      <c r="AE14" s="14">
        <v>0</v>
      </c>
      <c r="AF14" s="14">
        <v>0</v>
      </c>
      <c r="AG14" s="14">
        <v>0</v>
      </c>
      <c r="AH14" s="14"/>
      <c r="AI14" s="14">
        <v>0</v>
      </c>
      <c r="AJ14" s="14">
        <v>0</v>
      </c>
      <c r="AK14" s="14">
        <v>0</v>
      </c>
      <c r="AL14" s="14">
        <v>0</v>
      </c>
      <c r="AM14" s="14">
        <v>0</v>
      </c>
    </row>
    <row r="15" spans="2:39" x14ac:dyDescent="0.35">
      <c r="B15" s="15" t="s">
        <v>219</v>
      </c>
      <c r="C15" s="18">
        <v>0.92922728979072</v>
      </c>
      <c r="D15" s="18">
        <v>0.92044930901201605</v>
      </c>
      <c r="E15" s="18">
        <v>0.939349673885296</v>
      </c>
      <c r="F15" s="18"/>
      <c r="G15" s="18">
        <v>0.88596514937073201</v>
      </c>
      <c r="H15" s="18">
        <v>0.88639855115874699</v>
      </c>
      <c r="I15" s="18">
        <v>0.95009919286619804</v>
      </c>
      <c r="J15" s="18">
        <v>0.99288190396335896</v>
      </c>
      <c r="K15" s="18">
        <v>0.94173315026498505</v>
      </c>
      <c r="L15" s="18">
        <v>0.95077248122942404</v>
      </c>
      <c r="M15" s="18"/>
      <c r="N15" s="18">
        <v>0.93831111311187698</v>
      </c>
      <c r="O15" s="18">
        <v>0.94083065544234901</v>
      </c>
      <c r="P15" s="18">
        <v>0.91265628415157396</v>
      </c>
      <c r="Q15" s="18">
        <v>0.92040799954541697</v>
      </c>
      <c r="R15" s="18">
        <v>0.945208261169866</v>
      </c>
      <c r="S15" s="18"/>
      <c r="T15" s="18">
        <v>0.92410902425671004</v>
      </c>
      <c r="U15" s="18">
        <v>0.89555672295009503</v>
      </c>
      <c r="V15" s="18">
        <v>0.92174648622520605</v>
      </c>
      <c r="W15" s="18">
        <v>0.94115511764474102</v>
      </c>
      <c r="X15" s="18"/>
      <c r="Y15" s="18">
        <v>0.91331604746582395</v>
      </c>
      <c r="Z15" s="18">
        <v>0.92310820883146205</v>
      </c>
      <c r="AA15" s="18">
        <v>0.96041376926854605</v>
      </c>
      <c r="AB15" s="18">
        <v>0.95941741926809199</v>
      </c>
      <c r="AC15" s="18"/>
      <c r="AD15" s="18">
        <v>0.94470426371920502</v>
      </c>
      <c r="AE15" s="18">
        <v>0.91897559685014996</v>
      </c>
      <c r="AF15" s="18">
        <v>0.903419697405628</v>
      </c>
      <c r="AG15" s="18">
        <v>0.84360908040235505</v>
      </c>
      <c r="AH15" s="18"/>
      <c r="AI15" s="18">
        <v>0.90773268359070702</v>
      </c>
      <c r="AJ15" s="18">
        <v>0.92837302948636102</v>
      </c>
      <c r="AK15" s="18">
        <v>0.94785627107882398</v>
      </c>
      <c r="AL15" s="18">
        <v>0.94328869197517595</v>
      </c>
      <c r="AM15" s="18">
        <v>0.95435450553226797</v>
      </c>
    </row>
    <row r="16" spans="2:39" x14ac:dyDescent="0.35">
      <c r="B16" s="15" t="s">
        <v>220</v>
      </c>
      <c r="C16" s="18">
        <v>3.1371971802126003E-2</v>
      </c>
      <c r="D16" s="18">
        <v>3.0714961045655499E-2</v>
      </c>
      <c r="E16" s="18">
        <v>3.2129607914453302E-2</v>
      </c>
      <c r="F16" s="18"/>
      <c r="G16" s="18">
        <v>3.42927596497992E-2</v>
      </c>
      <c r="H16" s="18">
        <v>6.8568881538140697E-2</v>
      </c>
      <c r="I16" s="18">
        <v>2.1522185882273701E-2</v>
      </c>
      <c r="J16" s="18">
        <v>0</v>
      </c>
      <c r="K16" s="18">
        <v>1.2067143420405499E-2</v>
      </c>
      <c r="L16" s="18">
        <v>2.41771290969688E-2</v>
      </c>
      <c r="M16" s="18"/>
      <c r="N16" s="18">
        <v>1.52258105810323E-2</v>
      </c>
      <c r="O16" s="18">
        <v>1.9990604110047199E-2</v>
      </c>
      <c r="P16" s="18">
        <v>3.1739833714968302E-2</v>
      </c>
      <c r="Q16" s="18">
        <v>4.42820363182274E-2</v>
      </c>
      <c r="R16" s="18">
        <v>2.4754659998716299E-2</v>
      </c>
      <c r="S16" s="18"/>
      <c r="T16" s="18">
        <v>3.4062476899224203E-2</v>
      </c>
      <c r="U16" s="18">
        <v>5.2370658227625301E-2</v>
      </c>
      <c r="V16" s="18">
        <v>3.1632916816498401E-2</v>
      </c>
      <c r="W16" s="18">
        <v>2.81768127929845E-2</v>
      </c>
      <c r="X16" s="18"/>
      <c r="Y16" s="18">
        <v>4.5674494020278199E-2</v>
      </c>
      <c r="Z16" s="18">
        <v>1.8373590105700499E-2</v>
      </c>
      <c r="AA16" s="18">
        <v>1.25401423156559E-2</v>
      </c>
      <c r="AB16" s="18">
        <v>1.8590688416226998E-2</v>
      </c>
      <c r="AC16" s="18"/>
      <c r="AD16" s="18">
        <v>2.6069188703516401E-2</v>
      </c>
      <c r="AE16" s="18">
        <v>3.6763383880761301E-2</v>
      </c>
      <c r="AF16" s="18">
        <v>2.3029162275977701E-2</v>
      </c>
      <c r="AG16" s="18">
        <v>7.08102160099017E-2</v>
      </c>
      <c r="AH16" s="18"/>
      <c r="AI16" s="18">
        <v>4.0517158381957803E-2</v>
      </c>
      <c r="AJ16" s="18">
        <v>2.6124438863079701E-2</v>
      </c>
      <c r="AK16" s="18">
        <v>5.2143728921175997E-2</v>
      </c>
      <c r="AL16" s="18">
        <v>1.08405422523853E-2</v>
      </c>
      <c r="AM16" s="18">
        <v>1.44566249986586E-2</v>
      </c>
    </row>
    <row r="17" spans="2:39" x14ac:dyDescent="0.35">
      <c r="B17" s="15" t="s">
        <v>67</v>
      </c>
      <c r="C17" s="19">
        <v>0.89785531798859397</v>
      </c>
      <c r="D17" s="19">
        <v>0.88973434796635997</v>
      </c>
      <c r="E17" s="19">
        <v>0.90722006597084204</v>
      </c>
      <c r="F17" s="19"/>
      <c r="G17" s="19">
        <v>0.85167238972093195</v>
      </c>
      <c r="H17" s="19">
        <v>0.81782966962060599</v>
      </c>
      <c r="I17" s="19">
        <v>0.92857700698392498</v>
      </c>
      <c r="J17" s="19">
        <v>0.99288190396335896</v>
      </c>
      <c r="K17" s="19">
        <v>0.92966600684458001</v>
      </c>
      <c r="L17" s="19">
        <v>0.92659535213245603</v>
      </c>
      <c r="M17" s="19"/>
      <c r="N17" s="19">
        <v>0.92308530253084498</v>
      </c>
      <c r="O17" s="19">
        <v>0.92084005133230196</v>
      </c>
      <c r="P17" s="19">
        <v>0.88091645043660605</v>
      </c>
      <c r="Q17" s="19">
        <v>0.87612596322718905</v>
      </c>
      <c r="R17" s="19">
        <v>0.92045360117115005</v>
      </c>
      <c r="S17" s="19"/>
      <c r="T17" s="19">
        <v>0.89004654735748601</v>
      </c>
      <c r="U17" s="19">
        <v>0.84318606472247004</v>
      </c>
      <c r="V17" s="19">
        <v>0.89011356940870701</v>
      </c>
      <c r="W17" s="19">
        <v>0.91297830485175702</v>
      </c>
      <c r="X17" s="19"/>
      <c r="Y17" s="19">
        <v>0.86764155344554605</v>
      </c>
      <c r="Z17" s="19">
        <v>0.904734618725761</v>
      </c>
      <c r="AA17" s="19">
        <v>0.94787362695289001</v>
      </c>
      <c r="AB17" s="19">
        <v>0.94082673085186497</v>
      </c>
      <c r="AC17" s="19"/>
      <c r="AD17" s="19">
        <v>0.91863507501568897</v>
      </c>
      <c r="AE17" s="19">
        <v>0.88221221296938801</v>
      </c>
      <c r="AF17" s="19">
        <v>0.88039053512965004</v>
      </c>
      <c r="AG17" s="19">
        <v>0.77279886439245304</v>
      </c>
      <c r="AH17" s="19"/>
      <c r="AI17" s="19">
        <v>0.86721552520874901</v>
      </c>
      <c r="AJ17" s="19">
        <v>0.902248590623281</v>
      </c>
      <c r="AK17" s="19">
        <v>0.89571254215764795</v>
      </c>
      <c r="AL17" s="19">
        <v>0.932448149722791</v>
      </c>
      <c r="AM17" s="19">
        <v>0.93989788053361001</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0.82661947269337099</v>
      </c>
      <c r="D9" s="14">
        <v>0.81714649618353097</v>
      </c>
      <c r="E9" s="14">
        <v>0.83754329551423301</v>
      </c>
      <c r="F9" s="14"/>
      <c r="G9" s="14">
        <v>0.831878138091665</v>
      </c>
      <c r="H9" s="14">
        <v>0.85748913637361002</v>
      </c>
      <c r="I9" s="14">
        <v>0.87499199595211397</v>
      </c>
      <c r="J9" s="14">
        <v>0.79719963536930005</v>
      </c>
      <c r="K9" s="14">
        <v>0.77102185449181704</v>
      </c>
      <c r="L9" s="14">
        <v>0.72818022649061298</v>
      </c>
      <c r="M9" s="14"/>
      <c r="N9" s="14">
        <v>0.88345547416596104</v>
      </c>
      <c r="O9" s="14">
        <v>0.82112780563966603</v>
      </c>
      <c r="P9" s="14">
        <v>0.82545514695052402</v>
      </c>
      <c r="Q9" s="14">
        <v>0.83010170114830895</v>
      </c>
      <c r="R9" s="14">
        <v>0.82799614011329803</v>
      </c>
      <c r="S9" s="14"/>
      <c r="T9" s="14">
        <v>0.89237440630220199</v>
      </c>
      <c r="U9" s="14">
        <v>0.71250001993179701</v>
      </c>
      <c r="V9" s="14">
        <v>0.829190459969251</v>
      </c>
      <c r="W9" s="14">
        <v>0.830036215985962</v>
      </c>
      <c r="X9" s="14"/>
      <c r="Y9" s="14">
        <v>0.794990853087298</v>
      </c>
      <c r="Z9" s="14">
        <v>0.89000905685649201</v>
      </c>
      <c r="AA9" s="14">
        <v>0.82802003687232695</v>
      </c>
      <c r="AB9" s="14">
        <v>0.85328313314200399</v>
      </c>
      <c r="AC9" s="14"/>
      <c r="AD9" s="14">
        <v>0.85512486340094596</v>
      </c>
      <c r="AE9" s="14">
        <v>0.77493402615807305</v>
      </c>
      <c r="AF9" s="14">
        <v>0.831961002458666</v>
      </c>
      <c r="AG9" s="14">
        <v>0.81782011185335401</v>
      </c>
      <c r="AH9" s="14"/>
      <c r="AI9" s="14">
        <v>0.86424783848689102</v>
      </c>
      <c r="AJ9" s="14">
        <v>0.82933330655207704</v>
      </c>
      <c r="AK9" s="14">
        <v>0.84619460237029998</v>
      </c>
      <c r="AL9" s="14">
        <v>0.82300744776957202</v>
      </c>
      <c r="AM9" s="14">
        <v>0.83726738227184305</v>
      </c>
    </row>
    <row r="10" spans="2:39" x14ac:dyDescent="0.35">
      <c r="B10" s="15" t="s">
        <v>215</v>
      </c>
      <c r="C10" s="14">
        <v>0.12364108665649599</v>
      </c>
      <c r="D10" s="14">
        <v>0.13161899894784199</v>
      </c>
      <c r="E10" s="14">
        <v>0.11444130660209501</v>
      </c>
      <c r="F10" s="14"/>
      <c r="G10" s="14">
        <v>0.12790655626440101</v>
      </c>
      <c r="H10" s="14">
        <v>7.9094481468217903E-2</v>
      </c>
      <c r="I10" s="14">
        <v>7.7587548838091797E-2</v>
      </c>
      <c r="J10" s="14">
        <v>0.169369574971554</v>
      </c>
      <c r="K10" s="14">
        <v>0.18431907468205</v>
      </c>
      <c r="L10" s="14">
        <v>0.20228112759684599</v>
      </c>
      <c r="M10" s="14"/>
      <c r="N10" s="14">
        <v>8.5237124977710105E-2</v>
      </c>
      <c r="O10" s="14">
        <v>0.122132729676431</v>
      </c>
      <c r="P10" s="14">
        <v>0.12123057449169999</v>
      </c>
      <c r="Q10" s="14">
        <v>0.119293218412861</v>
      </c>
      <c r="R10" s="14">
        <v>0.14056515029882299</v>
      </c>
      <c r="S10" s="14"/>
      <c r="T10" s="14">
        <v>8.7537824599563899E-2</v>
      </c>
      <c r="U10" s="14">
        <v>0.179410328071855</v>
      </c>
      <c r="V10" s="14">
        <v>0.122594201960986</v>
      </c>
      <c r="W10" s="14">
        <v>0.122885371843483</v>
      </c>
      <c r="X10" s="14"/>
      <c r="Y10" s="14">
        <v>0.14034717195659299</v>
      </c>
      <c r="Z10" s="14">
        <v>7.4336471710112206E-2</v>
      </c>
      <c r="AA10" s="14">
        <v>0.14228183301605901</v>
      </c>
      <c r="AB10" s="14">
        <v>0.104197092810767</v>
      </c>
      <c r="AC10" s="14"/>
      <c r="AD10" s="14">
        <v>0.105556153406582</v>
      </c>
      <c r="AE10" s="14">
        <v>0.15421995162687699</v>
      </c>
      <c r="AF10" s="14">
        <v>0.118143355850385</v>
      </c>
      <c r="AG10" s="14">
        <v>0.12780909964655099</v>
      </c>
      <c r="AH10" s="14"/>
      <c r="AI10" s="14">
        <v>7.2255222783484896E-2</v>
      </c>
      <c r="AJ10" s="14">
        <v>0.117958683772137</v>
      </c>
      <c r="AK10" s="14">
        <v>0.11718605829095199</v>
      </c>
      <c r="AL10" s="14">
        <v>0.12488085349287401</v>
      </c>
      <c r="AM10" s="14">
        <v>0.13906139809170701</v>
      </c>
    </row>
    <row r="11" spans="2:39" ht="29" x14ac:dyDescent="0.35">
      <c r="B11" s="15" t="s">
        <v>216</v>
      </c>
      <c r="C11" s="14">
        <v>3.04775313161646E-2</v>
      </c>
      <c r="D11" s="14">
        <v>3.05323076184594E-2</v>
      </c>
      <c r="E11" s="14">
        <v>3.0414365676470601E-2</v>
      </c>
      <c r="F11" s="14"/>
      <c r="G11" s="14">
        <v>2.9226411885182099E-2</v>
      </c>
      <c r="H11" s="14">
        <v>3.54582350907875E-2</v>
      </c>
      <c r="I11" s="14">
        <v>2.6454969915198599E-2</v>
      </c>
      <c r="J11" s="14">
        <v>2.6312693622505001E-2</v>
      </c>
      <c r="K11" s="14">
        <v>3.2591927405727597E-2</v>
      </c>
      <c r="L11" s="14">
        <v>3.3709582555407097E-2</v>
      </c>
      <c r="M11" s="14"/>
      <c r="N11" s="14">
        <v>6.1411396974464698E-3</v>
      </c>
      <c r="O11" s="14">
        <v>4.9199581744654199E-2</v>
      </c>
      <c r="P11" s="14">
        <v>2.7245330099795701E-2</v>
      </c>
      <c r="Q11" s="14">
        <v>3.0082408140943699E-2</v>
      </c>
      <c r="R11" s="14">
        <v>6.0961854311745401E-3</v>
      </c>
      <c r="S11" s="14"/>
      <c r="T11" s="14">
        <v>0</v>
      </c>
      <c r="U11" s="14">
        <v>5.3316573426073897E-2</v>
      </c>
      <c r="V11" s="14">
        <v>3.3099199887344201E-2</v>
      </c>
      <c r="W11" s="14">
        <v>2.83753916322496E-2</v>
      </c>
      <c r="X11" s="14"/>
      <c r="Y11" s="14">
        <v>3.7623517330188601E-2</v>
      </c>
      <c r="Z11" s="14">
        <v>2.7110979387943501E-2</v>
      </c>
      <c r="AA11" s="14">
        <v>1.2111545414617401E-2</v>
      </c>
      <c r="AB11" s="14">
        <v>4.2519774047228703E-2</v>
      </c>
      <c r="AC11" s="14"/>
      <c r="AD11" s="14">
        <v>2.3573648984960099E-2</v>
      </c>
      <c r="AE11" s="14">
        <v>4.16072317974873E-2</v>
      </c>
      <c r="AF11" s="14">
        <v>4.9895641690949601E-2</v>
      </c>
      <c r="AG11" s="14">
        <v>3.3799498285672601E-2</v>
      </c>
      <c r="AH11" s="14"/>
      <c r="AI11" s="14">
        <v>5.15063877491692E-2</v>
      </c>
      <c r="AJ11" s="14">
        <v>2.67921878497825E-2</v>
      </c>
      <c r="AK11" s="14">
        <v>1.55243895824284E-2</v>
      </c>
      <c r="AL11" s="14">
        <v>3.8998917399090102E-2</v>
      </c>
      <c r="AM11" s="14">
        <v>2.3671219636449501E-2</v>
      </c>
    </row>
    <row r="12" spans="2:39" x14ac:dyDescent="0.35">
      <c r="B12" s="15" t="s">
        <v>217</v>
      </c>
      <c r="C12" s="14">
        <v>4.9938451906919399E-3</v>
      </c>
      <c r="D12" s="14">
        <v>3.7030851603486502E-3</v>
      </c>
      <c r="E12" s="14">
        <v>6.4822932894572499E-3</v>
      </c>
      <c r="F12" s="14"/>
      <c r="G12" s="14">
        <v>0</v>
      </c>
      <c r="H12" s="14">
        <v>9.07407115273378E-3</v>
      </c>
      <c r="I12" s="14">
        <v>1.2091059613767699E-2</v>
      </c>
      <c r="J12" s="14">
        <v>0</v>
      </c>
      <c r="K12" s="14">
        <v>0</v>
      </c>
      <c r="L12" s="14">
        <v>0</v>
      </c>
      <c r="M12" s="14"/>
      <c r="N12" s="14">
        <v>9.2086133793729298E-3</v>
      </c>
      <c r="O12" s="14">
        <v>7.5398829392491797E-3</v>
      </c>
      <c r="P12" s="14">
        <v>5.1735463894516604E-3</v>
      </c>
      <c r="Q12" s="14">
        <v>5.3879495881424197E-3</v>
      </c>
      <c r="R12" s="14">
        <v>0</v>
      </c>
      <c r="S12" s="14"/>
      <c r="T12" s="14">
        <v>0</v>
      </c>
      <c r="U12" s="14">
        <v>0</v>
      </c>
      <c r="V12" s="14">
        <v>4.5043023150686699E-3</v>
      </c>
      <c r="W12" s="14">
        <v>6.7807053167311003E-3</v>
      </c>
      <c r="X12" s="14"/>
      <c r="Y12" s="14">
        <v>4.7670397791626899E-3</v>
      </c>
      <c r="Z12" s="14">
        <v>8.5434920454518105E-3</v>
      </c>
      <c r="AA12" s="14">
        <v>4.6749125170039499E-3</v>
      </c>
      <c r="AB12" s="14">
        <v>0</v>
      </c>
      <c r="AC12" s="14"/>
      <c r="AD12" s="14">
        <v>3.8175645941791098E-3</v>
      </c>
      <c r="AE12" s="14">
        <v>9.0732656823602105E-3</v>
      </c>
      <c r="AF12" s="14">
        <v>0</v>
      </c>
      <c r="AG12" s="14">
        <v>0</v>
      </c>
      <c r="AH12" s="14"/>
      <c r="AI12" s="14">
        <v>1.1990550980454699E-2</v>
      </c>
      <c r="AJ12" s="14">
        <v>5.0875003609074402E-3</v>
      </c>
      <c r="AK12" s="14">
        <v>0</v>
      </c>
      <c r="AL12" s="14">
        <v>1.31127813384639E-2</v>
      </c>
      <c r="AM12" s="14">
        <v>0</v>
      </c>
    </row>
    <row r="13" spans="2:39" x14ac:dyDescent="0.35">
      <c r="B13" s="15" t="s">
        <v>218</v>
      </c>
      <c r="C13" s="14">
        <v>1.42680641432759E-2</v>
      </c>
      <c r="D13" s="14">
        <v>1.6999112089819201E-2</v>
      </c>
      <c r="E13" s="14">
        <v>1.11187389177432E-2</v>
      </c>
      <c r="F13" s="14"/>
      <c r="G13" s="14">
        <v>1.0988893758752E-2</v>
      </c>
      <c r="H13" s="14">
        <v>1.8884075914650699E-2</v>
      </c>
      <c r="I13" s="14">
        <v>8.8744256808281699E-3</v>
      </c>
      <c r="J13" s="14">
        <v>7.11809603664157E-3</v>
      </c>
      <c r="K13" s="14">
        <v>1.2067143420405499E-2</v>
      </c>
      <c r="L13" s="14">
        <v>3.5829063357133997E-2</v>
      </c>
      <c r="M13" s="14"/>
      <c r="N13" s="14">
        <v>1.5957647779509102E-2</v>
      </c>
      <c r="O13" s="14">
        <v>0</v>
      </c>
      <c r="P13" s="14">
        <v>2.08954020685287E-2</v>
      </c>
      <c r="Q13" s="14">
        <v>1.5134722709744201E-2</v>
      </c>
      <c r="R13" s="14">
        <v>2.53425241567037E-2</v>
      </c>
      <c r="S13" s="14"/>
      <c r="T13" s="14">
        <v>2.0087769098234402E-2</v>
      </c>
      <c r="U13" s="14">
        <v>5.4773078570273699E-2</v>
      </c>
      <c r="V13" s="14">
        <v>1.06118358673495E-2</v>
      </c>
      <c r="W13" s="14">
        <v>1.1922315221574199E-2</v>
      </c>
      <c r="X13" s="14"/>
      <c r="Y13" s="14">
        <v>2.2271417846757499E-2</v>
      </c>
      <c r="Z13" s="14">
        <v>0</v>
      </c>
      <c r="AA13" s="14">
        <v>1.29116721799927E-2</v>
      </c>
      <c r="AB13" s="14">
        <v>0</v>
      </c>
      <c r="AC13" s="14"/>
      <c r="AD13" s="14">
        <v>1.19277696133327E-2</v>
      </c>
      <c r="AE13" s="14">
        <v>2.0165524735202001E-2</v>
      </c>
      <c r="AF13" s="14">
        <v>0</v>
      </c>
      <c r="AG13" s="14">
        <v>2.0571290214422701E-2</v>
      </c>
      <c r="AH13" s="14"/>
      <c r="AI13" s="14">
        <v>0</v>
      </c>
      <c r="AJ13" s="14">
        <v>2.0828321465095799E-2</v>
      </c>
      <c r="AK13" s="14">
        <v>2.10949497563192E-2</v>
      </c>
      <c r="AL13" s="14">
        <v>0</v>
      </c>
      <c r="AM13" s="14">
        <v>0</v>
      </c>
    </row>
    <row r="14" spans="2:39" x14ac:dyDescent="0.35">
      <c r="B14" s="15" t="s">
        <v>170</v>
      </c>
      <c r="C14" s="14">
        <v>0</v>
      </c>
      <c r="D14" s="14">
        <v>0</v>
      </c>
      <c r="E14" s="14">
        <v>0</v>
      </c>
      <c r="F14" s="14"/>
      <c r="G14" s="14">
        <v>0</v>
      </c>
      <c r="H14" s="14">
        <v>0</v>
      </c>
      <c r="I14" s="14">
        <v>0</v>
      </c>
      <c r="J14" s="14">
        <v>0</v>
      </c>
      <c r="K14" s="14">
        <v>0</v>
      </c>
      <c r="L14" s="14">
        <v>0</v>
      </c>
      <c r="M14" s="14"/>
      <c r="N14" s="14">
        <v>0</v>
      </c>
      <c r="O14" s="14">
        <v>0</v>
      </c>
      <c r="P14" s="14">
        <v>0</v>
      </c>
      <c r="Q14" s="14">
        <v>0</v>
      </c>
      <c r="R14" s="14">
        <v>0</v>
      </c>
      <c r="S14" s="14"/>
      <c r="T14" s="14">
        <v>0</v>
      </c>
      <c r="U14" s="14">
        <v>0</v>
      </c>
      <c r="V14" s="14">
        <v>0</v>
      </c>
      <c r="W14" s="14">
        <v>0</v>
      </c>
      <c r="X14" s="14"/>
      <c r="Y14" s="14">
        <v>0</v>
      </c>
      <c r="Z14" s="14">
        <v>0</v>
      </c>
      <c r="AA14" s="14">
        <v>0</v>
      </c>
      <c r="AB14" s="14">
        <v>0</v>
      </c>
      <c r="AC14" s="14"/>
      <c r="AD14" s="14">
        <v>0</v>
      </c>
      <c r="AE14" s="14">
        <v>0</v>
      </c>
      <c r="AF14" s="14">
        <v>0</v>
      </c>
      <c r="AG14" s="14">
        <v>0</v>
      </c>
      <c r="AH14" s="14"/>
      <c r="AI14" s="14">
        <v>0</v>
      </c>
      <c r="AJ14" s="14">
        <v>0</v>
      </c>
      <c r="AK14" s="14">
        <v>0</v>
      </c>
      <c r="AL14" s="14">
        <v>0</v>
      </c>
      <c r="AM14" s="14">
        <v>0</v>
      </c>
    </row>
    <row r="15" spans="2:39" x14ac:dyDescent="0.35">
      <c r="B15" s="15" t="s">
        <v>219</v>
      </c>
      <c r="C15" s="18">
        <v>0.95026055934986797</v>
      </c>
      <c r="D15" s="18">
        <v>0.94876549513137298</v>
      </c>
      <c r="E15" s="18">
        <v>0.95198460211632896</v>
      </c>
      <c r="F15" s="18"/>
      <c r="G15" s="18">
        <v>0.95978469435606595</v>
      </c>
      <c r="H15" s="18">
        <v>0.93658361784182798</v>
      </c>
      <c r="I15" s="18">
        <v>0.95257954479020601</v>
      </c>
      <c r="J15" s="18">
        <v>0.96656921034085297</v>
      </c>
      <c r="K15" s="18">
        <v>0.95534092917386704</v>
      </c>
      <c r="L15" s="18">
        <v>0.930461354087459</v>
      </c>
      <c r="M15" s="18"/>
      <c r="N15" s="18">
        <v>0.96869259914367201</v>
      </c>
      <c r="O15" s="18">
        <v>0.94326053531609699</v>
      </c>
      <c r="P15" s="18">
        <v>0.94668572144222396</v>
      </c>
      <c r="Q15" s="18">
        <v>0.94939491956116995</v>
      </c>
      <c r="R15" s="18">
        <v>0.96856129041212202</v>
      </c>
      <c r="S15" s="18"/>
      <c r="T15" s="18">
        <v>0.97991223090176605</v>
      </c>
      <c r="U15" s="18">
        <v>0.89191034800365199</v>
      </c>
      <c r="V15" s="18">
        <v>0.95178466193023803</v>
      </c>
      <c r="W15" s="18">
        <v>0.95292158782944503</v>
      </c>
      <c r="X15" s="18"/>
      <c r="Y15" s="18">
        <v>0.93533802504389096</v>
      </c>
      <c r="Z15" s="18">
        <v>0.96434552856660505</v>
      </c>
      <c r="AA15" s="18">
        <v>0.97030186988838596</v>
      </c>
      <c r="AB15" s="18">
        <v>0.95748022595277105</v>
      </c>
      <c r="AC15" s="18"/>
      <c r="AD15" s="18">
        <v>0.96068101680752804</v>
      </c>
      <c r="AE15" s="18">
        <v>0.92915397778495001</v>
      </c>
      <c r="AF15" s="18">
        <v>0.95010435830905005</v>
      </c>
      <c r="AG15" s="18">
        <v>0.94562921149990498</v>
      </c>
      <c r="AH15" s="18"/>
      <c r="AI15" s="18">
        <v>0.93650306127037597</v>
      </c>
      <c r="AJ15" s="18">
        <v>0.94729199032421396</v>
      </c>
      <c r="AK15" s="18">
        <v>0.96338066066125205</v>
      </c>
      <c r="AL15" s="18">
        <v>0.94788830126244605</v>
      </c>
      <c r="AM15" s="18">
        <v>0.97632878036355097</v>
      </c>
    </row>
    <row r="16" spans="2:39" x14ac:dyDescent="0.35">
      <c r="B16" s="15" t="s">
        <v>220</v>
      </c>
      <c r="C16" s="18">
        <v>1.9261909333967799E-2</v>
      </c>
      <c r="D16" s="18">
        <v>2.0702197250167899E-2</v>
      </c>
      <c r="E16" s="18">
        <v>1.7601032207200499E-2</v>
      </c>
      <c r="F16" s="18"/>
      <c r="G16" s="18">
        <v>1.0988893758752E-2</v>
      </c>
      <c r="H16" s="18">
        <v>2.79581470673845E-2</v>
      </c>
      <c r="I16" s="18">
        <v>2.0965485294595802E-2</v>
      </c>
      <c r="J16" s="18">
        <v>7.11809603664157E-3</v>
      </c>
      <c r="K16" s="18">
        <v>1.2067143420405499E-2</v>
      </c>
      <c r="L16" s="18">
        <v>3.5829063357133997E-2</v>
      </c>
      <c r="M16" s="18"/>
      <c r="N16" s="18">
        <v>2.5166261158882101E-2</v>
      </c>
      <c r="O16" s="18">
        <v>7.5398829392491797E-3</v>
      </c>
      <c r="P16" s="18">
        <v>2.6068948457980301E-2</v>
      </c>
      <c r="Q16" s="18">
        <v>2.05226722978866E-2</v>
      </c>
      <c r="R16" s="18">
        <v>2.53425241567037E-2</v>
      </c>
      <c r="S16" s="18"/>
      <c r="T16" s="18">
        <v>2.0087769098234402E-2</v>
      </c>
      <c r="U16" s="18">
        <v>5.4773078570273699E-2</v>
      </c>
      <c r="V16" s="18">
        <v>1.5116138182418099E-2</v>
      </c>
      <c r="W16" s="18">
        <v>1.87030205383053E-2</v>
      </c>
      <c r="X16" s="18"/>
      <c r="Y16" s="18">
        <v>2.7038457625920199E-2</v>
      </c>
      <c r="Z16" s="18">
        <v>8.5434920454518105E-3</v>
      </c>
      <c r="AA16" s="18">
        <v>1.7586584696996602E-2</v>
      </c>
      <c r="AB16" s="18">
        <v>0</v>
      </c>
      <c r="AC16" s="18"/>
      <c r="AD16" s="18">
        <v>1.5745334207511799E-2</v>
      </c>
      <c r="AE16" s="18">
        <v>2.9238790417562201E-2</v>
      </c>
      <c r="AF16" s="18">
        <v>0</v>
      </c>
      <c r="AG16" s="18">
        <v>2.0571290214422701E-2</v>
      </c>
      <c r="AH16" s="18"/>
      <c r="AI16" s="18">
        <v>1.1990550980454699E-2</v>
      </c>
      <c r="AJ16" s="18">
        <v>2.5915821826003198E-2</v>
      </c>
      <c r="AK16" s="18">
        <v>2.10949497563192E-2</v>
      </c>
      <c r="AL16" s="18">
        <v>1.31127813384639E-2</v>
      </c>
      <c r="AM16" s="18">
        <v>0</v>
      </c>
    </row>
    <row r="17" spans="2:39" x14ac:dyDescent="0.35">
      <c r="B17" s="15" t="s">
        <v>67</v>
      </c>
      <c r="C17" s="19">
        <v>0.93099865001589999</v>
      </c>
      <c r="D17" s="19">
        <v>0.92806329788120501</v>
      </c>
      <c r="E17" s="19">
        <v>0.93438356990912796</v>
      </c>
      <c r="F17" s="19"/>
      <c r="G17" s="19">
        <v>0.94879580059731405</v>
      </c>
      <c r="H17" s="19">
        <v>0.908625470774443</v>
      </c>
      <c r="I17" s="19">
        <v>0.93161405949561005</v>
      </c>
      <c r="J17" s="19">
        <v>0.95945111430421204</v>
      </c>
      <c r="K17" s="19">
        <v>0.94327378575346199</v>
      </c>
      <c r="L17" s="19">
        <v>0.89463229073032502</v>
      </c>
      <c r="M17" s="19"/>
      <c r="N17" s="19">
        <v>0.94352633798478902</v>
      </c>
      <c r="O17" s="19">
        <v>0.93572065237684798</v>
      </c>
      <c r="P17" s="19">
        <v>0.92061677298424305</v>
      </c>
      <c r="Q17" s="19">
        <v>0.92887224726328299</v>
      </c>
      <c r="R17" s="19">
        <v>0.94321876625541801</v>
      </c>
      <c r="S17" s="19"/>
      <c r="T17" s="19">
        <v>0.95982446180353098</v>
      </c>
      <c r="U17" s="19">
        <v>0.83713726943337896</v>
      </c>
      <c r="V17" s="19">
        <v>0.93666852374781995</v>
      </c>
      <c r="W17" s="19">
        <v>0.93421856729113995</v>
      </c>
      <c r="X17" s="19"/>
      <c r="Y17" s="19">
        <v>0.90829956741797102</v>
      </c>
      <c r="Z17" s="19">
        <v>0.95580203652115303</v>
      </c>
      <c r="AA17" s="19">
        <v>0.95271528519138904</v>
      </c>
      <c r="AB17" s="19">
        <v>0.95748022595277105</v>
      </c>
      <c r="AC17" s="19"/>
      <c r="AD17" s="19">
        <v>0.94493568260001604</v>
      </c>
      <c r="AE17" s="19">
        <v>0.89991518736738796</v>
      </c>
      <c r="AF17" s="19">
        <v>0.95010435830905005</v>
      </c>
      <c r="AG17" s="19">
        <v>0.92505792128548203</v>
      </c>
      <c r="AH17" s="19"/>
      <c r="AI17" s="19">
        <v>0.92451251028992099</v>
      </c>
      <c r="AJ17" s="19">
        <v>0.92137616849821102</v>
      </c>
      <c r="AK17" s="19">
        <v>0.94228571090493296</v>
      </c>
      <c r="AL17" s="19">
        <v>0.934775519923982</v>
      </c>
      <c r="AM17" s="19">
        <v>0.97632878036355097</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0.66464682271293896</v>
      </c>
      <c r="D9" s="14">
        <v>0.66070680890497402</v>
      </c>
      <c r="E9" s="14">
        <v>0.669190274573634</v>
      </c>
      <c r="F9" s="14"/>
      <c r="G9" s="14">
        <v>0.65645583935034801</v>
      </c>
      <c r="H9" s="14">
        <v>0.68787305770030605</v>
      </c>
      <c r="I9" s="14">
        <v>0.66059580114416705</v>
      </c>
      <c r="J9" s="14">
        <v>0.66105068205644901</v>
      </c>
      <c r="K9" s="14">
        <v>0.67865364724964905</v>
      </c>
      <c r="L9" s="14">
        <v>0.61545767583930999</v>
      </c>
      <c r="M9" s="14"/>
      <c r="N9" s="14">
        <v>0.62950565522002699</v>
      </c>
      <c r="O9" s="14">
        <v>0.65003498343420896</v>
      </c>
      <c r="P9" s="14">
        <v>0.73508906352078196</v>
      </c>
      <c r="Q9" s="14">
        <v>0.60203391404275297</v>
      </c>
      <c r="R9" s="14">
        <v>0.66796855035500702</v>
      </c>
      <c r="S9" s="14"/>
      <c r="T9" s="14">
        <v>0.589735808159775</v>
      </c>
      <c r="U9" s="14">
        <v>0.58198510255963598</v>
      </c>
      <c r="V9" s="14">
        <v>0.66681707576159799</v>
      </c>
      <c r="W9" s="14">
        <v>0.68399335155997898</v>
      </c>
      <c r="X9" s="14"/>
      <c r="Y9" s="14">
        <v>0.64163524135629502</v>
      </c>
      <c r="Z9" s="14">
        <v>0.657702037584452</v>
      </c>
      <c r="AA9" s="14">
        <v>0.68595037956392302</v>
      </c>
      <c r="AB9" s="14">
        <v>0.75723267725893895</v>
      </c>
      <c r="AC9" s="14"/>
      <c r="AD9" s="14">
        <v>0.65718847718994799</v>
      </c>
      <c r="AE9" s="14">
        <v>0.65128871651011699</v>
      </c>
      <c r="AF9" s="14">
        <v>0.72076974761233703</v>
      </c>
      <c r="AG9" s="14">
        <v>0.80338477107024697</v>
      </c>
      <c r="AH9" s="14"/>
      <c r="AI9" s="14">
        <v>0.60508936524738799</v>
      </c>
      <c r="AJ9" s="14">
        <v>0.76170404858932095</v>
      </c>
      <c r="AK9" s="14">
        <v>0.68363305168267996</v>
      </c>
      <c r="AL9" s="14">
        <v>0.63544992717501703</v>
      </c>
      <c r="AM9" s="14">
        <v>0.65439674910849899</v>
      </c>
    </row>
    <row r="10" spans="2:39" x14ac:dyDescent="0.35">
      <c r="B10" s="15" t="s">
        <v>215</v>
      </c>
      <c r="C10" s="14">
        <v>0.26639833431015703</v>
      </c>
      <c r="D10" s="14">
        <v>0.27122911304736402</v>
      </c>
      <c r="E10" s="14">
        <v>0.26082769123327099</v>
      </c>
      <c r="F10" s="14"/>
      <c r="G10" s="14">
        <v>0.28207792780827601</v>
      </c>
      <c r="H10" s="14">
        <v>0.249206804023891</v>
      </c>
      <c r="I10" s="14">
        <v>0.24785945689282801</v>
      </c>
      <c r="J10" s="14">
        <v>0.28151823970984802</v>
      </c>
      <c r="K10" s="14">
        <v>0.25705789206714702</v>
      </c>
      <c r="L10" s="14">
        <v>0.31483193575536</v>
      </c>
      <c r="M10" s="14"/>
      <c r="N10" s="14">
        <v>0.27915346068978197</v>
      </c>
      <c r="O10" s="14">
        <v>0.27820120681740601</v>
      </c>
      <c r="P10" s="14">
        <v>0.19498740845835599</v>
      </c>
      <c r="Q10" s="14">
        <v>0.338690106458782</v>
      </c>
      <c r="R10" s="14">
        <v>0.282863762218375</v>
      </c>
      <c r="S10" s="14"/>
      <c r="T10" s="14">
        <v>0.248696850969849</v>
      </c>
      <c r="U10" s="14">
        <v>0.348911012540087</v>
      </c>
      <c r="V10" s="14">
        <v>0.28344388910463703</v>
      </c>
      <c r="W10" s="14">
        <v>0.241648752272004</v>
      </c>
      <c r="X10" s="14"/>
      <c r="Y10" s="14">
        <v>0.27530349916562102</v>
      </c>
      <c r="Z10" s="14">
        <v>0.28858331073647903</v>
      </c>
      <c r="AA10" s="14">
        <v>0.23517460463421699</v>
      </c>
      <c r="AB10" s="14">
        <v>0.209620922313805</v>
      </c>
      <c r="AC10" s="14"/>
      <c r="AD10" s="14">
        <v>0.27987999729637503</v>
      </c>
      <c r="AE10" s="14">
        <v>0.25810030515131999</v>
      </c>
      <c r="AF10" s="14">
        <v>0.22933461069671299</v>
      </c>
      <c r="AG10" s="14">
        <v>0.17604393871533</v>
      </c>
      <c r="AH10" s="14"/>
      <c r="AI10" s="14">
        <v>0.32697771674881698</v>
      </c>
      <c r="AJ10" s="14">
        <v>0.17592532385449999</v>
      </c>
      <c r="AK10" s="14">
        <v>0.295271998561001</v>
      </c>
      <c r="AL10" s="14">
        <v>0.27118143548302198</v>
      </c>
      <c r="AM10" s="14">
        <v>0.332943536175692</v>
      </c>
    </row>
    <row r="11" spans="2:39" ht="29" x14ac:dyDescent="0.35">
      <c r="B11" s="15" t="s">
        <v>216</v>
      </c>
      <c r="C11" s="14">
        <v>4.7035976229052201E-2</v>
      </c>
      <c r="D11" s="14">
        <v>4.9929882847055497E-2</v>
      </c>
      <c r="E11" s="14">
        <v>4.3698849495723099E-2</v>
      </c>
      <c r="F11" s="14"/>
      <c r="G11" s="14">
        <v>4.1330927753168503E-2</v>
      </c>
      <c r="H11" s="14">
        <v>2.8516391181654901E-2</v>
      </c>
      <c r="I11" s="14">
        <v>6.7961073753436796E-2</v>
      </c>
      <c r="J11" s="14">
        <v>4.3392372160468998E-2</v>
      </c>
      <c r="K11" s="14">
        <v>5.2221317262797898E-2</v>
      </c>
      <c r="L11" s="14">
        <v>5.8058454145164501E-2</v>
      </c>
      <c r="M11" s="14"/>
      <c r="N11" s="14">
        <v>5.2270882684058197E-2</v>
      </c>
      <c r="O11" s="14">
        <v>7.1763809748385102E-2</v>
      </c>
      <c r="P11" s="14">
        <v>3.90537616746333E-2</v>
      </c>
      <c r="Q11" s="14">
        <v>3.8303363709036101E-2</v>
      </c>
      <c r="R11" s="14">
        <v>3.71914314927006E-2</v>
      </c>
      <c r="S11" s="14"/>
      <c r="T11" s="14">
        <v>0.13008102622082199</v>
      </c>
      <c r="U11" s="14">
        <v>1.7504790255619199E-2</v>
      </c>
      <c r="V11" s="14">
        <v>3.7047026933935301E-2</v>
      </c>
      <c r="W11" s="14">
        <v>4.8660732167738897E-2</v>
      </c>
      <c r="X11" s="14"/>
      <c r="Y11" s="14">
        <v>5.3659655945159097E-2</v>
      </c>
      <c r="Z11" s="14">
        <v>3.9597883525578602E-2</v>
      </c>
      <c r="AA11" s="14">
        <v>6.5524784560678298E-2</v>
      </c>
      <c r="AB11" s="14">
        <v>1.20868353661836E-2</v>
      </c>
      <c r="AC11" s="14"/>
      <c r="AD11" s="14">
        <v>3.7946750241631799E-2</v>
      </c>
      <c r="AE11" s="14">
        <v>7.4310020338526003E-2</v>
      </c>
      <c r="AF11" s="14">
        <v>4.9895641690949601E-2</v>
      </c>
      <c r="AG11" s="14">
        <v>0</v>
      </c>
      <c r="AH11" s="14"/>
      <c r="AI11" s="14">
        <v>4.5268568765462702E-2</v>
      </c>
      <c r="AJ11" s="14">
        <v>3.7101785167793402E-2</v>
      </c>
      <c r="AK11" s="14">
        <v>0</v>
      </c>
      <c r="AL11" s="14">
        <v>9.0203663078013099E-2</v>
      </c>
      <c r="AM11" s="14">
        <v>1.2659714715808901E-2</v>
      </c>
    </row>
    <row r="12" spans="2:39" x14ac:dyDescent="0.35">
      <c r="B12" s="15" t="s">
        <v>217</v>
      </c>
      <c r="C12" s="14">
        <v>1.0895734302334301E-2</v>
      </c>
      <c r="D12" s="14">
        <v>1.1396711091493299E-2</v>
      </c>
      <c r="E12" s="14">
        <v>1.0318029747018301E-2</v>
      </c>
      <c r="F12" s="14"/>
      <c r="G12" s="14">
        <v>1.37082298941001E-2</v>
      </c>
      <c r="H12" s="14">
        <v>4.2647886759953103E-3</v>
      </c>
      <c r="I12" s="14">
        <v>2.3583668209568601E-2</v>
      </c>
      <c r="J12" s="14">
        <v>1.4038706073233299E-2</v>
      </c>
      <c r="K12" s="14">
        <v>0</v>
      </c>
      <c r="L12" s="14">
        <v>0</v>
      </c>
      <c r="M12" s="14"/>
      <c r="N12" s="14">
        <v>2.4558366456192301E-2</v>
      </c>
      <c r="O12" s="14">
        <v>0</v>
      </c>
      <c r="P12" s="14">
        <v>1.9623210639353302E-2</v>
      </c>
      <c r="Q12" s="14">
        <v>5.9058992777350199E-3</v>
      </c>
      <c r="R12" s="14">
        <v>0</v>
      </c>
      <c r="S12" s="14"/>
      <c r="T12" s="14">
        <v>1.13985455513198E-2</v>
      </c>
      <c r="U12" s="14">
        <v>3.2652870024236502E-2</v>
      </c>
      <c r="V12" s="14">
        <v>7.2942768959145402E-3</v>
      </c>
      <c r="W12" s="14">
        <v>1.1561850566905899E-2</v>
      </c>
      <c r="X12" s="14"/>
      <c r="Y12" s="14">
        <v>8.8349344436848606E-3</v>
      </c>
      <c r="Z12" s="14">
        <v>1.41167681534902E-2</v>
      </c>
      <c r="AA12" s="14">
        <v>1.33502312411819E-2</v>
      </c>
      <c r="AB12" s="14">
        <v>1.49623038866116E-2</v>
      </c>
      <c r="AC12" s="14"/>
      <c r="AD12" s="14">
        <v>1.5747329954992201E-2</v>
      </c>
      <c r="AE12" s="14">
        <v>1.60799708319005E-3</v>
      </c>
      <c r="AF12" s="14">
        <v>0</v>
      </c>
      <c r="AG12" s="14">
        <v>0</v>
      </c>
      <c r="AH12" s="14"/>
      <c r="AI12" s="14">
        <v>0</v>
      </c>
      <c r="AJ12" s="14">
        <v>1.42093385373427E-2</v>
      </c>
      <c r="AK12" s="14">
        <v>2.10949497563192E-2</v>
      </c>
      <c r="AL12" s="14">
        <v>3.16497426394759E-3</v>
      </c>
      <c r="AM12" s="14">
        <v>0</v>
      </c>
    </row>
    <row r="13" spans="2:39" x14ac:dyDescent="0.35">
      <c r="B13" s="15" t="s">
        <v>218</v>
      </c>
      <c r="C13" s="14">
        <v>1.1023132445518001E-2</v>
      </c>
      <c r="D13" s="14">
        <v>6.73748410911355E-3</v>
      </c>
      <c r="E13" s="14">
        <v>1.5965154950352799E-2</v>
      </c>
      <c r="F13" s="14"/>
      <c r="G13" s="14">
        <v>6.4270751941077099E-3</v>
      </c>
      <c r="H13" s="14">
        <v>3.01389584181526E-2</v>
      </c>
      <c r="I13" s="14">
        <v>0</v>
      </c>
      <c r="J13" s="14">
        <v>0</v>
      </c>
      <c r="K13" s="14">
        <v>1.2067143420405499E-2</v>
      </c>
      <c r="L13" s="14">
        <v>1.16519342601653E-2</v>
      </c>
      <c r="M13" s="14"/>
      <c r="N13" s="14">
        <v>1.45116349499402E-2</v>
      </c>
      <c r="O13" s="14">
        <v>0</v>
      </c>
      <c r="P13" s="14">
        <v>1.12465557068748E-2</v>
      </c>
      <c r="Q13" s="14">
        <v>1.50667165116948E-2</v>
      </c>
      <c r="R13" s="14">
        <v>1.1976255933917599E-2</v>
      </c>
      <c r="S13" s="14"/>
      <c r="T13" s="14">
        <v>2.0087769098234402E-2</v>
      </c>
      <c r="U13" s="14">
        <v>1.8946224620421798E-2</v>
      </c>
      <c r="V13" s="14">
        <v>5.3977313039146897E-3</v>
      </c>
      <c r="W13" s="14">
        <v>1.4135313433372499E-2</v>
      </c>
      <c r="X13" s="14"/>
      <c r="Y13" s="14">
        <v>2.0566669089239799E-2</v>
      </c>
      <c r="Z13" s="14">
        <v>0</v>
      </c>
      <c r="AA13" s="14">
        <v>0</v>
      </c>
      <c r="AB13" s="14">
        <v>6.0972611744613599E-3</v>
      </c>
      <c r="AC13" s="14"/>
      <c r="AD13" s="14">
        <v>9.2374453170525495E-3</v>
      </c>
      <c r="AE13" s="14">
        <v>1.46929609168471E-2</v>
      </c>
      <c r="AF13" s="14">
        <v>0</v>
      </c>
      <c r="AG13" s="14">
        <v>2.0571290214422701E-2</v>
      </c>
      <c r="AH13" s="14"/>
      <c r="AI13" s="14">
        <v>2.26643492383319E-2</v>
      </c>
      <c r="AJ13" s="14">
        <v>1.1059503851043101E-2</v>
      </c>
      <c r="AK13" s="14">
        <v>0</v>
      </c>
      <c r="AL13" s="14">
        <v>0</v>
      </c>
      <c r="AM13" s="14">
        <v>0</v>
      </c>
    </row>
    <row r="14" spans="2:39" x14ac:dyDescent="0.35">
      <c r="B14" s="15" t="s">
        <v>170</v>
      </c>
      <c r="C14" s="14">
        <v>0</v>
      </c>
      <c r="D14" s="14">
        <v>0</v>
      </c>
      <c r="E14" s="14">
        <v>0</v>
      </c>
      <c r="F14" s="14"/>
      <c r="G14" s="14">
        <v>0</v>
      </c>
      <c r="H14" s="14">
        <v>0</v>
      </c>
      <c r="I14" s="14">
        <v>0</v>
      </c>
      <c r="J14" s="14">
        <v>0</v>
      </c>
      <c r="K14" s="14">
        <v>0</v>
      </c>
      <c r="L14" s="14">
        <v>0</v>
      </c>
      <c r="M14" s="14"/>
      <c r="N14" s="14">
        <v>0</v>
      </c>
      <c r="O14" s="14">
        <v>0</v>
      </c>
      <c r="P14" s="14">
        <v>0</v>
      </c>
      <c r="Q14" s="14">
        <v>0</v>
      </c>
      <c r="R14" s="14">
        <v>0</v>
      </c>
      <c r="S14" s="14"/>
      <c r="T14" s="14">
        <v>0</v>
      </c>
      <c r="U14" s="14">
        <v>0</v>
      </c>
      <c r="V14" s="14">
        <v>0</v>
      </c>
      <c r="W14" s="14">
        <v>0</v>
      </c>
      <c r="X14" s="14"/>
      <c r="Y14" s="14">
        <v>0</v>
      </c>
      <c r="Z14" s="14">
        <v>0</v>
      </c>
      <c r="AA14" s="14">
        <v>0</v>
      </c>
      <c r="AB14" s="14">
        <v>0</v>
      </c>
      <c r="AC14" s="14"/>
      <c r="AD14" s="14">
        <v>0</v>
      </c>
      <c r="AE14" s="14">
        <v>0</v>
      </c>
      <c r="AF14" s="14">
        <v>0</v>
      </c>
      <c r="AG14" s="14">
        <v>0</v>
      </c>
      <c r="AH14" s="14"/>
      <c r="AI14" s="14">
        <v>0</v>
      </c>
      <c r="AJ14" s="14">
        <v>0</v>
      </c>
      <c r="AK14" s="14">
        <v>0</v>
      </c>
      <c r="AL14" s="14">
        <v>0</v>
      </c>
      <c r="AM14" s="14">
        <v>0</v>
      </c>
    </row>
    <row r="15" spans="2:39" x14ac:dyDescent="0.35">
      <c r="B15" s="15" t="s">
        <v>219</v>
      </c>
      <c r="C15" s="18">
        <v>0.93104515702309598</v>
      </c>
      <c r="D15" s="18">
        <v>0.93193592195233799</v>
      </c>
      <c r="E15" s="18">
        <v>0.93001796580690599</v>
      </c>
      <c r="F15" s="18"/>
      <c r="G15" s="18">
        <v>0.93853376715862402</v>
      </c>
      <c r="H15" s="18">
        <v>0.93707986172419699</v>
      </c>
      <c r="I15" s="18">
        <v>0.90845525803699501</v>
      </c>
      <c r="J15" s="18">
        <v>0.94256892176629803</v>
      </c>
      <c r="K15" s="18">
        <v>0.93571153931679696</v>
      </c>
      <c r="L15" s="18">
        <v>0.93028961159467005</v>
      </c>
      <c r="M15" s="18"/>
      <c r="N15" s="18">
        <v>0.90865911590980897</v>
      </c>
      <c r="O15" s="18">
        <v>0.92823619025161497</v>
      </c>
      <c r="P15" s="18">
        <v>0.93007647197913901</v>
      </c>
      <c r="Q15" s="18">
        <v>0.94072402050153403</v>
      </c>
      <c r="R15" s="18">
        <v>0.95083231257338197</v>
      </c>
      <c r="S15" s="18"/>
      <c r="T15" s="18">
        <v>0.83843265912962395</v>
      </c>
      <c r="U15" s="18">
        <v>0.93089611509972303</v>
      </c>
      <c r="V15" s="18">
        <v>0.95026096486623501</v>
      </c>
      <c r="W15" s="18">
        <v>0.92564210383198298</v>
      </c>
      <c r="X15" s="18"/>
      <c r="Y15" s="18">
        <v>0.91693874052191604</v>
      </c>
      <c r="Z15" s="18">
        <v>0.94628534832093103</v>
      </c>
      <c r="AA15" s="18">
        <v>0.92112498419814004</v>
      </c>
      <c r="AB15" s="18">
        <v>0.96685359957274297</v>
      </c>
      <c r="AC15" s="18"/>
      <c r="AD15" s="18">
        <v>0.93706847448632302</v>
      </c>
      <c r="AE15" s="18">
        <v>0.90938902166143698</v>
      </c>
      <c r="AF15" s="18">
        <v>0.95010435830905005</v>
      </c>
      <c r="AG15" s="18">
        <v>0.97942870978557695</v>
      </c>
      <c r="AH15" s="18"/>
      <c r="AI15" s="18">
        <v>0.93206708199620503</v>
      </c>
      <c r="AJ15" s="18">
        <v>0.93762937244382105</v>
      </c>
      <c r="AK15" s="18">
        <v>0.97890505024368102</v>
      </c>
      <c r="AL15" s="18">
        <v>0.90663136265803901</v>
      </c>
      <c r="AM15" s="18">
        <v>0.98734028528419104</v>
      </c>
    </row>
    <row r="16" spans="2:39" x14ac:dyDescent="0.35">
      <c r="B16" s="15" t="s">
        <v>220</v>
      </c>
      <c r="C16" s="18">
        <v>2.19188667478523E-2</v>
      </c>
      <c r="D16" s="18">
        <v>1.8134195200606801E-2</v>
      </c>
      <c r="E16" s="18">
        <v>2.6283184697371099E-2</v>
      </c>
      <c r="F16" s="18"/>
      <c r="G16" s="18">
        <v>2.0135305088207801E-2</v>
      </c>
      <c r="H16" s="18">
        <v>3.4403747094147903E-2</v>
      </c>
      <c r="I16" s="18">
        <v>2.3583668209568601E-2</v>
      </c>
      <c r="J16" s="18">
        <v>1.4038706073233299E-2</v>
      </c>
      <c r="K16" s="18">
        <v>1.2067143420405499E-2</v>
      </c>
      <c r="L16" s="18">
        <v>1.16519342601653E-2</v>
      </c>
      <c r="M16" s="18"/>
      <c r="N16" s="18">
        <v>3.90700014061326E-2</v>
      </c>
      <c r="O16" s="18">
        <v>0</v>
      </c>
      <c r="P16" s="18">
        <v>3.0869766346228001E-2</v>
      </c>
      <c r="Q16" s="18">
        <v>2.0972615789429799E-2</v>
      </c>
      <c r="R16" s="18">
        <v>1.1976255933917599E-2</v>
      </c>
      <c r="S16" s="18"/>
      <c r="T16" s="18">
        <v>3.1486314649554203E-2</v>
      </c>
      <c r="U16" s="18">
        <v>5.1599094644658297E-2</v>
      </c>
      <c r="V16" s="18">
        <v>1.2692008199829199E-2</v>
      </c>
      <c r="W16" s="18">
        <v>2.56971640002783E-2</v>
      </c>
      <c r="X16" s="18"/>
      <c r="Y16" s="18">
        <v>2.9401603532924699E-2</v>
      </c>
      <c r="Z16" s="18">
        <v>1.41167681534902E-2</v>
      </c>
      <c r="AA16" s="18">
        <v>1.33502312411819E-2</v>
      </c>
      <c r="AB16" s="18">
        <v>2.1059565061073E-2</v>
      </c>
      <c r="AC16" s="18"/>
      <c r="AD16" s="18">
        <v>2.4984775272044801E-2</v>
      </c>
      <c r="AE16" s="18">
        <v>1.63009580000371E-2</v>
      </c>
      <c r="AF16" s="18">
        <v>0</v>
      </c>
      <c r="AG16" s="18">
        <v>2.0571290214422701E-2</v>
      </c>
      <c r="AH16" s="18"/>
      <c r="AI16" s="18">
        <v>2.26643492383319E-2</v>
      </c>
      <c r="AJ16" s="18">
        <v>2.52688423883859E-2</v>
      </c>
      <c r="AK16" s="18">
        <v>2.10949497563192E-2</v>
      </c>
      <c r="AL16" s="18">
        <v>3.16497426394759E-3</v>
      </c>
      <c r="AM16" s="18">
        <v>0</v>
      </c>
    </row>
    <row r="17" spans="2:39" x14ac:dyDescent="0.35">
      <c r="B17" s="15" t="s">
        <v>67</v>
      </c>
      <c r="C17" s="19">
        <v>0.90912629027524305</v>
      </c>
      <c r="D17" s="19">
        <v>0.91380172675173099</v>
      </c>
      <c r="E17" s="19">
        <v>0.90373478110953498</v>
      </c>
      <c r="F17" s="19"/>
      <c r="G17" s="19">
        <v>0.91839846207041598</v>
      </c>
      <c r="H17" s="19">
        <v>0.90267611463004904</v>
      </c>
      <c r="I17" s="19">
        <v>0.88487158982742598</v>
      </c>
      <c r="J17" s="19">
        <v>0.92853021569306404</v>
      </c>
      <c r="K17" s="19">
        <v>0.92364439589639102</v>
      </c>
      <c r="L17" s="19">
        <v>0.91863767733450497</v>
      </c>
      <c r="M17" s="19"/>
      <c r="N17" s="19">
        <v>0.86958911450367704</v>
      </c>
      <c r="O17" s="19">
        <v>0.92823619025161497</v>
      </c>
      <c r="P17" s="19">
        <v>0.89920670563291105</v>
      </c>
      <c r="Q17" s="19">
        <v>0.91975140471210404</v>
      </c>
      <c r="R17" s="19">
        <v>0.93885605663946403</v>
      </c>
      <c r="S17" s="19"/>
      <c r="T17" s="19">
        <v>0.80694634448006997</v>
      </c>
      <c r="U17" s="19">
        <v>0.87929702045506397</v>
      </c>
      <c r="V17" s="19">
        <v>0.93756895666640605</v>
      </c>
      <c r="W17" s="19">
        <v>0.89994493983170498</v>
      </c>
      <c r="X17" s="19"/>
      <c r="Y17" s="19">
        <v>0.88753713698899195</v>
      </c>
      <c r="Z17" s="19">
        <v>0.93216858016744097</v>
      </c>
      <c r="AA17" s="19">
        <v>0.90777475295695798</v>
      </c>
      <c r="AB17" s="19">
        <v>0.94579403451166999</v>
      </c>
      <c r="AC17" s="19"/>
      <c r="AD17" s="19">
        <v>0.91208369921427901</v>
      </c>
      <c r="AE17" s="19">
        <v>0.89308806366139903</v>
      </c>
      <c r="AF17" s="19">
        <v>0.95010435830905005</v>
      </c>
      <c r="AG17" s="19">
        <v>0.958857419571155</v>
      </c>
      <c r="AH17" s="19"/>
      <c r="AI17" s="19">
        <v>0.90940273275787398</v>
      </c>
      <c r="AJ17" s="19">
        <v>0.91236053005543505</v>
      </c>
      <c r="AK17" s="19">
        <v>0.95781010048736204</v>
      </c>
      <c r="AL17" s="19">
        <v>0.90346638839409199</v>
      </c>
      <c r="AM17" s="19">
        <v>0.98734028528419104</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0.68101856030517904</v>
      </c>
      <c r="D9" s="14">
        <v>0.66407075835428697</v>
      </c>
      <c r="E9" s="14">
        <v>0.70056202539477297</v>
      </c>
      <c r="F9" s="14"/>
      <c r="G9" s="14">
        <v>0.70792561205917104</v>
      </c>
      <c r="H9" s="14">
        <v>0.70229361571475801</v>
      </c>
      <c r="I9" s="14">
        <v>0.74440241210921698</v>
      </c>
      <c r="J9" s="14">
        <v>0.67758332237051899</v>
      </c>
      <c r="K9" s="14">
        <v>0.59508758759226998</v>
      </c>
      <c r="L9" s="14">
        <v>0.52169822522737497</v>
      </c>
      <c r="M9" s="14"/>
      <c r="N9" s="14">
        <v>0.68774222957874298</v>
      </c>
      <c r="O9" s="14">
        <v>0.60928505389676402</v>
      </c>
      <c r="P9" s="14">
        <v>0.71837091126582198</v>
      </c>
      <c r="Q9" s="14">
        <v>0.68016996053330903</v>
      </c>
      <c r="R9" s="14">
        <v>0.71396669176146399</v>
      </c>
      <c r="S9" s="14"/>
      <c r="T9" s="14">
        <v>0.73112308068183096</v>
      </c>
      <c r="U9" s="14">
        <v>0.61811026748995801</v>
      </c>
      <c r="V9" s="14">
        <v>0.64589535176103297</v>
      </c>
      <c r="W9" s="14">
        <v>0.71488561430414899</v>
      </c>
      <c r="X9" s="14"/>
      <c r="Y9" s="14">
        <v>0.64185324063673399</v>
      </c>
      <c r="Z9" s="14">
        <v>0.72999225519256605</v>
      </c>
      <c r="AA9" s="14">
        <v>0.64201606859687399</v>
      </c>
      <c r="AB9" s="14">
        <v>0.81451943386357595</v>
      </c>
      <c r="AC9" s="14"/>
      <c r="AD9" s="14">
        <v>0.68489105565170505</v>
      </c>
      <c r="AE9" s="14">
        <v>0.67448595400474898</v>
      </c>
      <c r="AF9" s="14">
        <v>0.55983342552153403</v>
      </c>
      <c r="AG9" s="14">
        <v>0.76114765394725603</v>
      </c>
      <c r="AH9" s="14"/>
      <c r="AI9" s="14">
        <v>0.65056620957158295</v>
      </c>
      <c r="AJ9" s="14">
        <v>0.72932394906051001</v>
      </c>
      <c r="AK9" s="14">
        <v>0.77952452135691097</v>
      </c>
      <c r="AL9" s="14">
        <v>0.66680105846899695</v>
      </c>
      <c r="AM9" s="14">
        <v>0.72235917791808302</v>
      </c>
    </row>
    <row r="10" spans="2:39" x14ac:dyDescent="0.35">
      <c r="B10" s="15" t="s">
        <v>215</v>
      </c>
      <c r="C10" s="14">
        <v>0.261799192758008</v>
      </c>
      <c r="D10" s="14">
        <v>0.29260503389210302</v>
      </c>
      <c r="E10" s="14">
        <v>0.22627524207081801</v>
      </c>
      <c r="F10" s="14"/>
      <c r="G10" s="14">
        <v>0.23227477756950701</v>
      </c>
      <c r="H10" s="14">
        <v>0.229017580498209</v>
      </c>
      <c r="I10" s="14">
        <v>0.21391883118223801</v>
      </c>
      <c r="J10" s="14">
        <v>0.26875951286254601</v>
      </c>
      <c r="K10" s="14">
        <v>0.33587170148287698</v>
      </c>
      <c r="L10" s="14">
        <v>0.42732053022062599</v>
      </c>
      <c r="M10" s="14"/>
      <c r="N10" s="14">
        <v>0.26566367824718701</v>
      </c>
      <c r="O10" s="14">
        <v>0.323124589894286</v>
      </c>
      <c r="P10" s="14">
        <v>0.211977746513381</v>
      </c>
      <c r="Q10" s="14">
        <v>0.26349628687371102</v>
      </c>
      <c r="R10" s="14">
        <v>0.25516831995704398</v>
      </c>
      <c r="S10" s="14"/>
      <c r="T10" s="14">
        <v>0.237390604668615</v>
      </c>
      <c r="U10" s="14">
        <v>0.27130600670198102</v>
      </c>
      <c r="V10" s="14">
        <v>0.28939481777804599</v>
      </c>
      <c r="W10" s="14">
        <v>0.238067970999472</v>
      </c>
      <c r="X10" s="14"/>
      <c r="Y10" s="14">
        <v>0.28629733844813698</v>
      </c>
      <c r="Z10" s="14">
        <v>0.23149146662536599</v>
      </c>
      <c r="AA10" s="14">
        <v>0.29187611754616299</v>
      </c>
      <c r="AB10" s="14">
        <v>0.164603442493544</v>
      </c>
      <c r="AC10" s="14"/>
      <c r="AD10" s="14">
        <v>0.259622516144841</v>
      </c>
      <c r="AE10" s="14">
        <v>0.26971451552432202</v>
      </c>
      <c r="AF10" s="14">
        <v>0.36892923060114702</v>
      </c>
      <c r="AG10" s="14">
        <v>0.16013128233649099</v>
      </c>
      <c r="AH10" s="14"/>
      <c r="AI10" s="14">
        <v>0.25251899507800801</v>
      </c>
      <c r="AJ10" s="14">
        <v>0.210111551042588</v>
      </c>
      <c r="AK10" s="14">
        <v>0.201230564277561</v>
      </c>
      <c r="AL10" s="14">
        <v>0.27283753994334597</v>
      </c>
      <c r="AM10" s="14">
        <v>0.26768669074040202</v>
      </c>
    </row>
    <row r="11" spans="2:39" ht="29" x14ac:dyDescent="0.35">
      <c r="B11" s="15" t="s">
        <v>216</v>
      </c>
      <c r="C11" s="14">
        <v>3.3144215921022097E-2</v>
      </c>
      <c r="D11" s="14">
        <v>3.0004011938644101E-2</v>
      </c>
      <c r="E11" s="14">
        <v>3.67653620190019E-2</v>
      </c>
      <c r="F11" s="14"/>
      <c r="G11" s="14">
        <v>3.7376146030881303E-2</v>
      </c>
      <c r="H11" s="14">
        <v>1.9472063336332099E-2</v>
      </c>
      <c r="I11" s="14">
        <v>3.0924777256762299E-2</v>
      </c>
      <c r="J11" s="14">
        <v>4.9443695540783303E-2</v>
      </c>
      <c r="K11" s="14">
        <v>5.6973567504448298E-2</v>
      </c>
      <c r="L11" s="14">
        <v>1.26798048214399E-2</v>
      </c>
      <c r="M11" s="14"/>
      <c r="N11" s="14">
        <v>2.3447882743828301E-2</v>
      </c>
      <c r="O11" s="14">
        <v>4.7709842435854598E-2</v>
      </c>
      <c r="P11" s="14">
        <v>4.1497812806365802E-2</v>
      </c>
      <c r="Q11" s="14">
        <v>2.5380427117594299E-2</v>
      </c>
      <c r="R11" s="14">
        <v>1.2206513713950999E-2</v>
      </c>
      <c r="S11" s="14"/>
      <c r="T11" s="14">
        <v>1.13985455513198E-2</v>
      </c>
      <c r="U11" s="14">
        <v>3.9599799256970603E-2</v>
      </c>
      <c r="V11" s="14">
        <v>3.9960054080651203E-2</v>
      </c>
      <c r="W11" s="14">
        <v>2.89324072584351E-2</v>
      </c>
      <c r="X11" s="14"/>
      <c r="Y11" s="14">
        <v>3.9154690711486702E-2</v>
      </c>
      <c r="Z11" s="14">
        <v>2.5341703613194599E-2</v>
      </c>
      <c r="AA11" s="14">
        <v>3.9252632799460799E-2</v>
      </c>
      <c r="AB11" s="14">
        <v>1.47798624684186E-2</v>
      </c>
      <c r="AC11" s="14"/>
      <c r="AD11" s="14">
        <v>3.56700690121362E-2</v>
      </c>
      <c r="AE11" s="14">
        <v>2.48080195671741E-2</v>
      </c>
      <c r="AF11" s="14">
        <v>7.1237343877318698E-2</v>
      </c>
      <c r="AG11" s="14">
        <v>2.4350275216157902E-2</v>
      </c>
      <c r="AH11" s="14"/>
      <c r="AI11" s="14">
        <v>3.2862085191199701E-2</v>
      </c>
      <c r="AJ11" s="14">
        <v>3.5578684264538502E-2</v>
      </c>
      <c r="AK11" s="14">
        <v>0</v>
      </c>
      <c r="AL11" s="14">
        <v>6.0361401587656897E-2</v>
      </c>
      <c r="AM11" s="14">
        <v>0</v>
      </c>
    </row>
    <row r="12" spans="2:39" x14ac:dyDescent="0.35">
      <c r="B12" s="15" t="s">
        <v>217</v>
      </c>
      <c r="C12" s="14">
        <v>7.0367677215268697E-3</v>
      </c>
      <c r="D12" s="14">
        <v>2.4014155585370799E-3</v>
      </c>
      <c r="E12" s="14">
        <v>1.23820534074145E-2</v>
      </c>
      <c r="F12" s="14"/>
      <c r="G12" s="14">
        <v>2.2423464340440999E-2</v>
      </c>
      <c r="H12" s="14">
        <v>0</v>
      </c>
      <c r="I12" s="14">
        <v>5.8350117561319697E-3</v>
      </c>
      <c r="J12" s="14">
        <v>4.21346922615166E-3</v>
      </c>
      <c r="K12" s="14">
        <v>0</v>
      </c>
      <c r="L12" s="14">
        <v>1.41243106335898E-2</v>
      </c>
      <c r="M12" s="14"/>
      <c r="N12" s="14">
        <v>8.63457448030093E-3</v>
      </c>
      <c r="O12" s="14">
        <v>6.1232492933837399E-3</v>
      </c>
      <c r="P12" s="14">
        <v>6.2579510295577498E-3</v>
      </c>
      <c r="Q12" s="14">
        <v>1.52949266214151E-2</v>
      </c>
      <c r="R12" s="14">
        <v>0</v>
      </c>
      <c r="S12" s="14"/>
      <c r="T12" s="14">
        <v>0</v>
      </c>
      <c r="U12" s="14">
        <v>5.2037701930668902E-2</v>
      </c>
      <c r="V12" s="14">
        <v>7.0860178930463097E-3</v>
      </c>
      <c r="W12" s="14">
        <v>2.3963909782672901E-3</v>
      </c>
      <c r="X12" s="14"/>
      <c r="Y12" s="14">
        <v>8.2717674244964495E-3</v>
      </c>
      <c r="Z12" s="14">
        <v>1.3174574568873E-2</v>
      </c>
      <c r="AA12" s="14">
        <v>0</v>
      </c>
      <c r="AB12" s="14">
        <v>0</v>
      </c>
      <c r="AC12" s="14"/>
      <c r="AD12" s="14">
        <v>5.7436553805553401E-3</v>
      </c>
      <c r="AE12" s="14">
        <v>1.2049909526617501E-2</v>
      </c>
      <c r="AF12" s="14">
        <v>0</v>
      </c>
      <c r="AG12" s="14">
        <v>0</v>
      </c>
      <c r="AH12" s="14"/>
      <c r="AI12" s="14">
        <v>3.4209350035128497E-2</v>
      </c>
      <c r="AJ12" s="14">
        <v>0</v>
      </c>
      <c r="AK12" s="14">
        <v>0</v>
      </c>
      <c r="AL12" s="14">
        <v>0</v>
      </c>
      <c r="AM12" s="14">
        <v>0</v>
      </c>
    </row>
    <row r="13" spans="2:39" x14ac:dyDescent="0.35">
      <c r="B13" s="15" t="s">
        <v>218</v>
      </c>
      <c r="C13" s="14">
        <v>1.7001263294264199E-2</v>
      </c>
      <c r="D13" s="14">
        <v>1.0918780256429001E-2</v>
      </c>
      <c r="E13" s="14">
        <v>2.4015317107993001E-2</v>
      </c>
      <c r="F13" s="14"/>
      <c r="G13" s="14">
        <v>0</v>
      </c>
      <c r="H13" s="14">
        <v>4.9216740450701603E-2</v>
      </c>
      <c r="I13" s="14">
        <v>4.9189676956499498E-3</v>
      </c>
      <c r="J13" s="14">
        <v>0</v>
      </c>
      <c r="K13" s="14">
        <v>1.2067143420405499E-2</v>
      </c>
      <c r="L13" s="14">
        <v>2.41771290969688E-2</v>
      </c>
      <c r="M13" s="14"/>
      <c r="N13" s="14">
        <v>1.45116349499402E-2</v>
      </c>
      <c r="O13" s="14">
        <v>1.37572644797118E-2</v>
      </c>
      <c r="P13" s="14">
        <v>2.1895578384872799E-2</v>
      </c>
      <c r="Q13" s="14">
        <v>1.5658398853970999E-2</v>
      </c>
      <c r="R13" s="14">
        <v>1.8658474567541699E-2</v>
      </c>
      <c r="S13" s="14"/>
      <c r="T13" s="14">
        <v>2.0087769098234402E-2</v>
      </c>
      <c r="U13" s="14">
        <v>1.8946224620421798E-2</v>
      </c>
      <c r="V13" s="14">
        <v>1.7663758487223399E-2</v>
      </c>
      <c r="W13" s="14">
        <v>1.5717616459676498E-2</v>
      </c>
      <c r="X13" s="14"/>
      <c r="Y13" s="14">
        <v>2.44229627791454E-2</v>
      </c>
      <c r="Z13" s="14">
        <v>0</v>
      </c>
      <c r="AA13" s="14">
        <v>2.6855181057502401E-2</v>
      </c>
      <c r="AB13" s="14">
        <v>6.0972611744613599E-3</v>
      </c>
      <c r="AC13" s="14"/>
      <c r="AD13" s="14">
        <v>1.40727038107623E-2</v>
      </c>
      <c r="AE13" s="14">
        <v>1.8941601377136599E-2</v>
      </c>
      <c r="AF13" s="14">
        <v>0</v>
      </c>
      <c r="AG13" s="14">
        <v>5.4370788500095302E-2</v>
      </c>
      <c r="AH13" s="14"/>
      <c r="AI13" s="14">
        <v>2.98433601240807E-2</v>
      </c>
      <c r="AJ13" s="14">
        <v>2.4985815632363201E-2</v>
      </c>
      <c r="AK13" s="14">
        <v>1.92449143655282E-2</v>
      </c>
      <c r="AL13" s="14">
        <v>0</v>
      </c>
      <c r="AM13" s="14">
        <v>9.9541313415146809E-3</v>
      </c>
    </row>
    <row r="14" spans="2:39" x14ac:dyDescent="0.35">
      <c r="B14" s="15" t="s">
        <v>170</v>
      </c>
      <c r="C14" s="14">
        <v>0</v>
      </c>
      <c r="D14" s="14">
        <v>0</v>
      </c>
      <c r="E14" s="14">
        <v>0</v>
      </c>
      <c r="F14" s="14"/>
      <c r="G14" s="14">
        <v>0</v>
      </c>
      <c r="H14" s="14">
        <v>0</v>
      </c>
      <c r="I14" s="14">
        <v>0</v>
      </c>
      <c r="J14" s="14">
        <v>0</v>
      </c>
      <c r="K14" s="14">
        <v>0</v>
      </c>
      <c r="L14" s="14">
        <v>0</v>
      </c>
      <c r="M14" s="14"/>
      <c r="N14" s="14">
        <v>0</v>
      </c>
      <c r="O14" s="14">
        <v>0</v>
      </c>
      <c r="P14" s="14">
        <v>0</v>
      </c>
      <c r="Q14" s="14">
        <v>0</v>
      </c>
      <c r="R14" s="14">
        <v>0</v>
      </c>
      <c r="S14" s="14"/>
      <c r="T14" s="14">
        <v>0</v>
      </c>
      <c r="U14" s="14">
        <v>0</v>
      </c>
      <c r="V14" s="14">
        <v>0</v>
      </c>
      <c r="W14" s="14">
        <v>0</v>
      </c>
      <c r="X14" s="14"/>
      <c r="Y14" s="14">
        <v>0</v>
      </c>
      <c r="Z14" s="14">
        <v>0</v>
      </c>
      <c r="AA14" s="14">
        <v>0</v>
      </c>
      <c r="AB14" s="14">
        <v>0</v>
      </c>
      <c r="AC14" s="14"/>
      <c r="AD14" s="14">
        <v>0</v>
      </c>
      <c r="AE14" s="14">
        <v>0</v>
      </c>
      <c r="AF14" s="14">
        <v>0</v>
      </c>
      <c r="AG14" s="14">
        <v>0</v>
      </c>
      <c r="AH14" s="14"/>
      <c r="AI14" s="14">
        <v>0</v>
      </c>
      <c r="AJ14" s="14">
        <v>0</v>
      </c>
      <c r="AK14" s="14">
        <v>0</v>
      </c>
      <c r="AL14" s="14">
        <v>0</v>
      </c>
      <c r="AM14" s="14">
        <v>0</v>
      </c>
    </row>
    <row r="15" spans="2:39" x14ac:dyDescent="0.35">
      <c r="B15" s="15" t="s">
        <v>219</v>
      </c>
      <c r="C15" s="18">
        <v>0.94281775306318705</v>
      </c>
      <c r="D15" s="18">
        <v>0.95667579224638999</v>
      </c>
      <c r="E15" s="18">
        <v>0.92683726746559103</v>
      </c>
      <c r="F15" s="18"/>
      <c r="G15" s="18">
        <v>0.94020038962867802</v>
      </c>
      <c r="H15" s="18">
        <v>0.93131119621296599</v>
      </c>
      <c r="I15" s="18">
        <v>0.95832124329145596</v>
      </c>
      <c r="J15" s="18">
        <v>0.94634283523306495</v>
      </c>
      <c r="K15" s="18">
        <v>0.93095928907514602</v>
      </c>
      <c r="L15" s="18">
        <v>0.94901875544800196</v>
      </c>
      <c r="M15" s="18"/>
      <c r="N15" s="18">
        <v>0.95340590782593004</v>
      </c>
      <c r="O15" s="18">
        <v>0.93240964379104996</v>
      </c>
      <c r="P15" s="18">
        <v>0.93034865777920395</v>
      </c>
      <c r="Q15" s="18">
        <v>0.94366624740701999</v>
      </c>
      <c r="R15" s="18">
        <v>0.96913501171850702</v>
      </c>
      <c r="S15" s="18"/>
      <c r="T15" s="18">
        <v>0.96851368535044602</v>
      </c>
      <c r="U15" s="18">
        <v>0.88941627419193903</v>
      </c>
      <c r="V15" s="18">
        <v>0.93529016953907895</v>
      </c>
      <c r="W15" s="18">
        <v>0.95295358530362095</v>
      </c>
      <c r="X15" s="18"/>
      <c r="Y15" s="18">
        <v>0.92815057908487097</v>
      </c>
      <c r="Z15" s="18">
        <v>0.96148372181793296</v>
      </c>
      <c r="AA15" s="18">
        <v>0.93389218614303704</v>
      </c>
      <c r="AB15" s="18">
        <v>0.97912287635712003</v>
      </c>
      <c r="AC15" s="18"/>
      <c r="AD15" s="18">
        <v>0.94451357179654605</v>
      </c>
      <c r="AE15" s="18">
        <v>0.944200469529072</v>
      </c>
      <c r="AF15" s="18">
        <v>0.92876265612268105</v>
      </c>
      <c r="AG15" s="18">
        <v>0.92127893628374702</v>
      </c>
      <c r="AH15" s="18"/>
      <c r="AI15" s="18">
        <v>0.90308520464959097</v>
      </c>
      <c r="AJ15" s="18">
        <v>0.93943550010309795</v>
      </c>
      <c r="AK15" s="18">
        <v>0.980755085634472</v>
      </c>
      <c r="AL15" s="18">
        <v>0.93963859841234298</v>
      </c>
      <c r="AM15" s="18">
        <v>0.99004586865848498</v>
      </c>
    </row>
    <row r="16" spans="2:39" x14ac:dyDescent="0.35">
      <c r="B16" s="15" t="s">
        <v>220</v>
      </c>
      <c r="C16" s="18">
        <v>2.4038031015791099E-2</v>
      </c>
      <c r="D16" s="18">
        <v>1.33201958149661E-2</v>
      </c>
      <c r="E16" s="18">
        <v>3.63973705154075E-2</v>
      </c>
      <c r="F16" s="18"/>
      <c r="G16" s="18">
        <v>2.2423464340440999E-2</v>
      </c>
      <c r="H16" s="18">
        <v>4.9216740450701603E-2</v>
      </c>
      <c r="I16" s="18">
        <v>1.07539794517819E-2</v>
      </c>
      <c r="J16" s="18">
        <v>4.21346922615166E-3</v>
      </c>
      <c r="K16" s="18">
        <v>1.2067143420405499E-2</v>
      </c>
      <c r="L16" s="18">
        <v>3.8301439730558599E-2</v>
      </c>
      <c r="M16" s="18"/>
      <c r="N16" s="18">
        <v>2.3146209430241201E-2</v>
      </c>
      <c r="O16" s="18">
        <v>1.98805137730955E-2</v>
      </c>
      <c r="P16" s="18">
        <v>2.81535294144305E-2</v>
      </c>
      <c r="Q16" s="18">
        <v>3.0953325475386002E-2</v>
      </c>
      <c r="R16" s="18">
        <v>1.8658474567541699E-2</v>
      </c>
      <c r="S16" s="18"/>
      <c r="T16" s="18">
        <v>2.0087769098234402E-2</v>
      </c>
      <c r="U16" s="18">
        <v>7.0983926551090801E-2</v>
      </c>
      <c r="V16" s="18">
        <v>2.4749776380269699E-2</v>
      </c>
      <c r="W16" s="18">
        <v>1.8114007437943801E-2</v>
      </c>
      <c r="X16" s="18"/>
      <c r="Y16" s="18">
        <v>3.26947302036419E-2</v>
      </c>
      <c r="Z16" s="18">
        <v>1.3174574568873E-2</v>
      </c>
      <c r="AA16" s="18">
        <v>2.6855181057502401E-2</v>
      </c>
      <c r="AB16" s="18">
        <v>6.0972611744613599E-3</v>
      </c>
      <c r="AC16" s="18"/>
      <c r="AD16" s="18">
        <v>1.98163591913177E-2</v>
      </c>
      <c r="AE16" s="18">
        <v>3.0991510903754099E-2</v>
      </c>
      <c r="AF16" s="18">
        <v>0</v>
      </c>
      <c r="AG16" s="18">
        <v>5.4370788500095302E-2</v>
      </c>
      <c r="AH16" s="18"/>
      <c r="AI16" s="18">
        <v>6.40527101592092E-2</v>
      </c>
      <c r="AJ16" s="18">
        <v>2.4985815632363201E-2</v>
      </c>
      <c r="AK16" s="18">
        <v>1.92449143655282E-2</v>
      </c>
      <c r="AL16" s="18">
        <v>0</v>
      </c>
      <c r="AM16" s="18">
        <v>9.9541313415146809E-3</v>
      </c>
    </row>
    <row r="17" spans="2:39" x14ac:dyDescent="0.35">
      <c r="B17" s="15" t="s">
        <v>67</v>
      </c>
      <c r="C17" s="19">
        <v>0.918779722047396</v>
      </c>
      <c r="D17" s="19">
        <v>0.94335559643142397</v>
      </c>
      <c r="E17" s="19">
        <v>0.890439896950183</v>
      </c>
      <c r="F17" s="19"/>
      <c r="G17" s="19">
        <v>0.91777692528823696</v>
      </c>
      <c r="H17" s="19">
        <v>0.88209445576226497</v>
      </c>
      <c r="I17" s="19">
        <v>0.94756726383967405</v>
      </c>
      <c r="J17" s="19">
        <v>0.94212936600691299</v>
      </c>
      <c r="K17" s="19">
        <v>0.91889214565474098</v>
      </c>
      <c r="L17" s="19">
        <v>0.91071731571744297</v>
      </c>
      <c r="M17" s="19"/>
      <c r="N17" s="19">
        <v>0.93025969839568901</v>
      </c>
      <c r="O17" s="19">
        <v>0.91252913001795499</v>
      </c>
      <c r="P17" s="19">
        <v>0.902195128364773</v>
      </c>
      <c r="Q17" s="19">
        <v>0.912712921931634</v>
      </c>
      <c r="R17" s="19">
        <v>0.95047653715096603</v>
      </c>
      <c r="S17" s="19"/>
      <c r="T17" s="19">
        <v>0.94842591625221095</v>
      </c>
      <c r="U17" s="19">
        <v>0.81843234764084805</v>
      </c>
      <c r="V17" s="19">
        <v>0.91054039315880897</v>
      </c>
      <c r="W17" s="19">
        <v>0.93483957786567695</v>
      </c>
      <c r="X17" s="19"/>
      <c r="Y17" s="19">
        <v>0.89545584888122998</v>
      </c>
      <c r="Z17" s="19">
        <v>0.94830914724905901</v>
      </c>
      <c r="AA17" s="19">
        <v>0.90703700508553398</v>
      </c>
      <c r="AB17" s="19">
        <v>0.97302561518265895</v>
      </c>
      <c r="AC17" s="19"/>
      <c r="AD17" s="19">
        <v>0.92469721260522797</v>
      </c>
      <c r="AE17" s="19">
        <v>0.91320895862531704</v>
      </c>
      <c r="AF17" s="19">
        <v>0.92876265612268105</v>
      </c>
      <c r="AG17" s="19">
        <v>0.866908147783651</v>
      </c>
      <c r="AH17" s="19"/>
      <c r="AI17" s="19">
        <v>0.83903249449038197</v>
      </c>
      <c r="AJ17" s="19">
        <v>0.91444968447073505</v>
      </c>
      <c r="AK17" s="19">
        <v>0.961510171268944</v>
      </c>
      <c r="AL17" s="19">
        <v>0.93963859841234298</v>
      </c>
      <c r="AM17" s="19">
        <v>0.98009173731697097</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0.65221391092613001</v>
      </c>
      <c r="D9" s="14">
        <v>0.61999210564769902</v>
      </c>
      <c r="E9" s="14">
        <v>0.68937068962860604</v>
      </c>
      <c r="F9" s="14"/>
      <c r="G9" s="14">
        <v>0.656740964437732</v>
      </c>
      <c r="H9" s="14">
        <v>0.73514376386521696</v>
      </c>
      <c r="I9" s="14">
        <v>0.678530112043497</v>
      </c>
      <c r="J9" s="14">
        <v>0.57719635966853</v>
      </c>
      <c r="K9" s="14">
        <v>0.63259766274445595</v>
      </c>
      <c r="L9" s="14">
        <v>0.503341112544611</v>
      </c>
      <c r="M9" s="14"/>
      <c r="N9" s="14">
        <v>0.605120952525247</v>
      </c>
      <c r="O9" s="14">
        <v>0.61932110633551096</v>
      </c>
      <c r="P9" s="14">
        <v>0.67989969676799</v>
      </c>
      <c r="Q9" s="14">
        <v>0.66935215960139205</v>
      </c>
      <c r="R9" s="14">
        <v>0.69470042797810805</v>
      </c>
      <c r="S9" s="14"/>
      <c r="T9" s="14">
        <v>0.66547948470240603</v>
      </c>
      <c r="U9" s="14">
        <v>0.59639016056463601</v>
      </c>
      <c r="V9" s="14">
        <v>0.64704548830528297</v>
      </c>
      <c r="W9" s="14">
        <v>0.66289376509074804</v>
      </c>
      <c r="X9" s="14"/>
      <c r="Y9" s="14">
        <v>0.61165320204579898</v>
      </c>
      <c r="Z9" s="14">
        <v>0.68787313592310895</v>
      </c>
      <c r="AA9" s="14">
        <v>0.69787275388211401</v>
      </c>
      <c r="AB9" s="14">
        <v>0.73643934862350502</v>
      </c>
      <c r="AC9" s="14"/>
      <c r="AD9" s="14">
        <v>0.65982358515783401</v>
      </c>
      <c r="AE9" s="14">
        <v>0.60805033013479104</v>
      </c>
      <c r="AF9" s="14">
        <v>0.72029010161701001</v>
      </c>
      <c r="AG9" s="14">
        <v>0.76447810597830601</v>
      </c>
      <c r="AH9" s="14"/>
      <c r="AI9" s="14">
        <v>0.71684697081828697</v>
      </c>
      <c r="AJ9" s="14">
        <v>0.72962946179142296</v>
      </c>
      <c r="AK9" s="14">
        <v>0.684810041921593</v>
      </c>
      <c r="AL9" s="14">
        <v>0.57139207545423198</v>
      </c>
      <c r="AM9" s="14">
        <v>0.635961266923177</v>
      </c>
    </row>
    <row r="10" spans="2:39" x14ac:dyDescent="0.35">
      <c r="B10" s="15" t="s">
        <v>215</v>
      </c>
      <c r="C10" s="14">
        <v>0.24621203824176499</v>
      </c>
      <c r="D10" s="14">
        <v>0.26723093126935499</v>
      </c>
      <c r="E10" s="14">
        <v>0.22197396870939401</v>
      </c>
      <c r="F10" s="14"/>
      <c r="G10" s="14">
        <v>0.252819989094132</v>
      </c>
      <c r="H10" s="14">
        <v>0.172515066937143</v>
      </c>
      <c r="I10" s="14">
        <v>0.23695960808989699</v>
      </c>
      <c r="J10" s="14">
        <v>0.34809242493375098</v>
      </c>
      <c r="K10" s="14">
        <v>0.250836501452737</v>
      </c>
      <c r="L10" s="14">
        <v>0.27715413601116501</v>
      </c>
      <c r="M10" s="14"/>
      <c r="N10" s="14">
        <v>0.29986445749143997</v>
      </c>
      <c r="O10" s="14">
        <v>0.286871082688057</v>
      </c>
      <c r="P10" s="14">
        <v>0.226243422878846</v>
      </c>
      <c r="Q10" s="14">
        <v>0.22788917415249499</v>
      </c>
      <c r="R10" s="14">
        <v>0.20889500641033301</v>
      </c>
      <c r="S10" s="14"/>
      <c r="T10" s="14">
        <v>0.24564171392977899</v>
      </c>
      <c r="U10" s="14">
        <v>0.35861084136119198</v>
      </c>
      <c r="V10" s="14">
        <v>0.24036198255383701</v>
      </c>
      <c r="W10" s="14">
        <v>0.23817039738751999</v>
      </c>
      <c r="X10" s="14"/>
      <c r="Y10" s="14">
        <v>0.262929128814894</v>
      </c>
      <c r="Z10" s="14">
        <v>0.229534500085389</v>
      </c>
      <c r="AA10" s="14">
        <v>0.247582960704153</v>
      </c>
      <c r="AB10" s="14">
        <v>0.17489777953567501</v>
      </c>
      <c r="AC10" s="14"/>
      <c r="AD10" s="14">
        <v>0.251082827157251</v>
      </c>
      <c r="AE10" s="14">
        <v>0.26586811706150498</v>
      </c>
      <c r="AF10" s="14">
        <v>0.20700008273973</v>
      </c>
      <c r="AG10" s="14">
        <v>9.6602463340784303E-2</v>
      </c>
      <c r="AH10" s="14"/>
      <c r="AI10" s="14">
        <v>0.17843828133883299</v>
      </c>
      <c r="AJ10" s="14">
        <v>0.20968714882063799</v>
      </c>
      <c r="AK10" s="14">
        <v>0.23608859082578501</v>
      </c>
      <c r="AL10" s="14">
        <v>0.28826796149199702</v>
      </c>
      <c r="AM10" s="14">
        <v>0.30662453158733799</v>
      </c>
    </row>
    <row r="11" spans="2:39" ht="29" x14ac:dyDescent="0.35">
      <c r="B11" s="15" t="s">
        <v>216</v>
      </c>
      <c r="C11" s="14">
        <v>6.5123257554479203E-2</v>
      </c>
      <c r="D11" s="14">
        <v>6.8928809511856606E-2</v>
      </c>
      <c r="E11" s="14">
        <v>6.0734861227855798E-2</v>
      </c>
      <c r="F11" s="14"/>
      <c r="G11" s="14">
        <v>8.7594985977968706E-2</v>
      </c>
      <c r="H11" s="14">
        <v>4.4959761743588803E-2</v>
      </c>
      <c r="I11" s="14">
        <v>4.96155379803883E-2</v>
      </c>
      <c r="J11" s="14">
        <v>6.08436889412746E-2</v>
      </c>
      <c r="K11" s="14">
        <v>5.4807860368431598E-2</v>
      </c>
      <c r="L11" s="14">
        <v>0.13696669531910599</v>
      </c>
      <c r="M11" s="14"/>
      <c r="N11" s="14">
        <v>7.4361815335926701E-2</v>
      </c>
      <c r="O11" s="14">
        <v>4.30958581960139E-2</v>
      </c>
      <c r="P11" s="14">
        <v>6.1326545332643E-2</v>
      </c>
      <c r="Q11" s="14">
        <v>8.6785824850601795E-2</v>
      </c>
      <c r="R11" s="14">
        <v>6.4381653776768605E-2</v>
      </c>
      <c r="S11" s="14"/>
      <c r="T11" s="14">
        <v>6.8791032269580193E-2</v>
      </c>
      <c r="U11" s="14">
        <v>2.6052773453750101E-2</v>
      </c>
      <c r="V11" s="14">
        <v>8.1552812736977703E-2</v>
      </c>
      <c r="W11" s="14">
        <v>5.2847988274837401E-2</v>
      </c>
      <c r="X11" s="14"/>
      <c r="Y11" s="14">
        <v>7.3920667114131894E-2</v>
      </c>
      <c r="Z11" s="14">
        <v>5.9392688058099899E-2</v>
      </c>
      <c r="AA11" s="14">
        <v>4.0173974144222697E-2</v>
      </c>
      <c r="AB11" s="14">
        <v>4.9012618363520201E-2</v>
      </c>
      <c r="AC11" s="14"/>
      <c r="AD11" s="14">
        <v>5.5961996292859702E-2</v>
      </c>
      <c r="AE11" s="14">
        <v>7.8077255923623995E-2</v>
      </c>
      <c r="AF11" s="14">
        <v>7.2709815643259998E-2</v>
      </c>
      <c r="AG11" s="14">
        <v>9.6669979378381496E-2</v>
      </c>
      <c r="AH11" s="14"/>
      <c r="AI11" s="14">
        <v>9.2724196862425098E-2</v>
      </c>
      <c r="AJ11" s="14">
        <v>4.4394945449267302E-2</v>
      </c>
      <c r="AK11" s="14">
        <v>7.9101367252621194E-2</v>
      </c>
      <c r="AL11" s="14">
        <v>6.2986198655244602E-2</v>
      </c>
      <c r="AM11" s="14">
        <v>4.7460070147970698E-2</v>
      </c>
    </row>
    <row r="12" spans="2:39" x14ac:dyDescent="0.35">
      <c r="B12" s="15" t="s">
        <v>217</v>
      </c>
      <c r="C12" s="14">
        <v>1.2456608856656601E-2</v>
      </c>
      <c r="D12" s="14">
        <v>1.8782789038910098E-2</v>
      </c>
      <c r="E12" s="14">
        <v>5.1615341383778601E-3</v>
      </c>
      <c r="F12" s="14"/>
      <c r="G12" s="14">
        <v>2.8440604901664901E-3</v>
      </c>
      <c r="H12" s="14">
        <v>1.7242449035898701E-2</v>
      </c>
      <c r="I12" s="14">
        <v>1.4784946402934601E-2</v>
      </c>
      <c r="J12" s="14">
        <v>6.9337632282220002E-3</v>
      </c>
      <c r="K12" s="14">
        <v>1.8360029150532E-2</v>
      </c>
      <c r="L12" s="14">
        <v>1.41243106335898E-2</v>
      </c>
      <c r="M12" s="14"/>
      <c r="N12" s="14">
        <v>6.1411396974464698E-3</v>
      </c>
      <c r="O12" s="14">
        <v>2.7323618393882601E-2</v>
      </c>
      <c r="P12" s="14">
        <v>1.0490924707275801E-2</v>
      </c>
      <c r="Q12" s="14">
        <v>5.7023921296825804E-3</v>
      </c>
      <c r="R12" s="14">
        <v>0</v>
      </c>
      <c r="S12" s="14"/>
      <c r="T12" s="14">
        <v>0</v>
      </c>
      <c r="U12" s="14">
        <v>0</v>
      </c>
      <c r="V12" s="14">
        <v>1.2495816153405E-2</v>
      </c>
      <c r="W12" s="14">
        <v>1.5715583805662701E-2</v>
      </c>
      <c r="X12" s="14"/>
      <c r="Y12" s="14">
        <v>1.33201831332956E-2</v>
      </c>
      <c r="Z12" s="14">
        <v>8.5434920454518105E-3</v>
      </c>
      <c r="AA12" s="14">
        <v>7.2135553695298E-3</v>
      </c>
      <c r="AB12" s="14">
        <v>3.3552992302838598E-2</v>
      </c>
      <c r="AC12" s="14"/>
      <c r="AD12" s="14">
        <v>1.52969054034191E-2</v>
      </c>
      <c r="AE12" s="14">
        <v>1.09823768609355E-2</v>
      </c>
      <c r="AF12" s="14">
        <v>0</v>
      </c>
      <c r="AG12" s="14">
        <v>0</v>
      </c>
      <c r="AH12" s="14"/>
      <c r="AI12" s="14">
        <v>0</v>
      </c>
      <c r="AJ12" s="14">
        <v>5.0875003609074402E-3</v>
      </c>
      <c r="AK12" s="14">
        <v>0</v>
      </c>
      <c r="AL12" s="14">
        <v>3.6678581885407999E-2</v>
      </c>
      <c r="AM12" s="14">
        <v>0</v>
      </c>
    </row>
    <row r="13" spans="2:39" x14ac:dyDescent="0.35">
      <c r="B13" s="15" t="s">
        <v>218</v>
      </c>
      <c r="C13" s="14">
        <v>1.9566944922745199E-2</v>
      </c>
      <c r="D13" s="14">
        <v>2.07645608217767E-2</v>
      </c>
      <c r="E13" s="14">
        <v>1.8185906568551201E-2</v>
      </c>
      <c r="F13" s="14"/>
      <c r="G13" s="14">
        <v>0</v>
      </c>
      <c r="H13" s="14">
        <v>3.01389584181526E-2</v>
      </c>
      <c r="I13" s="14">
        <v>1.47569030869499E-2</v>
      </c>
      <c r="J13" s="14">
        <v>0</v>
      </c>
      <c r="K13" s="14">
        <v>2.31372359858001E-2</v>
      </c>
      <c r="L13" s="14">
        <v>6.8413745491528205E-2</v>
      </c>
      <c r="M13" s="14"/>
      <c r="N13" s="14">
        <v>1.45116349499402E-2</v>
      </c>
      <c r="O13" s="14">
        <v>1.5313796238207399E-2</v>
      </c>
      <c r="P13" s="14">
        <v>1.6722031995421101E-2</v>
      </c>
      <c r="Q13" s="14">
        <v>1.0270449265828501E-2</v>
      </c>
      <c r="R13" s="14">
        <v>3.2022911834789898E-2</v>
      </c>
      <c r="S13" s="14"/>
      <c r="T13" s="14">
        <v>2.0087769098234402E-2</v>
      </c>
      <c r="U13" s="14">
        <v>1.8946224620421798E-2</v>
      </c>
      <c r="V13" s="14">
        <v>1.31765343775689E-2</v>
      </c>
      <c r="W13" s="14">
        <v>2.5667252223461699E-2</v>
      </c>
      <c r="X13" s="14"/>
      <c r="Y13" s="14">
        <v>3.3761013717209701E-2</v>
      </c>
      <c r="Z13" s="14">
        <v>4.7336785450214003E-3</v>
      </c>
      <c r="AA13" s="14">
        <v>7.1567558999805804E-3</v>
      </c>
      <c r="AB13" s="14">
        <v>6.0972611744613599E-3</v>
      </c>
      <c r="AC13" s="14"/>
      <c r="AD13" s="14">
        <v>1.2454271349367999E-2</v>
      </c>
      <c r="AE13" s="14">
        <v>3.3005049998446501E-2</v>
      </c>
      <c r="AF13" s="14">
        <v>0</v>
      </c>
      <c r="AG13" s="14">
        <v>4.2249451302528503E-2</v>
      </c>
      <c r="AH13" s="14"/>
      <c r="AI13" s="14">
        <v>1.1990550980454699E-2</v>
      </c>
      <c r="AJ13" s="14">
        <v>5.9720034901356899E-3</v>
      </c>
      <c r="AK13" s="14">
        <v>0</v>
      </c>
      <c r="AL13" s="14">
        <v>2.6632570180645299E-2</v>
      </c>
      <c r="AM13" s="14">
        <v>9.9541313415146809E-3</v>
      </c>
    </row>
    <row r="14" spans="2:39" x14ac:dyDescent="0.35">
      <c r="B14" s="15" t="s">
        <v>170</v>
      </c>
      <c r="C14" s="14">
        <v>4.42723949822373E-3</v>
      </c>
      <c r="D14" s="14">
        <v>4.3008037104033002E-3</v>
      </c>
      <c r="E14" s="14">
        <v>4.5730397272153002E-3</v>
      </c>
      <c r="F14" s="14"/>
      <c r="G14" s="14">
        <v>0</v>
      </c>
      <c r="H14" s="14">
        <v>0</v>
      </c>
      <c r="I14" s="14">
        <v>5.3528923963328803E-3</v>
      </c>
      <c r="J14" s="14">
        <v>6.9337632282220002E-3</v>
      </c>
      <c r="K14" s="14">
        <v>2.0260710298044E-2</v>
      </c>
      <c r="L14" s="14">
        <v>0</v>
      </c>
      <c r="M14" s="14"/>
      <c r="N14" s="14">
        <v>0</v>
      </c>
      <c r="O14" s="14">
        <v>8.0745381483279203E-3</v>
      </c>
      <c r="P14" s="14">
        <v>5.31737831782415E-3</v>
      </c>
      <c r="Q14" s="14">
        <v>0</v>
      </c>
      <c r="R14" s="14">
        <v>0</v>
      </c>
      <c r="S14" s="14"/>
      <c r="T14" s="14">
        <v>0</v>
      </c>
      <c r="U14" s="14">
        <v>0</v>
      </c>
      <c r="V14" s="14">
        <v>5.3673658729287196E-3</v>
      </c>
      <c r="W14" s="14">
        <v>4.70501321776985E-3</v>
      </c>
      <c r="X14" s="14"/>
      <c r="Y14" s="14">
        <v>4.41580517466962E-3</v>
      </c>
      <c r="Z14" s="14">
        <v>9.9225053429288796E-3</v>
      </c>
      <c r="AA14" s="14">
        <v>0</v>
      </c>
      <c r="AB14" s="14">
        <v>0</v>
      </c>
      <c r="AC14" s="14"/>
      <c r="AD14" s="14">
        <v>5.3804146392688202E-3</v>
      </c>
      <c r="AE14" s="14">
        <v>4.0168700206978597E-3</v>
      </c>
      <c r="AF14" s="14">
        <v>0</v>
      </c>
      <c r="AG14" s="14">
        <v>0</v>
      </c>
      <c r="AH14" s="14"/>
      <c r="AI14" s="14">
        <v>0</v>
      </c>
      <c r="AJ14" s="14">
        <v>5.2289400876289402E-3</v>
      </c>
      <c r="AK14" s="14">
        <v>0</v>
      </c>
      <c r="AL14" s="14">
        <v>1.4042612332473701E-2</v>
      </c>
      <c r="AM14" s="14">
        <v>0</v>
      </c>
    </row>
    <row r="15" spans="2:39" x14ac:dyDescent="0.35">
      <c r="B15" s="15" t="s">
        <v>219</v>
      </c>
      <c r="C15" s="18">
        <v>0.89842594916789498</v>
      </c>
      <c r="D15" s="18">
        <v>0.88722303691705295</v>
      </c>
      <c r="E15" s="18">
        <v>0.91134465833800005</v>
      </c>
      <c r="F15" s="18"/>
      <c r="G15" s="18">
        <v>0.90956095353186495</v>
      </c>
      <c r="H15" s="18">
        <v>0.90765883080235998</v>
      </c>
      <c r="I15" s="18">
        <v>0.91548972013339402</v>
      </c>
      <c r="J15" s="18">
        <v>0.92528878460228103</v>
      </c>
      <c r="K15" s="18">
        <v>0.88343416419719201</v>
      </c>
      <c r="L15" s="18">
        <v>0.78049524855577601</v>
      </c>
      <c r="M15" s="18"/>
      <c r="N15" s="18">
        <v>0.90498541001668698</v>
      </c>
      <c r="O15" s="18">
        <v>0.90619218902356802</v>
      </c>
      <c r="P15" s="18">
        <v>0.90614311964683603</v>
      </c>
      <c r="Q15" s="18">
        <v>0.89724133375388704</v>
      </c>
      <c r="R15" s="18">
        <v>0.90359543438844103</v>
      </c>
      <c r="S15" s="18"/>
      <c r="T15" s="18">
        <v>0.91112119863218499</v>
      </c>
      <c r="U15" s="18">
        <v>0.95500100192582804</v>
      </c>
      <c r="V15" s="18">
        <v>0.88740747085911997</v>
      </c>
      <c r="W15" s="18">
        <v>0.90106416247826804</v>
      </c>
      <c r="X15" s="18"/>
      <c r="Y15" s="18">
        <v>0.87458233086069304</v>
      </c>
      <c r="Z15" s="18">
        <v>0.91740763600849795</v>
      </c>
      <c r="AA15" s="18">
        <v>0.94545571458626698</v>
      </c>
      <c r="AB15" s="18">
        <v>0.91133712815918</v>
      </c>
      <c r="AC15" s="18"/>
      <c r="AD15" s="18">
        <v>0.91090641231508396</v>
      </c>
      <c r="AE15" s="18">
        <v>0.87391844719629597</v>
      </c>
      <c r="AF15" s="18">
        <v>0.92729018435674004</v>
      </c>
      <c r="AG15" s="18">
        <v>0.86108056931909005</v>
      </c>
      <c r="AH15" s="18"/>
      <c r="AI15" s="18">
        <v>0.89528525215711996</v>
      </c>
      <c r="AJ15" s="18">
        <v>0.93931661061206095</v>
      </c>
      <c r="AK15" s="18">
        <v>0.92089863274737904</v>
      </c>
      <c r="AL15" s="18">
        <v>0.85966003694622795</v>
      </c>
      <c r="AM15" s="18">
        <v>0.94258579851051505</v>
      </c>
    </row>
    <row r="16" spans="2:39" x14ac:dyDescent="0.35">
      <c r="B16" s="15" t="s">
        <v>220</v>
      </c>
      <c r="C16" s="18">
        <v>3.2023553779401699E-2</v>
      </c>
      <c r="D16" s="18">
        <v>3.9547349860686802E-2</v>
      </c>
      <c r="E16" s="18">
        <v>2.3347440706929099E-2</v>
      </c>
      <c r="F16" s="18"/>
      <c r="G16" s="18">
        <v>2.8440604901664901E-3</v>
      </c>
      <c r="H16" s="18">
        <v>4.7381407454051297E-2</v>
      </c>
      <c r="I16" s="18">
        <v>2.95418494898845E-2</v>
      </c>
      <c r="J16" s="18">
        <v>6.9337632282220002E-3</v>
      </c>
      <c r="K16" s="18">
        <v>4.1497265136332201E-2</v>
      </c>
      <c r="L16" s="18">
        <v>8.2538056125117998E-2</v>
      </c>
      <c r="M16" s="18"/>
      <c r="N16" s="18">
        <v>2.0652774647386699E-2</v>
      </c>
      <c r="O16" s="18">
        <v>4.26374146320899E-2</v>
      </c>
      <c r="P16" s="18">
        <v>2.7212956702696901E-2</v>
      </c>
      <c r="Q16" s="18">
        <v>1.5972841395511101E-2</v>
      </c>
      <c r="R16" s="18">
        <v>3.2022911834789898E-2</v>
      </c>
      <c r="S16" s="18"/>
      <c r="T16" s="18">
        <v>2.0087769098234402E-2</v>
      </c>
      <c r="U16" s="18">
        <v>1.8946224620421798E-2</v>
      </c>
      <c r="V16" s="18">
        <v>2.56723505309738E-2</v>
      </c>
      <c r="W16" s="18">
        <v>4.1382836029124397E-2</v>
      </c>
      <c r="X16" s="18"/>
      <c r="Y16" s="18">
        <v>4.7081196850505297E-2</v>
      </c>
      <c r="Z16" s="18">
        <v>1.3277170590473199E-2</v>
      </c>
      <c r="AA16" s="18">
        <v>1.43703112695104E-2</v>
      </c>
      <c r="AB16" s="18">
        <v>3.9650253477300001E-2</v>
      </c>
      <c r="AC16" s="18"/>
      <c r="AD16" s="18">
        <v>2.7751176752787099E-2</v>
      </c>
      <c r="AE16" s="18">
        <v>4.3987426859381999E-2</v>
      </c>
      <c r="AF16" s="18">
        <v>0</v>
      </c>
      <c r="AG16" s="18">
        <v>4.2249451302528503E-2</v>
      </c>
      <c r="AH16" s="18"/>
      <c r="AI16" s="18">
        <v>1.1990550980454699E-2</v>
      </c>
      <c r="AJ16" s="18">
        <v>1.1059503851043101E-2</v>
      </c>
      <c r="AK16" s="18">
        <v>0</v>
      </c>
      <c r="AL16" s="18">
        <v>6.33111520660532E-2</v>
      </c>
      <c r="AM16" s="18">
        <v>9.9541313415146809E-3</v>
      </c>
    </row>
    <row r="17" spans="2:39" x14ac:dyDescent="0.35">
      <c r="B17" s="15" t="s">
        <v>67</v>
      </c>
      <c r="C17" s="19">
        <v>0.86640239538849395</v>
      </c>
      <c r="D17" s="19">
        <v>0.84767568705636598</v>
      </c>
      <c r="E17" s="19">
        <v>0.88799721763107098</v>
      </c>
      <c r="F17" s="19"/>
      <c r="G17" s="19">
        <v>0.906716893041698</v>
      </c>
      <c r="H17" s="19">
        <v>0.86027742334830903</v>
      </c>
      <c r="I17" s="19">
        <v>0.88594787064350999</v>
      </c>
      <c r="J17" s="19">
        <v>0.918355021374059</v>
      </c>
      <c r="K17" s="19">
        <v>0.84193689906086</v>
      </c>
      <c r="L17" s="19">
        <v>0.69795719243065801</v>
      </c>
      <c r="M17" s="19"/>
      <c r="N17" s="19">
        <v>0.88433263536929996</v>
      </c>
      <c r="O17" s="19">
        <v>0.86355477439147799</v>
      </c>
      <c r="P17" s="19">
        <v>0.87893016294413895</v>
      </c>
      <c r="Q17" s="19">
        <v>0.88126849235837601</v>
      </c>
      <c r="R17" s="19">
        <v>0.87157252255365203</v>
      </c>
      <c r="S17" s="19"/>
      <c r="T17" s="19">
        <v>0.89103342953395104</v>
      </c>
      <c r="U17" s="19">
        <v>0.93605477730540598</v>
      </c>
      <c r="V17" s="19">
        <v>0.86173512032814603</v>
      </c>
      <c r="W17" s="19">
        <v>0.85968132644914397</v>
      </c>
      <c r="X17" s="19"/>
      <c r="Y17" s="19">
        <v>0.82750113401018799</v>
      </c>
      <c r="Z17" s="19">
        <v>0.904130465418025</v>
      </c>
      <c r="AA17" s="19">
        <v>0.93108540331675604</v>
      </c>
      <c r="AB17" s="19">
        <v>0.87168687468188</v>
      </c>
      <c r="AC17" s="19"/>
      <c r="AD17" s="19">
        <v>0.88315523556229703</v>
      </c>
      <c r="AE17" s="19">
        <v>0.82993102033691402</v>
      </c>
      <c r="AF17" s="19">
        <v>0.92729018435674004</v>
      </c>
      <c r="AG17" s="19">
        <v>0.81883111801656105</v>
      </c>
      <c r="AH17" s="19"/>
      <c r="AI17" s="19">
        <v>0.88329470117666498</v>
      </c>
      <c r="AJ17" s="19">
        <v>0.92825710676101802</v>
      </c>
      <c r="AK17" s="19">
        <v>0.92089863274737904</v>
      </c>
      <c r="AL17" s="19">
        <v>0.79634888488017497</v>
      </c>
      <c r="AM17" s="19">
        <v>0.93263166716900003</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0.65288177076486598</v>
      </c>
      <c r="D9" s="14">
        <v>0.68011671293623599</v>
      </c>
      <c r="E9" s="14">
        <v>0.62147562481829699</v>
      </c>
      <c r="F9" s="14"/>
      <c r="G9" s="14">
        <v>0.51059734662775103</v>
      </c>
      <c r="H9" s="14">
        <v>0.57951542823489</v>
      </c>
      <c r="I9" s="14">
        <v>0.68782491233126197</v>
      </c>
      <c r="J9" s="14">
        <v>0.75359579812716204</v>
      </c>
      <c r="K9" s="14">
        <v>0.78540642904541802</v>
      </c>
      <c r="L9" s="14">
        <v>0.70449970238797199</v>
      </c>
      <c r="M9" s="14"/>
      <c r="N9" s="14">
        <v>0.67492225268302997</v>
      </c>
      <c r="O9" s="14">
        <v>0.67196635016834105</v>
      </c>
      <c r="P9" s="14">
        <v>0.68624313192876596</v>
      </c>
      <c r="Q9" s="14">
        <v>0.61401476477481598</v>
      </c>
      <c r="R9" s="14">
        <v>0.62886919314531897</v>
      </c>
      <c r="S9" s="14"/>
      <c r="T9" s="14">
        <v>0.56151854420464198</v>
      </c>
      <c r="U9" s="14">
        <v>0.55551777333183705</v>
      </c>
      <c r="V9" s="14">
        <v>0.65220098440028595</v>
      </c>
      <c r="W9" s="14">
        <v>0.67798482671320104</v>
      </c>
      <c r="X9" s="14"/>
      <c r="Y9" s="14">
        <v>0.64817968359003997</v>
      </c>
      <c r="Z9" s="14">
        <v>0.69286242232534501</v>
      </c>
      <c r="AA9" s="14">
        <v>0.60563588276911995</v>
      </c>
      <c r="AB9" s="14">
        <v>0.68015694497102996</v>
      </c>
      <c r="AC9" s="14"/>
      <c r="AD9" s="14">
        <v>0.69183957336225599</v>
      </c>
      <c r="AE9" s="14">
        <v>0.60905964436799398</v>
      </c>
      <c r="AF9" s="14">
        <v>0.41775784335877297</v>
      </c>
      <c r="AG9" s="14">
        <v>0.65704069994877801</v>
      </c>
      <c r="AH9" s="14"/>
      <c r="AI9" s="14">
        <v>0.59407116310422803</v>
      </c>
      <c r="AJ9" s="14">
        <v>0.69643815067808901</v>
      </c>
      <c r="AK9" s="14">
        <v>0.649262213303338</v>
      </c>
      <c r="AL9" s="14">
        <v>0.70352293164305901</v>
      </c>
      <c r="AM9" s="14">
        <v>0.64287764248693302</v>
      </c>
    </row>
    <row r="10" spans="2:39" x14ac:dyDescent="0.35">
      <c r="B10" s="15" t="s">
        <v>215</v>
      </c>
      <c r="C10" s="14">
        <v>0.28144182747018298</v>
      </c>
      <c r="D10" s="14">
        <v>0.255114236563456</v>
      </c>
      <c r="E10" s="14">
        <v>0.31180165556291201</v>
      </c>
      <c r="F10" s="14"/>
      <c r="G10" s="14">
        <v>0.387791406019865</v>
      </c>
      <c r="H10" s="14">
        <v>0.343219619295761</v>
      </c>
      <c r="I10" s="14">
        <v>0.24274597748414001</v>
      </c>
      <c r="J10" s="14">
        <v>0.227828663690265</v>
      </c>
      <c r="K10" s="14">
        <v>0.15899938967559901</v>
      </c>
      <c r="L10" s="14">
        <v>0.24337702013086501</v>
      </c>
      <c r="M10" s="14"/>
      <c r="N10" s="14">
        <v>0.27476385460247399</v>
      </c>
      <c r="O10" s="14">
        <v>0.26742818103640398</v>
      </c>
      <c r="P10" s="14">
        <v>0.22728869459383799</v>
      </c>
      <c r="Q10" s="14">
        <v>0.32325391368934298</v>
      </c>
      <c r="R10" s="14">
        <v>0.31398998606469702</v>
      </c>
      <c r="S10" s="14"/>
      <c r="T10" s="14">
        <v>0.34418251048423198</v>
      </c>
      <c r="U10" s="14">
        <v>0.36374715659078899</v>
      </c>
      <c r="V10" s="14">
        <v>0.27075288684632398</v>
      </c>
      <c r="W10" s="14">
        <v>0.272939065321399</v>
      </c>
      <c r="X10" s="14"/>
      <c r="Y10" s="14">
        <v>0.27690567228471602</v>
      </c>
      <c r="Z10" s="14">
        <v>0.26968208431750501</v>
      </c>
      <c r="AA10" s="14">
        <v>0.30129238277250497</v>
      </c>
      <c r="AB10" s="14">
        <v>0.29150201178569302</v>
      </c>
      <c r="AC10" s="14"/>
      <c r="AD10" s="14">
        <v>0.262171999679708</v>
      </c>
      <c r="AE10" s="14">
        <v>0.29190524186397798</v>
      </c>
      <c r="AF10" s="14">
        <v>0.50981052344114597</v>
      </c>
      <c r="AG10" s="14">
        <v>0.240384537192877</v>
      </c>
      <c r="AH10" s="14"/>
      <c r="AI10" s="14">
        <v>0.36025688981881099</v>
      </c>
      <c r="AJ10" s="14">
        <v>0.23361706374569099</v>
      </c>
      <c r="AK10" s="14">
        <v>0.31039792257481502</v>
      </c>
      <c r="AL10" s="14">
        <v>0.243748148277496</v>
      </c>
      <c r="AM10" s="14">
        <v>0.34071567145081</v>
      </c>
    </row>
    <row r="11" spans="2:39" ht="29" x14ac:dyDescent="0.35">
      <c r="B11" s="15" t="s">
        <v>216</v>
      </c>
      <c r="C11" s="14">
        <v>4.6031873440319303E-2</v>
      </c>
      <c r="D11" s="14">
        <v>4.6407997154535301E-2</v>
      </c>
      <c r="E11" s="14">
        <v>4.5598143998622401E-2</v>
      </c>
      <c r="F11" s="14"/>
      <c r="G11" s="14">
        <v>7.4294128527220199E-2</v>
      </c>
      <c r="H11" s="14">
        <v>3.6593288993257603E-2</v>
      </c>
      <c r="I11" s="14">
        <v>6.3594098428465903E-2</v>
      </c>
      <c r="J11" s="14">
        <v>1.85755381825729E-2</v>
      </c>
      <c r="K11" s="14">
        <v>4.3527037858576999E-2</v>
      </c>
      <c r="L11" s="14">
        <v>2.7946148384194899E-2</v>
      </c>
      <c r="M11" s="14"/>
      <c r="N11" s="14">
        <v>2.8903528105131401E-2</v>
      </c>
      <c r="O11" s="14">
        <v>6.06054687952544E-2</v>
      </c>
      <c r="P11" s="14">
        <v>5.4709411459503601E-2</v>
      </c>
      <c r="Q11" s="14">
        <v>3.8380275173223399E-2</v>
      </c>
      <c r="R11" s="14">
        <v>3.4722629935792497E-2</v>
      </c>
      <c r="S11" s="14"/>
      <c r="T11" s="14">
        <v>3.7596599208903098E-2</v>
      </c>
      <c r="U11" s="14">
        <v>4.6265899649771201E-2</v>
      </c>
      <c r="V11" s="14">
        <v>5.8553136463643699E-2</v>
      </c>
      <c r="W11" s="14">
        <v>3.5324725353984801E-2</v>
      </c>
      <c r="X11" s="14"/>
      <c r="Y11" s="14">
        <v>4.8699018828404897E-2</v>
      </c>
      <c r="Z11" s="14">
        <v>3.1225594283535801E-2</v>
      </c>
      <c r="AA11" s="14">
        <v>7.6667708298237006E-2</v>
      </c>
      <c r="AB11" s="14">
        <v>2.2243782068816002E-2</v>
      </c>
      <c r="AC11" s="14"/>
      <c r="AD11" s="14">
        <v>3.6144199939570097E-2</v>
      </c>
      <c r="AE11" s="14">
        <v>6.6620741850819301E-2</v>
      </c>
      <c r="AF11" s="14">
        <v>7.2431633200081197E-2</v>
      </c>
      <c r="AG11" s="14">
        <v>2.6307434083458699E-2</v>
      </c>
      <c r="AH11" s="14"/>
      <c r="AI11" s="14">
        <v>2.4008919451872699E-2</v>
      </c>
      <c r="AJ11" s="14">
        <v>3.4425424036129498E-2</v>
      </c>
      <c r="AK11" s="14">
        <v>2.10949497563192E-2</v>
      </c>
      <c r="AL11" s="14">
        <v>5.2728920079445497E-2</v>
      </c>
      <c r="AM11" s="14">
        <v>9.0811501076595007E-3</v>
      </c>
    </row>
    <row r="12" spans="2:39" x14ac:dyDescent="0.35">
      <c r="B12" s="15" t="s">
        <v>217</v>
      </c>
      <c r="C12" s="14">
        <v>7.5150704950667701E-3</v>
      </c>
      <c r="D12" s="14">
        <v>9.49403537585106E-3</v>
      </c>
      <c r="E12" s="14">
        <v>5.23301461707116E-3</v>
      </c>
      <c r="F12" s="14"/>
      <c r="G12" s="14">
        <v>2.1617699495944099E-2</v>
      </c>
      <c r="H12" s="14">
        <v>1.5341987534676801E-2</v>
      </c>
      <c r="I12" s="14">
        <v>0</v>
      </c>
      <c r="J12" s="14">
        <v>0</v>
      </c>
      <c r="K12" s="14">
        <v>0</v>
      </c>
      <c r="L12" s="14">
        <v>0</v>
      </c>
      <c r="M12" s="14"/>
      <c r="N12" s="14">
        <v>6.8987296594240997E-3</v>
      </c>
      <c r="O12" s="14">
        <v>0</v>
      </c>
      <c r="P12" s="14">
        <v>4.1733700731075799E-3</v>
      </c>
      <c r="Q12" s="14">
        <v>1.94685466849309E-2</v>
      </c>
      <c r="R12" s="14">
        <v>1.04419349202733E-2</v>
      </c>
      <c r="S12" s="14"/>
      <c r="T12" s="14">
        <v>2.1381208150329602E-2</v>
      </c>
      <c r="U12" s="14">
        <v>1.5522945807181301E-2</v>
      </c>
      <c r="V12" s="14">
        <v>1.02318779990097E-2</v>
      </c>
      <c r="W12" s="14">
        <v>2.0124601563103698E-3</v>
      </c>
      <c r="X12" s="14"/>
      <c r="Y12" s="14">
        <v>9.9420961381378008E-3</v>
      </c>
      <c r="Z12" s="14">
        <v>2.3164926839272701E-3</v>
      </c>
      <c r="AA12" s="14">
        <v>7.9144898598516398E-3</v>
      </c>
      <c r="AB12" s="14">
        <v>0</v>
      </c>
      <c r="AC12" s="14"/>
      <c r="AD12" s="14">
        <v>4.4312284126185996E-3</v>
      </c>
      <c r="AE12" s="14">
        <v>1.0667864884565E-2</v>
      </c>
      <c r="AF12" s="14">
        <v>0</v>
      </c>
      <c r="AG12" s="14">
        <v>3.13457633443062E-2</v>
      </c>
      <c r="AH12" s="14"/>
      <c r="AI12" s="14">
        <v>2.16630276250885E-2</v>
      </c>
      <c r="AJ12" s="14">
        <v>4.10395890069239E-3</v>
      </c>
      <c r="AK12" s="14">
        <v>1.92449143655282E-2</v>
      </c>
      <c r="AL12" s="14">
        <v>0</v>
      </c>
      <c r="AM12" s="14">
        <v>7.3255359545970396E-3</v>
      </c>
    </row>
    <row r="13" spans="2:39" x14ac:dyDescent="0.35">
      <c r="B13" s="15" t="s">
        <v>218</v>
      </c>
      <c r="C13" s="14">
        <v>1.1170182071662101E-2</v>
      </c>
      <c r="D13" s="14">
        <v>8.8670179699221301E-3</v>
      </c>
      <c r="E13" s="14">
        <v>1.38260903332989E-2</v>
      </c>
      <c r="F13" s="14"/>
      <c r="G13" s="14">
        <v>0</v>
      </c>
      <c r="H13" s="14">
        <v>2.5329675941414099E-2</v>
      </c>
      <c r="I13" s="14">
        <v>5.8350117561319697E-3</v>
      </c>
      <c r="J13" s="14">
        <v>0</v>
      </c>
      <c r="K13" s="14">
        <v>1.2067143420405499E-2</v>
      </c>
      <c r="L13" s="14">
        <v>2.41771290969688E-2</v>
      </c>
      <c r="M13" s="14"/>
      <c r="N13" s="14">
        <v>1.45116349499402E-2</v>
      </c>
      <c r="O13" s="14">
        <v>0</v>
      </c>
      <c r="P13" s="14">
        <v>2.2979983024978799E-2</v>
      </c>
      <c r="Q13" s="14">
        <v>4.8824996776861201E-3</v>
      </c>
      <c r="R13" s="14">
        <v>1.1976255933917599E-2</v>
      </c>
      <c r="S13" s="14"/>
      <c r="T13" s="14">
        <v>2.0087769098234402E-2</v>
      </c>
      <c r="U13" s="14">
        <v>1.8946224620421798E-2</v>
      </c>
      <c r="V13" s="14">
        <v>8.2611142907367593E-3</v>
      </c>
      <c r="W13" s="14">
        <v>1.1738922455105201E-2</v>
      </c>
      <c r="X13" s="14"/>
      <c r="Y13" s="14">
        <v>1.6273529158700901E-2</v>
      </c>
      <c r="Z13" s="14">
        <v>3.9134063896870998E-3</v>
      </c>
      <c r="AA13" s="14">
        <v>8.4895363002858108E-3</v>
      </c>
      <c r="AB13" s="14">
        <v>6.0972611744613599E-3</v>
      </c>
      <c r="AC13" s="14"/>
      <c r="AD13" s="14">
        <v>5.4129986058473198E-3</v>
      </c>
      <c r="AE13" s="14">
        <v>1.8524124917724101E-2</v>
      </c>
      <c r="AF13" s="14">
        <v>0</v>
      </c>
      <c r="AG13" s="14">
        <v>4.4921565430580603E-2</v>
      </c>
      <c r="AH13" s="14"/>
      <c r="AI13" s="14">
        <v>0</v>
      </c>
      <c r="AJ13" s="14">
        <v>2.6886590529118699E-2</v>
      </c>
      <c r="AK13" s="14">
        <v>0</v>
      </c>
      <c r="AL13" s="14">
        <v>0</v>
      </c>
      <c r="AM13" s="14">
        <v>0</v>
      </c>
    </row>
    <row r="14" spans="2:39" x14ac:dyDescent="0.35">
      <c r="B14" s="15" t="s">
        <v>170</v>
      </c>
      <c r="C14" s="14">
        <v>9.5927575790365595E-4</v>
      </c>
      <c r="D14" s="14">
        <v>0</v>
      </c>
      <c r="E14" s="14">
        <v>2.06547066979878E-3</v>
      </c>
      <c r="F14" s="14"/>
      <c r="G14" s="14">
        <v>5.6994193292197199E-3</v>
      </c>
      <c r="H14" s="14">
        <v>0</v>
      </c>
      <c r="I14" s="14">
        <v>0</v>
      </c>
      <c r="J14" s="14">
        <v>0</v>
      </c>
      <c r="K14" s="14">
        <v>0</v>
      </c>
      <c r="L14" s="14">
        <v>0</v>
      </c>
      <c r="M14" s="14"/>
      <c r="N14" s="14">
        <v>0</v>
      </c>
      <c r="O14" s="14">
        <v>0</v>
      </c>
      <c r="P14" s="14">
        <v>4.6054089198060699E-3</v>
      </c>
      <c r="Q14" s="14">
        <v>0</v>
      </c>
      <c r="R14" s="14">
        <v>0</v>
      </c>
      <c r="S14" s="14"/>
      <c r="T14" s="14">
        <v>1.5233368853658899E-2</v>
      </c>
      <c r="U14" s="14">
        <v>0</v>
      </c>
      <c r="V14" s="14">
        <v>0</v>
      </c>
      <c r="W14" s="14">
        <v>0</v>
      </c>
      <c r="X14" s="14"/>
      <c r="Y14" s="14">
        <v>0</v>
      </c>
      <c r="Z14" s="14">
        <v>0</v>
      </c>
      <c r="AA14" s="14">
        <v>0</v>
      </c>
      <c r="AB14" s="14">
        <v>0</v>
      </c>
      <c r="AC14" s="14"/>
      <c r="AD14" s="14">
        <v>0</v>
      </c>
      <c r="AE14" s="14">
        <v>3.2223821149197202E-3</v>
      </c>
      <c r="AF14" s="14">
        <v>0</v>
      </c>
      <c r="AG14" s="14">
        <v>0</v>
      </c>
      <c r="AH14" s="14"/>
      <c r="AI14" s="14">
        <v>0</v>
      </c>
      <c r="AJ14" s="14">
        <v>4.5288121102791696E-3</v>
      </c>
      <c r="AK14" s="14">
        <v>0</v>
      </c>
      <c r="AL14" s="14">
        <v>0</v>
      </c>
      <c r="AM14" s="14">
        <v>0</v>
      </c>
    </row>
    <row r="15" spans="2:39" x14ac:dyDescent="0.35">
      <c r="B15" s="15" t="s">
        <v>219</v>
      </c>
      <c r="C15" s="18">
        <v>0.93432359823504796</v>
      </c>
      <c r="D15" s="18">
        <v>0.93523094949969199</v>
      </c>
      <c r="E15" s="18">
        <v>0.93327728038120905</v>
      </c>
      <c r="F15" s="18"/>
      <c r="G15" s="18">
        <v>0.89838875264761597</v>
      </c>
      <c r="H15" s="18">
        <v>0.92273504753065105</v>
      </c>
      <c r="I15" s="18">
        <v>0.93057088981540204</v>
      </c>
      <c r="J15" s="18">
        <v>0.98142446181742704</v>
      </c>
      <c r="K15" s="18">
        <v>0.94440581872101703</v>
      </c>
      <c r="L15" s="18">
        <v>0.94787672251883603</v>
      </c>
      <c r="M15" s="18"/>
      <c r="N15" s="18">
        <v>0.94968610728550396</v>
      </c>
      <c r="O15" s="18">
        <v>0.93939453120474603</v>
      </c>
      <c r="P15" s="18">
        <v>0.91353182652260401</v>
      </c>
      <c r="Q15" s="18">
        <v>0.93726867846415995</v>
      </c>
      <c r="R15" s="18">
        <v>0.94285917921001705</v>
      </c>
      <c r="S15" s="18"/>
      <c r="T15" s="18">
        <v>0.90570105468887396</v>
      </c>
      <c r="U15" s="18">
        <v>0.91926492992262598</v>
      </c>
      <c r="V15" s="18">
        <v>0.92295387124660999</v>
      </c>
      <c r="W15" s="18">
        <v>0.95092389203460004</v>
      </c>
      <c r="X15" s="18"/>
      <c r="Y15" s="18">
        <v>0.92508535587475604</v>
      </c>
      <c r="Z15" s="18">
        <v>0.96254450664284996</v>
      </c>
      <c r="AA15" s="18">
        <v>0.90692826554162598</v>
      </c>
      <c r="AB15" s="18">
        <v>0.97165895675672298</v>
      </c>
      <c r="AC15" s="18"/>
      <c r="AD15" s="18">
        <v>0.95401157304196404</v>
      </c>
      <c r="AE15" s="18">
        <v>0.90096488623197202</v>
      </c>
      <c r="AF15" s="18">
        <v>0.92756836679991905</v>
      </c>
      <c r="AG15" s="18">
        <v>0.89742523714165401</v>
      </c>
      <c r="AH15" s="18"/>
      <c r="AI15" s="18">
        <v>0.95432805292303902</v>
      </c>
      <c r="AJ15" s="18">
        <v>0.93005521442378003</v>
      </c>
      <c r="AK15" s="18">
        <v>0.95966013587815302</v>
      </c>
      <c r="AL15" s="18">
        <v>0.94727107992055404</v>
      </c>
      <c r="AM15" s="18">
        <v>0.98359331393774296</v>
      </c>
    </row>
    <row r="16" spans="2:39" x14ac:dyDescent="0.35">
      <c r="B16" s="15" t="s">
        <v>220</v>
      </c>
      <c r="C16" s="18">
        <v>1.8685252566728799E-2</v>
      </c>
      <c r="D16" s="18">
        <v>1.83610533457732E-2</v>
      </c>
      <c r="E16" s="18">
        <v>1.9059104950369998E-2</v>
      </c>
      <c r="F16" s="18"/>
      <c r="G16" s="18">
        <v>2.1617699495944099E-2</v>
      </c>
      <c r="H16" s="18">
        <v>4.0671663476090997E-2</v>
      </c>
      <c r="I16" s="18">
        <v>5.8350117561319697E-3</v>
      </c>
      <c r="J16" s="18">
        <v>0</v>
      </c>
      <c r="K16" s="18">
        <v>1.2067143420405499E-2</v>
      </c>
      <c r="L16" s="18">
        <v>2.41771290969688E-2</v>
      </c>
      <c r="M16" s="18"/>
      <c r="N16" s="18">
        <v>2.14103646093643E-2</v>
      </c>
      <c r="O16" s="18">
        <v>0</v>
      </c>
      <c r="P16" s="18">
        <v>2.7153353098086402E-2</v>
      </c>
      <c r="Q16" s="18">
        <v>2.4351046362617E-2</v>
      </c>
      <c r="R16" s="18">
        <v>2.24181908541909E-2</v>
      </c>
      <c r="S16" s="18"/>
      <c r="T16" s="18">
        <v>4.1468977248564E-2</v>
      </c>
      <c r="U16" s="18">
        <v>3.4469170427603099E-2</v>
      </c>
      <c r="V16" s="18">
        <v>1.84929922897464E-2</v>
      </c>
      <c r="W16" s="18">
        <v>1.3751382611415499E-2</v>
      </c>
      <c r="X16" s="18"/>
      <c r="Y16" s="18">
        <v>2.6215625296838699E-2</v>
      </c>
      <c r="Z16" s="18">
        <v>6.2298990736143704E-3</v>
      </c>
      <c r="AA16" s="18">
        <v>1.6404026160137499E-2</v>
      </c>
      <c r="AB16" s="18">
        <v>6.0972611744613599E-3</v>
      </c>
      <c r="AC16" s="18"/>
      <c r="AD16" s="18">
        <v>9.8442270184659203E-3</v>
      </c>
      <c r="AE16" s="18">
        <v>2.9191989802289101E-2</v>
      </c>
      <c r="AF16" s="18">
        <v>0</v>
      </c>
      <c r="AG16" s="18">
        <v>7.62673287748869E-2</v>
      </c>
      <c r="AH16" s="18"/>
      <c r="AI16" s="18">
        <v>2.16630276250885E-2</v>
      </c>
      <c r="AJ16" s="18">
        <v>3.0990549429811099E-2</v>
      </c>
      <c r="AK16" s="18">
        <v>1.92449143655282E-2</v>
      </c>
      <c r="AL16" s="18">
        <v>0</v>
      </c>
      <c r="AM16" s="18">
        <v>7.3255359545970396E-3</v>
      </c>
    </row>
    <row r="17" spans="2:39" x14ac:dyDescent="0.35">
      <c r="B17" s="15" t="s">
        <v>67</v>
      </c>
      <c r="C17" s="19">
        <v>0.91563834566831903</v>
      </c>
      <c r="D17" s="19">
        <v>0.91686989615391801</v>
      </c>
      <c r="E17" s="19">
        <v>0.91421817543083905</v>
      </c>
      <c r="F17" s="19"/>
      <c r="G17" s="19">
        <v>0.87677105315167203</v>
      </c>
      <c r="H17" s="19">
        <v>0.88206338405455997</v>
      </c>
      <c r="I17" s="19">
        <v>0.92473587805927004</v>
      </c>
      <c r="J17" s="19">
        <v>0.98142446181742704</v>
      </c>
      <c r="K17" s="19">
        <v>0.93233867530061199</v>
      </c>
      <c r="L17" s="19">
        <v>0.92369959342186803</v>
      </c>
      <c r="M17" s="19"/>
      <c r="N17" s="19">
        <v>0.92827574267613999</v>
      </c>
      <c r="O17" s="19">
        <v>0.93939453120474603</v>
      </c>
      <c r="P17" s="19">
        <v>0.88637847342451703</v>
      </c>
      <c r="Q17" s="19">
        <v>0.91291763210154298</v>
      </c>
      <c r="R17" s="19">
        <v>0.920440988355826</v>
      </c>
      <c r="S17" s="19"/>
      <c r="T17" s="19">
        <v>0.86423207744031005</v>
      </c>
      <c r="U17" s="19">
        <v>0.88479575949502298</v>
      </c>
      <c r="V17" s="19">
        <v>0.904460878956863</v>
      </c>
      <c r="W17" s="19">
        <v>0.93717250942318397</v>
      </c>
      <c r="X17" s="19"/>
      <c r="Y17" s="19">
        <v>0.89886973057791797</v>
      </c>
      <c r="Z17" s="19">
        <v>0.95631460756923503</v>
      </c>
      <c r="AA17" s="19">
        <v>0.89052423938148795</v>
      </c>
      <c r="AB17" s="19">
        <v>0.96556169558226101</v>
      </c>
      <c r="AC17" s="19"/>
      <c r="AD17" s="19">
        <v>0.94416734602349806</v>
      </c>
      <c r="AE17" s="19">
        <v>0.87177289642968303</v>
      </c>
      <c r="AF17" s="19">
        <v>0.92756836679991905</v>
      </c>
      <c r="AG17" s="19">
        <v>0.82115790836676805</v>
      </c>
      <c r="AH17" s="19"/>
      <c r="AI17" s="19">
        <v>0.93266502529795003</v>
      </c>
      <c r="AJ17" s="19">
        <v>0.89906466499396898</v>
      </c>
      <c r="AK17" s="19">
        <v>0.94041522151262402</v>
      </c>
      <c r="AL17" s="19">
        <v>0.94727107992055404</v>
      </c>
      <c r="AM17" s="19">
        <v>0.97626777798314601</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0.331229425098716</v>
      </c>
      <c r="D9" s="14">
        <v>0.304831554943025</v>
      </c>
      <c r="E9" s="14">
        <v>0.36167029615221502</v>
      </c>
      <c r="F9" s="14"/>
      <c r="G9" s="14">
        <v>0.41088416816607098</v>
      </c>
      <c r="H9" s="14">
        <v>0.37925200366541301</v>
      </c>
      <c r="I9" s="14">
        <v>0.29898632790500101</v>
      </c>
      <c r="J9" s="14">
        <v>0.23387380286053</v>
      </c>
      <c r="K9" s="14">
        <v>0.289001708481606</v>
      </c>
      <c r="L9" s="14">
        <v>0.34923664353261002</v>
      </c>
      <c r="M9" s="14"/>
      <c r="N9" s="14">
        <v>0.29381079650446301</v>
      </c>
      <c r="O9" s="14">
        <v>0.34595820512019099</v>
      </c>
      <c r="P9" s="14">
        <v>0.29643923586589799</v>
      </c>
      <c r="Q9" s="14">
        <v>0.35951287105311702</v>
      </c>
      <c r="R9" s="14">
        <v>0.31819990442952101</v>
      </c>
      <c r="S9" s="14"/>
      <c r="T9" s="14">
        <v>0.294583880880953</v>
      </c>
      <c r="U9" s="14">
        <v>0.330768338694995</v>
      </c>
      <c r="V9" s="14">
        <v>0.341021479207953</v>
      </c>
      <c r="W9" s="14">
        <v>0.32744091179870399</v>
      </c>
      <c r="X9" s="14"/>
      <c r="Y9" s="14">
        <v>0.33258076523661301</v>
      </c>
      <c r="Z9" s="14">
        <v>0.308065048870308</v>
      </c>
      <c r="AA9" s="14">
        <v>0.34945771828535199</v>
      </c>
      <c r="AB9" s="14">
        <v>0.374234738938518</v>
      </c>
      <c r="AC9" s="14"/>
      <c r="AD9" s="14">
        <v>0.31679591646680699</v>
      </c>
      <c r="AE9" s="14">
        <v>0.34081840689351001</v>
      </c>
      <c r="AF9" s="14">
        <v>0.37216204023743399</v>
      </c>
      <c r="AG9" s="14">
        <v>0.42412409032183201</v>
      </c>
      <c r="AH9" s="14"/>
      <c r="AI9" s="14">
        <v>0.334568515727305</v>
      </c>
      <c r="AJ9" s="14">
        <v>0.296806937049861</v>
      </c>
      <c r="AK9" s="14">
        <v>0.49499315737455002</v>
      </c>
      <c r="AL9" s="14">
        <v>0.31620205134713902</v>
      </c>
      <c r="AM9" s="14">
        <v>0.39105472526823998</v>
      </c>
    </row>
    <row r="10" spans="2:39" x14ac:dyDescent="0.35">
      <c r="B10" s="15" t="s">
        <v>215</v>
      </c>
      <c r="C10" s="14">
        <v>0.34377803046571198</v>
      </c>
      <c r="D10" s="14">
        <v>0.30423613416474099</v>
      </c>
      <c r="E10" s="14">
        <v>0.38937601846283298</v>
      </c>
      <c r="F10" s="14"/>
      <c r="G10" s="14">
        <v>0.310157322490549</v>
      </c>
      <c r="H10" s="14">
        <v>0.30756900746499999</v>
      </c>
      <c r="I10" s="14">
        <v>0.37312797070592901</v>
      </c>
      <c r="J10" s="14">
        <v>0.38605964061252601</v>
      </c>
      <c r="K10" s="14">
        <v>0.33847911363586802</v>
      </c>
      <c r="L10" s="14">
        <v>0.366324192324464</v>
      </c>
      <c r="M10" s="14"/>
      <c r="N10" s="14">
        <v>0.33707251402958699</v>
      </c>
      <c r="O10" s="14">
        <v>0.33662593505201099</v>
      </c>
      <c r="P10" s="14">
        <v>0.394015686672683</v>
      </c>
      <c r="Q10" s="14">
        <v>0.32343857411737298</v>
      </c>
      <c r="R10" s="14">
        <v>0.35222388101494001</v>
      </c>
      <c r="S10" s="14"/>
      <c r="T10" s="14">
        <v>0.45370823229331603</v>
      </c>
      <c r="U10" s="14">
        <v>0.39052048615720503</v>
      </c>
      <c r="V10" s="14">
        <v>0.32325845745465798</v>
      </c>
      <c r="W10" s="14">
        <v>0.34145547944307097</v>
      </c>
      <c r="X10" s="14"/>
      <c r="Y10" s="14">
        <v>0.35063163304052197</v>
      </c>
      <c r="Z10" s="14">
        <v>0.39109442909028003</v>
      </c>
      <c r="AA10" s="14">
        <v>0.29293784462707601</v>
      </c>
      <c r="AB10" s="14">
        <v>0.25867420946066799</v>
      </c>
      <c r="AC10" s="14"/>
      <c r="AD10" s="14">
        <v>0.35924804228202101</v>
      </c>
      <c r="AE10" s="14">
        <v>0.32915584572634199</v>
      </c>
      <c r="AF10" s="14">
        <v>0.240198837440701</v>
      </c>
      <c r="AG10" s="14">
        <v>0.30127571598976399</v>
      </c>
      <c r="AH10" s="14"/>
      <c r="AI10" s="14">
        <v>0.26710612853832599</v>
      </c>
      <c r="AJ10" s="14">
        <v>0.40250997866117399</v>
      </c>
      <c r="AK10" s="14">
        <v>0.26241718999438801</v>
      </c>
      <c r="AL10" s="14">
        <v>0.40357798937370898</v>
      </c>
      <c r="AM10" s="14">
        <v>0.33585818361965702</v>
      </c>
    </row>
    <row r="11" spans="2:39" ht="29" x14ac:dyDescent="0.35">
      <c r="B11" s="15" t="s">
        <v>216</v>
      </c>
      <c r="C11" s="14">
        <v>0.20556991396740501</v>
      </c>
      <c r="D11" s="14">
        <v>0.24975998060271701</v>
      </c>
      <c r="E11" s="14">
        <v>0.154611858928973</v>
      </c>
      <c r="F11" s="14"/>
      <c r="G11" s="14">
        <v>0.17593133189750601</v>
      </c>
      <c r="H11" s="14">
        <v>0.20389112169187601</v>
      </c>
      <c r="I11" s="14">
        <v>0.21729517084480701</v>
      </c>
      <c r="J11" s="14">
        <v>0.23115956782366601</v>
      </c>
      <c r="K11" s="14">
        <v>0.24753589961332401</v>
      </c>
      <c r="L11" s="14">
        <v>0.143044105929056</v>
      </c>
      <c r="M11" s="14"/>
      <c r="N11" s="14">
        <v>0.27836817274377501</v>
      </c>
      <c r="O11" s="14">
        <v>0.18473477047835299</v>
      </c>
      <c r="P11" s="14">
        <v>0.18312866985503301</v>
      </c>
      <c r="Q11" s="14">
        <v>0.201521622624693</v>
      </c>
      <c r="R11" s="14">
        <v>0.226317960472805</v>
      </c>
      <c r="S11" s="14"/>
      <c r="T11" s="14">
        <v>0.15491237486415399</v>
      </c>
      <c r="U11" s="14">
        <v>0.16875850773574499</v>
      </c>
      <c r="V11" s="14">
        <v>0.21104837954509401</v>
      </c>
      <c r="W11" s="14">
        <v>0.21221315929326201</v>
      </c>
      <c r="X11" s="14"/>
      <c r="Y11" s="14">
        <v>0.19909964288143001</v>
      </c>
      <c r="Z11" s="14">
        <v>0.21057605264079099</v>
      </c>
      <c r="AA11" s="14">
        <v>0.20041073531293699</v>
      </c>
      <c r="AB11" s="14">
        <v>0.241657055831005</v>
      </c>
      <c r="AC11" s="14"/>
      <c r="AD11" s="14">
        <v>0.207952795351802</v>
      </c>
      <c r="AE11" s="14">
        <v>0.18880509821845301</v>
      </c>
      <c r="AF11" s="14">
        <v>0.27485211630658701</v>
      </c>
      <c r="AG11" s="14">
        <v>0.220229405188309</v>
      </c>
      <c r="AH11" s="14"/>
      <c r="AI11" s="14">
        <v>0.25809252562614199</v>
      </c>
      <c r="AJ11" s="14">
        <v>0.184453099737246</v>
      </c>
      <c r="AK11" s="14">
        <v>0.15894879356372299</v>
      </c>
      <c r="AL11" s="14">
        <v>0.164041424362694</v>
      </c>
      <c r="AM11" s="14">
        <v>0.19782889401621401</v>
      </c>
    </row>
    <row r="12" spans="2:39" x14ac:dyDescent="0.35">
      <c r="B12" s="15" t="s">
        <v>217</v>
      </c>
      <c r="C12" s="14">
        <v>7.08682227959542E-2</v>
      </c>
      <c r="D12" s="14">
        <v>8.3893187623852894E-2</v>
      </c>
      <c r="E12" s="14">
        <v>5.5848402164062699E-2</v>
      </c>
      <c r="F12" s="14"/>
      <c r="G12" s="14">
        <v>6.6472580588564603E-2</v>
      </c>
      <c r="H12" s="14">
        <v>6.7650895791680807E-2</v>
      </c>
      <c r="I12" s="14">
        <v>6.94987058781108E-2</v>
      </c>
      <c r="J12" s="14">
        <v>5.4290154249281797E-2</v>
      </c>
      <c r="K12" s="14">
        <v>0.104722567971158</v>
      </c>
      <c r="L12" s="14">
        <v>8.1388865759767601E-2</v>
      </c>
      <c r="M12" s="14"/>
      <c r="N12" s="14">
        <v>5.3900691965693102E-2</v>
      </c>
      <c r="O12" s="14">
        <v>6.1725048235730898E-2</v>
      </c>
      <c r="P12" s="14">
        <v>9.4776768052757407E-2</v>
      </c>
      <c r="Q12" s="14">
        <v>6.2751034269479505E-2</v>
      </c>
      <c r="R12" s="14">
        <v>5.1417113171566997E-2</v>
      </c>
      <c r="S12" s="14"/>
      <c r="T12" s="14">
        <v>7.44518630194137E-2</v>
      </c>
      <c r="U12" s="14">
        <v>3.5415085626051702E-2</v>
      </c>
      <c r="V12" s="14">
        <v>7.7204724454895596E-2</v>
      </c>
      <c r="W12" s="14">
        <v>6.8817682633193003E-2</v>
      </c>
      <c r="X12" s="14"/>
      <c r="Y12" s="14">
        <v>6.8136023131545806E-2</v>
      </c>
      <c r="Z12" s="14">
        <v>4.44365948354183E-2</v>
      </c>
      <c r="AA12" s="14">
        <v>0.113871958687812</v>
      </c>
      <c r="AB12" s="14">
        <v>9.1301599707745304E-2</v>
      </c>
      <c r="AC12" s="14"/>
      <c r="AD12" s="14">
        <v>7.3535324477273706E-2</v>
      </c>
      <c r="AE12" s="14">
        <v>7.7309631879162302E-2</v>
      </c>
      <c r="AF12" s="14">
        <v>4.4155098722568203E-2</v>
      </c>
      <c r="AG12" s="14">
        <v>3.3799498285672601E-2</v>
      </c>
      <c r="AH12" s="14"/>
      <c r="AI12" s="14">
        <v>5.01896350265916E-2</v>
      </c>
      <c r="AJ12" s="14">
        <v>8.5116573067431395E-2</v>
      </c>
      <c r="AK12" s="14">
        <v>6.1813233461227697E-2</v>
      </c>
      <c r="AL12" s="14">
        <v>5.2234392180677297E-2</v>
      </c>
      <c r="AM12" s="14">
        <v>3.8501597631426202E-2</v>
      </c>
    </row>
    <row r="13" spans="2:39" x14ac:dyDescent="0.35">
      <c r="B13" s="15" t="s">
        <v>218</v>
      </c>
      <c r="C13" s="14">
        <v>4.6694792742001799E-2</v>
      </c>
      <c r="D13" s="14">
        <v>5.3806897355034702E-2</v>
      </c>
      <c r="E13" s="14">
        <v>3.8493424291916399E-2</v>
      </c>
      <c r="F13" s="14"/>
      <c r="G13" s="14">
        <v>3.65545968573108E-2</v>
      </c>
      <c r="H13" s="14">
        <v>4.1636971386030397E-2</v>
      </c>
      <c r="I13" s="14">
        <v>4.1091824666153E-2</v>
      </c>
      <c r="J13" s="14">
        <v>8.2975059499645301E-2</v>
      </c>
      <c r="K13" s="14">
        <v>2.0260710298044E-2</v>
      </c>
      <c r="L13" s="14">
        <v>6.0006192454102797E-2</v>
      </c>
      <c r="M13" s="14"/>
      <c r="N13" s="14">
        <v>3.6847824756482399E-2</v>
      </c>
      <c r="O13" s="14">
        <v>6.3886173140157002E-2</v>
      </c>
      <c r="P13" s="14">
        <v>3.1639639553627801E-2</v>
      </c>
      <c r="Q13" s="14">
        <v>5.2775897935337698E-2</v>
      </c>
      <c r="R13" s="14">
        <v>5.1841140911166698E-2</v>
      </c>
      <c r="S13" s="14"/>
      <c r="T13" s="14">
        <v>2.2343648942163299E-2</v>
      </c>
      <c r="U13" s="14">
        <v>7.4537581786003795E-2</v>
      </c>
      <c r="V13" s="14">
        <v>4.7466959337399701E-2</v>
      </c>
      <c r="W13" s="14">
        <v>4.5953172416284903E-2</v>
      </c>
      <c r="X13" s="14"/>
      <c r="Y13" s="14">
        <v>4.9551935709888598E-2</v>
      </c>
      <c r="Z13" s="14">
        <v>4.5827874563201698E-2</v>
      </c>
      <c r="AA13" s="14">
        <v>4.3321743086823801E-2</v>
      </c>
      <c r="AB13" s="14">
        <v>3.4132396062063503E-2</v>
      </c>
      <c r="AC13" s="14"/>
      <c r="AD13" s="14">
        <v>3.9371634950872599E-2</v>
      </c>
      <c r="AE13" s="14">
        <v>6.3911017282532304E-2</v>
      </c>
      <c r="AF13" s="14">
        <v>6.8631907292710098E-2</v>
      </c>
      <c r="AG13" s="14">
        <v>2.0571290214422701E-2</v>
      </c>
      <c r="AH13" s="14"/>
      <c r="AI13" s="14">
        <v>9.0043195081635399E-2</v>
      </c>
      <c r="AJ13" s="14">
        <v>3.11134114842882E-2</v>
      </c>
      <c r="AK13" s="14">
        <v>2.18276256061108E-2</v>
      </c>
      <c r="AL13" s="14">
        <v>6.3944142735780002E-2</v>
      </c>
      <c r="AM13" s="14">
        <v>3.6756599464462199E-2</v>
      </c>
    </row>
    <row r="14" spans="2:39" x14ac:dyDescent="0.35">
      <c r="B14" s="15" t="s">
        <v>170</v>
      </c>
      <c r="C14" s="14">
        <v>1.8596149302106701E-3</v>
      </c>
      <c r="D14" s="14">
        <v>3.4722453106294801E-3</v>
      </c>
      <c r="E14" s="14">
        <v>0</v>
      </c>
      <c r="F14" s="14"/>
      <c r="G14" s="14">
        <v>0</v>
      </c>
      <c r="H14" s="14">
        <v>0</v>
      </c>
      <c r="I14" s="14">
        <v>0</v>
      </c>
      <c r="J14" s="14">
        <v>1.1641774954350899E-2</v>
      </c>
      <c r="K14" s="14">
        <v>0</v>
      </c>
      <c r="L14" s="14">
        <v>0</v>
      </c>
      <c r="M14" s="14"/>
      <c r="N14" s="14">
        <v>0</v>
      </c>
      <c r="O14" s="14">
        <v>7.0698679735570098E-3</v>
      </c>
      <c r="P14" s="14">
        <v>0</v>
      </c>
      <c r="Q14" s="14">
        <v>0</v>
      </c>
      <c r="R14" s="14">
        <v>0</v>
      </c>
      <c r="S14" s="14"/>
      <c r="T14" s="14">
        <v>0</v>
      </c>
      <c r="U14" s="14">
        <v>0</v>
      </c>
      <c r="V14" s="14">
        <v>0</v>
      </c>
      <c r="W14" s="14">
        <v>4.1195944154851496E-3</v>
      </c>
      <c r="X14" s="14"/>
      <c r="Y14" s="14">
        <v>0</v>
      </c>
      <c r="Z14" s="14">
        <v>0</v>
      </c>
      <c r="AA14" s="14">
        <v>0</v>
      </c>
      <c r="AB14" s="14">
        <v>0</v>
      </c>
      <c r="AC14" s="14"/>
      <c r="AD14" s="14">
        <v>3.0962864712226301E-3</v>
      </c>
      <c r="AE14" s="14">
        <v>0</v>
      </c>
      <c r="AF14" s="14">
        <v>0</v>
      </c>
      <c r="AG14" s="14">
        <v>0</v>
      </c>
      <c r="AH14" s="14"/>
      <c r="AI14" s="14">
        <v>0</v>
      </c>
      <c r="AJ14" s="14">
        <v>0</v>
      </c>
      <c r="AK14" s="14">
        <v>0</v>
      </c>
      <c r="AL14" s="14">
        <v>0</v>
      </c>
      <c r="AM14" s="14">
        <v>0</v>
      </c>
    </row>
    <row r="15" spans="2:39" x14ac:dyDescent="0.35">
      <c r="B15" s="15" t="s">
        <v>219</v>
      </c>
      <c r="C15" s="18">
        <v>0.67500745556442798</v>
      </c>
      <c r="D15" s="18">
        <v>0.60906768910776599</v>
      </c>
      <c r="E15" s="18">
        <v>0.75104631461504801</v>
      </c>
      <c r="F15" s="18"/>
      <c r="G15" s="18">
        <v>0.72104149065661904</v>
      </c>
      <c r="H15" s="18">
        <v>0.68682101113041305</v>
      </c>
      <c r="I15" s="18">
        <v>0.67211429861092897</v>
      </c>
      <c r="J15" s="18">
        <v>0.61993344347305501</v>
      </c>
      <c r="K15" s="18">
        <v>0.62748082211747402</v>
      </c>
      <c r="L15" s="18">
        <v>0.71556083585707297</v>
      </c>
      <c r="M15" s="18"/>
      <c r="N15" s="18">
        <v>0.63088331053405</v>
      </c>
      <c r="O15" s="18">
        <v>0.68258414017220204</v>
      </c>
      <c r="P15" s="18">
        <v>0.69045492253858098</v>
      </c>
      <c r="Q15" s="18">
        <v>0.68295144517049</v>
      </c>
      <c r="R15" s="18">
        <v>0.67042378544446102</v>
      </c>
      <c r="S15" s="18"/>
      <c r="T15" s="18">
        <v>0.74829211317426902</v>
      </c>
      <c r="U15" s="18">
        <v>0.72128882485220003</v>
      </c>
      <c r="V15" s="18">
        <v>0.66427993666261098</v>
      </c>
      <c r="W15" s="18">
        <v>0.66889639124177502</v>
      </c>
      <c r="X15" s="18"/>
      <c r="Y15" s="18">
        <v>0.68321239827713498</v>
      </c>
      <c r="Z15" s="18">
        <v>0.69915947796058897</v>
      </c>
      <c r="AA15" s="18">
        <v>0.64239556291242805</v>
      </c>
      <c r="AB15" s="18">
        <v>0.63290894839918699</v>
      </c>
      <c r="AC15" s="18"/>
      <c r="AD15" s="18">
        <v>0.67604395874882806</v>
      </c>
      <c r="AE15" s="18">
        <v>0.669974252619852</v>
      </c>
      <c r="AF15" s="18">
        <v>0.61236087767813496</v>
      </c>
      <c r="AG15" s="18">
        <v>0.72539980631159595</v>
      </c>
      <c r="AH15" s="18"/>
      <c r="AI15" s="18">
        <v>0.601674644265631</v>
      </c>
      <c r="AJ15" s="18">
        <v>0.69931691571103505</v>
      </c>
      <c r="AK15" s="18">
        <v>0.75741034736893897</v>
      </c>
      <c r="AL15" s="18">
        <v>0.719780040720849</v>
      </c>
      <c r="AM15" s="18">
        <v>0.72691290888789695</v>
      </c>
    </row>
    <row r="16" spans="2:39" x14ac:dyDescent="0.35">
      <c r="B16" s="15" t="s">
        <v>220</v>
      </c>
      <c r="C16" s="18">
        <v>0.11756301553795601</v>
      </c>
      <c r="D16" s="18">
        <v>0.137700084978888</v>
      </c>
      <c r="E16" s="18">
        <v>9.4341826455979105E-2</v>
      </c>
      <c r="F16" s="18"/>
      <c r="G16" s="18">
        <v>0.103027177445875</v>
      </c>
      <c r="H16" s="18">
        <v>0.109287867177711</v>
      </c>
      <c r="I16" s="18">
        <v>0.110590530544264</v>
      </c>
      <c r="J16" s="18">
        <v>0.137265213748927</v>
      </c>
      <c r="K16" s="18">
        <v>0.124983278269202</v>
      </c>
      <c r="L16" s="18">
        <v>0.14139505821387</v>
      </c>
      <c r="M16" s="18"/>
      <c r="N16" s="18">
        <v>9.0748516722175501E-2</v>
      </c>
      <c r="O16" s="18">
        <v>0.12561122137588801</v>
      </c>
      <c r="P16" s="18">
        <v>0.12641640760638501</v>
      </c>
      <c r="Q16" s="18">
        <v>0.115526932204817</v>
      </c>
      <c r="R16" s="18">
        <v>0.10325825408273399</v>
      </c>
      <c r="S16" s="18"/>
      <c r="T16" s="18">
        <v>9.6795511961576999E-2</v>
      </c>
      <c r="U16" s="18">
        <v>0.109952667412056</v>
      </c>
      <c r="V16" s="18">
        <v>0.124671683792295</v>
      </c>
      <c r="W16" s="18">
        <v>0.114770855049478</v>
      </c>
      <c r="X16" s="18"/>
      <c r="Y16" s="18">
        <v>0.117687958841434</v>
      </c>
      <c r="Z16" s="18">
        <v>9.0264469398619998E-2</v>
      </c>
      <c r="AA16" s="18">
        <v>0.15719370177463499</v>
      </c>
      <c r="AB16" s="18">
        <v>0.12543399576980899</v>
      </c>
      <c r="AC16" s="18"/>
      <c r="AD16" s="18">
        <v>0.11290695942814601</v>
      </c>
      <c r="AE16" s="18">
        <v>0.14122064916169499</v>
      </c>
      <c r="AF16" s="18">
        <v>0.112787006015278</v>
      </c>
      <c r="AG16" s="18">
        <v>5.4370788500095302E-2</v>
      </c>
      <c r="AH16" s="18"/>
      <c r="AI16" s="18">
        <v>0.14023283010822701</v>
      </c>
      <c r="AJ16" s="18">
        <v>0.11622998455172</v>
      </c>
      <c r="AK16" s="18">
        <v>8.3640859067338494E-2</v>
      </c>
      <c r="AL16" s="18">
        <v>0.11617853491645699</v>
      </c>
      <c r="AM16" s="18">
        <v>7.5258197095888393E-2</v>
      </c>
    </row>
    <row r="17" spans="2:39" x14ac:dyDescent="0.35">
      <c r="B17" s="15" t="s">
        <v>67</v>
      </c>
      <c r="C17" s="19">
        <v>0.55744444002647198</v>
      </c>
      <c r="D17" s="19">
        <v>0.47136760412887801</v>
      </c>
      <c r="E17" s="19">
        <v>0.65670448815906901</v>
      </c>
      <c r="F17" s="19"/>
      <c r="G17" s="19">
        <v>0.61801431321074396</v>
      </c>
      <c r="H17" s="19">
        <v>0.57753314395270205</v>
      </c>
      <c r="I17" s="19">
        <v>0.56152376806666604</v>
      </c>
      <c r="J17" s="19">
        <v>0.48266822972412798</v>
      </c>
      <c r="K17" s="19">
        <v>0.50249754384827205</v>
      </c>
      <c r="L17" s="19">
        <v>0.57416577764320298</v>
      </c>
      <c r="M17" s="19"/>
      <c r="N17" s="19">
        <v>0.54013479381187401</v>
      </c>
      <c r="O17" s="19">
        <v>0.55697291879631405</v>
      </c>
      <c r="P17" s="19">
        <v>0.56403851493219603</v>
      </c>
      <c r="Q17" s="19">
        <v>0.56742451296567298</v>
      </c>
      <c r="R17" s="19">
        <v>0.56716553136172698</v>
      </c>
      <c r="S17" s="19"/>
      <c r="T17" s="19">
        <v>0.65149660121269204</v>
      </c>
      <c r="U17" s="19">
        <v>0.61133615744014402</v>
      </c>
      <c r="V17" s="19">
        <v>0.539608252870316</v>
      </c>
      <c r="W17" s="19">
        <v>0.55412553619229699</v>
      </c>
      <c r="X17" s="19"/>
      <c r="Y17" s="19">
        <v>0.56552443943570097</v>
      </c>
      <c r="Z17" s="19">
        <v>0.60889500856196899</v>
      </c>
      <c r="AA17" s="19">
        <v>0.48520186113779301</v>
      </c>
      <c r="AB17" s="19">
        <v>0.50747495262937803</v>
      </c>
      <c r="AC17" s="19"/>
      <c r="AD17" s="19">
        <v>0.56313699932068195</v>
      </c>
      <c r="AE17" s="19">
        <v>0.52875360345815703</v>
      </c>
      <c r="AF17" s="19">
        <v>0.49957387166285699</v>
      </c>
      <c r="AG17" s="19">
        <v>0.67102901781150004</v>
      </c>
      <c r="AH17" s="19"/>
      <c r="AI17" s="19">
        <v>0.46144181415740398</v>
      </c>
      <c r="AJ17" s="19">
        <v>0.58308693115931498</v>
      </c>
      <c r="AK17" s="19">
        <v>0.67376948830159999</v>
      </c>
      <c r="AL17" s="19">
        <v>0.60360150580439098</v>
      </c>
      <c r="AM17" s="19">
        <v>0.65165471179200896</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0.36338970735770199</v>
      </c>
      <c r="D9" s="14">
        <v>0.36064439809783899</v>
      </c>
      <c r="E9" s="14">
        <v>0.36655547810695399</v>
      </c>
      <c r="F9" s="14"/>
      <c r="G9" s="14">
        <v>0.28417695612906002</v>
      </c>
      <c r="H9" s="14">
        <v>0.39207034701805699</v>
      </c>
      <c r="I9" s="14">
        <v>0.34845592270535602</v>
      </c>
      <c r="J9" s="14">
        <v>0.45392438845287297</v>
      </c>
      <c r="K9" s="14">
        <v>0.39925369491441498</v>
      </c>
      <c r="L9" s="14">
        <v>0.26675017545776603</v>
      </c>
      <c r="M9" s="14"/>
      <c r="N9" s="14">
        <v>0.38994742273761202</v>
      </c>
      <c r="O9" s="14">
        <v>0.279581738283111</v>
      </c>
      <c r="P9" s="14">
        <v>0.41066862542452498</v>
      </c>
      <c r="Q9" s="14">
        <v>0.34413918262933801</v>
      </c>
      <c r="R9" s="14">
        <v>0.42897430315977497</v>
      </c>
      <c r="S9" s="14"/>
      <c r="T9" s="14">
        <v>0.448863967299999</v>
      </c>
      <c r="U9" s="14">
        <v>0.29164641527122998</v>
      </c>
      <c r="V9" s="14">
        <v>0.33768443845568902</v>
      </c>
      <c r="W9" s="14">
        <v>0.385188868275473</v>
      </c>
      <c r="X9" s="14"/>
      <c r="Y9" s="14">
        <v>0.331096434057288</v>
      </c>
      <c r="Z9" s="14">
        <v>0.39384563027752201</v>
      </c>
      <c r="AA9" s="14">
        <v>0.334934647039136</v>
      </c>
      <c r="AB9" s="14">
        <v>0.480402107185537</v>
      </c>
      <c r="AC9" s="14"/>
      <c r="AD9" s="14">
        <v>0.38303785764613801</v>
      </c>
      <c r="AE9" s="14">
        <v>0.32970843165712999</v>
      </c>
      <c r="AF9" s="14">
        <v>0.29609965957723</v>
      </c>
      <c r="AG9" s="14">
        <v>0.37755183252985902</v>
      </c>
      <c r="AH9" s="14"/>
      <c r="AI9" s="14">
        <v>0.400645850780875</v>
      </c>
      <c r="AJ9" s="14">
        <v>0.38294969724510902</v>
      </c>
      <c r="AK9" s="14">
        <v>0.34736256349483202</v>
      </c>
      <c r="AL9" s="14">
        <v>0.30354642899184198</v>
      </c>
      <c r="AM9" s="14">
        <v>0.46629893514724902</v>
      </c>
    </row>
    <row r="10" spans="2:39" x14ac:dyDescent="0.35">
      <c r="B10" s="15" t="s">
        <v>215</v>
      </c>
      <c r="C10" s="14">
        <v>0.404916361661528</v>
      </c>
      <c r="D10" s="14">
        <v>0.40436300751750698</v>
      </c>
      <c r="E10" s="14">
        <v>0.40555446549512197</v>
      </c>
      <c r="F10" s="14"/>
      <c r="G10" s="14">
        <v>0.449805201996682</v>
      </c>
      <c r="H10" s="14">
        <v>0.37423490862125403</v>
      </c>
      <c r="I10" s="14">
        <v>0.42079490381026902</v>
      </c>
      <c r="J10" s="14">
        <v>0.33447223811701299</v>
      </c>
      <c r="K10" s="14">
        <v>0.36871577699803598</v>
      </c>
      <c r="L10" s="14">
        <v>0.533378842874074</v>
      </c>
      <c r="M10" s="14"/>
      <c r="N10" s="14">
        <v>0.39796748677503502</v>
      </c>
      <c r="O10" s="14">
        <v>0.46567358160420202</v>
      </c>
      <c r="P10" s="14">
        <v>0.36433154357165498</v>
      </c>
      <c r="Q10" s="14">
        <v>0.42150328431498602</v>
      </c>
      <c r="R10" s="14">
        <v>0.38214293042671199</v>
      </c>
      <c r="S10" s="14"/>
      <c r="T10" s="14">
        <v>0.32957136988005198</v>
      </c>
      <c r="U10" s="14">
        <v>0.37380929467606999</v>
      </c>
      <c r="V10" s="14">
        <v>0.42599733496582898</v>
      </c>
      <c r="W10" s="14">
        <v>0.39861391674283497</v>
      </c>
      <c r="X10" s="14"/>
      <c r="Y10" s="14">
        <v>0.439981013806026</v>
      </c>
      <c r="Z10" s="14">
        <v>0.40517577417036099</v>
      </c>
      <c r="AA10" s="14">
        <v>0.37604601545022398</v>
      </c>
      <c r="AB10" s="14">
        <v>0.32898569294966601</v>
      </c>
      <c r="AC10" s="14"/>
      <c r="AD10" s="14">
        <v>0.39555813119061101</v>
      </c>
      <c r="AE10" s="14">
        <v>0.43992749593007402</v>
      </c>
      <c r="AF10" s="14">
        <v>0.282512600691747</v>
      </c>
      <c r="AG10" s="14">
        <v>0.41236194015283101</v>
      </c>
      <c r="AH10" s="14"/>
      <c r="AI10" s="14">
        <v>0.32894367587852602</v>
      </c>
      <c r="AJ10" s="14">
        <v>0.41061203836362398</v>
      </c>
      <c r="AK10" s="14">
        <v>0.44409374965680298</v>
      </c>
      <c r="AL10" s="14">
        <v>0.43797569025145</v>
      </c>
      <c r="AM10" s="14">
        <v>0.38738497106147102</v>
      </c>
    </row>
    <row r="11" spans="2:39" ht="29" x14ac:dyDescent="0.35">
      <c r="B11" s="15" t="s">
        <v>216</v>
      </c>
      <c r="C11" s="14">
        <v>0.175798055048379</v>
      </c>
      <c r="D11" s="14">
        <v>0.18877912013303799</v>
      </c>
      <c r="E11" s="14">
        <v>0.16082885768326499</v>
      </c>
      <c r="F11" s="14"/>
      <c r="G11" s="14">
        <v>0.19462379814570099</v>
      </c>
      <c r="H11" s="14">
        <v>0.18100884049497801</v>
      </c>
      <c r="I11" s="14">
        <v>0.17071282708665</v>
      </c>
      <c r="J11" s="14">
        <v>0.168508331931293</v>
      </c>
      <c r="K11" s="14">
        <v>0.20763216755945901</v>
      </c>
      <c r="L11" s="14">
        <v>0.115155864616417</v>
      </c>
      <c r="M11" s="14"/>
      <c r="N11" s="14">
        <v>0.16994142306570101</v>
      </c>
      <c r="O11" s="14">
        <v>0.204074977883898</v>
      </c>
      <c r="P11" s="14">
        <v>0.16234138785343499</v>
      </c>
      <c r="Q11" s="14">
        <v>0.16484189173903299</v>
      </c>
      <c r="R11" s="14">
        <v>0.138866295529397</v>
      </c>
      <c r="S11" s="14"/>
      <c r="T11" s="14">
        <v>0.18624352486805601</v>
      </c>
      <c r="U11" s="14">
        <v>0.26700957496785099</v>
      </c>
      <c r="V11" s="14">
        <v>0.17670296342053601</v>
      </c>
      <c r="W11" s="14">
        <v>0.16235166318355301</v>
      </c>
      <c r="X11" s="14"/>
      <c r="Y11" s="14">
        <v>0.17115315829628799</v>
      </c>
      <c r="Z11" s="14">
        <v>0.15287141952295399</v>
      </c>
      <c r="AA11" s="14">
        <v>0.23137728837113999</v>
      </c>
      <c r="AB11" s="14">
        <v>0.13862572206847701</v>
      </c>
      <c r="AC11" s="14"/>
      <c r="AD11" s="14">
        <v>0.17087611784648599</v>
      </c>
      <c r="AE11" s="14">
        <v>0.16663040283139499</v>
      </c>
      <c r="AF11" s="14">
        <v>0.36083751914081902</v>
      </c>
      <c r="AG11" s="14">
        <v>0.153307452603067</v>
      </c>
      <c r="AH11" s="14"/>
      <c r="AI11" s="14">
        <v>0.202099700041657</v>
      </c>
      <c r="AJ11" s="14">
        <v>0.16059213342035</v>
      </c>
      <c r="AK11" s="14">
        <v>0.119419164888595</v>
      </c>
      <c r="AL11" s="14">
        <v>0.170357052997894</v>
      </c>
      <c r="AM11" s="14">
        <v>0.118944447730073</v>
      </c>
    </row>
    <row r="12" spans="2:39" x14ac:dyDescent="0.35">
      <c r="B12" s="15" t="s">
        <v>217</v>
      </c>
      <c r="C12" s="14">
        <v>2.05952150341474E-2</v>
      </c>
      <c r="D12" s="14">
        <v>1.5223263924595399E-2</v>
      </c>
      <c r="E12" s="14">
        <v>2.6789914457514601E-2</v>
      </c>
      <c r="F12" s="14"/>
      <c r="G12" s="14">
        <v>3.2083051942617201E-2</v>
      </c>
      <c r="H12" s="14">
        <v>8.7940809400396704E-3</v>
      </c>
      <c r="I12" s="14">
        <v>5.1904226825372102E-2</v>
      </c>
      <c r="J12" s="14">
        <v>8.6284557822268702E-3</v>
      </c>
      <c r="K12" s="14">
        <v>0</v>
      </c>
      <c r="L12" s="14">
        <v>0</v>
      </c>
      <c r="M12" s="14"/>
      <c r="N12" s="14">
        <v>2.6793914344833199E-2</v>
      </c>
      <c r="O12" s="14">
        <v>2.1983564769030399E-2</v>
      </c>
      <c r="P12" s="14">
        <v>2.22051304633397E-2</v>
      </c>
      <c r="Q12" s="14">
        <v>1.6363247698669699E-2</v>
      </c>
      <c r="R12" s="14">
        <v>2.0174688442945E-2</v>
      </c>
      <c r="S12" s="14"/>
      <c r="T12" s="14">
        <v>0</v>
      </c>
      <c r="U12" s="14">
        <v>3.30655446572461E-2</v>
      </c>
      <c r="V12" s="14">
        <v>1.35506196837516E-2</v>
      </c>
      <c r="W12" s="14">
        <v>2.86402204818932E-2</v>
      </c>
      <c r="X12" s="14"/>
      <c r="Y12" s="14">
        <v>9.5801412774728593E-3</v>
      </c>
      <c r="Z12" s="14">
        <v>3.2416000851892598E-2</v>
      </c>
      <c r="AA12" s="14">
        <v>3.5552370402642398E-2</v>
      </c>
      <c r="AB12" s="14">
        <v>2.7330810294510802E-2</v>
      </c>
      <c r="AC12" s="14"/>
      <c r="AD12" s="14">
        <v>2.1777196114943501E-2</v>
      </c>
      <c r="AE12" s="14">
        <v>2.0417015059117E-2</v>
      </c>
      <c r="AF12" s="14">
        <v>0</v>
      </c>
      <c r="AG12" s="14">
        <v>8.9422772294113495E-3</v>
      </c>
      <c r="AH12" s="14"/>
      <c r="AI12" s="14">
        <v>3.4780720820514602E-2</v>
      </c>
      <c r="AJ12" s="14">
        <v>1.5681947163021501E-2</v>
      </c>
      <c r="AK12" s="14">
        <v>2.18276256061108E-2</v>
      </c>
      <c r="AL12" s="14">
        <v>3.8232115827113701E-2</v>
      </c>
      <c r="AM12" s="14">
        <v>8.0838957573057795E-3</v>
      </c>
    </row>
    <row r="13" spans="2:39" x14ac:dyDescent="0.35">
      <c r="B13" s="15" t="s">
        <v>218</v>
      </c>
      <c r="C13" s="14">
        <v>2.0269385043404801E-2</v>
      </c>
      <c r="D13" s="14">
        <v>2.0957109096496201E-2</v>
      </c>
      <c r="E13" s="14">
        <v>1.9476331698681501E-2</v>
      </c>
      <c r="F13" s="14"/>
      <c r="G13" s="14">
        <v>2.3107491074346401E-2</v>
      </c>
      <c r="H13" s="14">
        <v>3.0459633761912502E-2</v>
      </c>
      <c r="I13" s="14">
        <v>4.9189676956499498E-3</v>
      </c>
      <c r="J13" s="14">
        <v>1.1641774954350899E-2</v>
      </c>
      <c r="K13" s="14">
        <v>1.2067143420405499E-2</v>
      </c>
      <c r="L13" s="14">
        <v>4.8983083554347301E-2</v>
      </c>
      <c r="M13" s="14"/>
      <c r="N13" s="14">
        <v>6.1411396974464698E-3</v>
      </c>
      <c r="O13" s="14">
        <v>2.0652412741497199E-2</v>
      </c>
      <c r="P13" s="14">
        <v>2.0593472169434E-2</v>
      </c>
      <c r="Q13" s="14">
        <v>3.10395579072059E-2</v>
      </c>
      <c r="R13" s="14">
        <v>1.8658474567541699E-2</v>
      </c>
      <c r="S13" s="14"/>
      <c r="T13" s="14">
        <v>2.0087769098234402E-2</v>
      </c>
      <c r="U13" s="14">
        <v>3.4469170427603099E-2</v>
      </c>
      <c r="V13" s="14">
        <v>2.7723533692221199E-2</v>
      </c>
      <c r="W13" s="14">
        <v>1.14681601989166E-2</v>
      </c>
      <c r="X13" s="14"/>
      <c r="Y13" s="14">
        <v>2.9758222687022801E-2</v>
      </c>
      <c r="Z13" s="14">
        <v>1.5691175177270401E-2</v>
      </c>
      <c r="AA13" s="14">
        <v>1.5071245759832199E-2</v>
      </c>
      <c r="AB13" s="14">
        <v>0</v>
      </c>
      <c r="AC13" s="14"/>
      <c r="AD13" s="14">
        <v>1.9080601463950801E-2</v>
      </c>
      <c r="AE13" s="14">
        <v>1.47445483123088E-2</v>
      </c>
      <c r="AF13" s="14">
        <v>4.3687402639118002E-2</v>
      </c>
      <c r="AG13" s="14">
        <v>4.7836497484832E-2</v>
      </c>
      <c r="AH13" s="14"/>
      <c r="AI13" s="14">
        <v>3.3530052478427198E-2</v>
      </c>
      <c r="AJ13" s="14">
        <v>1.5163462751735499E-2</v>
      </c>
      <c r="AK13" s="14">
        <v>1.92449143655282E-2</v>
      </c>
      <c r="AL13" s="14">
        <v>3.5917079160638098E-2</v>
      </c>
      <c r="AM13" s="14">
        <v>9.9541313415146809E-3</v>
      </c>
    </row>
    <row r="14" spans="2:39" x14ac:dyDescent="0.35">
      <c r="B14" s="15" t="s">
        <v>170</v>
      </c>
      <c r="C14" s="14">
        <v>1.50312758548389E-2</v>
      </c>
      <c r="D14" s="14">
        <v>1.0033101230524101E-2</v>
      </c>
      <c r="E14" s="14">
        <v>2.0794952558462601E-2</v>
      </c>
      <c r="F14" s="14"/>
      <c r="G14" s="14">
        <v>1.6203500711593401E-2</v>
      </c>
      <c r="H14" s="14">
        <v>1.3432189163758599E-2</v>
      </c>
      <c r="I14" s="14">
        <v>3.21315187670358E-3</v>
      </c>
      <c r="J14" s="14">
        <v>2.2824810762242902E-2</v>
      </c>
      <c r="K14" s="14">
        <v>1.2331217107683499E-2</v>
      </c>
      <c r="L14" s="14">
        <v>3.5732033497395697E-2</v>
      </c>
      <c r="M14" s="14"/>
      <c r="N14" s="14">
        <v>9.2086133793729298E-3</v>
      </c>
      <c r="O14" s="14">
        <v>8.0337247182623705E-3</v>
      </c>
      <c r="P14" s="14">
        <v>1.9859840517610201E-2</v>
      </c>
      <c r="Q14" s="14">
        <v>2.21128357107668E-2</v>
      </c>
      <c r="R14" s="14">
        <v>1.1183307873629301E-2</v>
      </c>
      <c r="S14" s="14"/>
      <c r="T14" s="14">
        <v>1.5233368853658899E-2</v>
      </c>
      <c r="U14" s="14">
        <v>0</v>
      </c>
      <c r="V14" s="14">
        <v>1.8341109781972599E-2</v>
      </c>
      <c r="W14" s="14">
        <v>1.3737171117329401E-2</v>
      </c>
      <c r="X14" s="14"/>
      <c r="Y14" s="14">
        <v>1.8431029875901599E-2</v>
      </c>
      <c r="Z14" s="14">
        <v>0</v>
      </c>
      <c r="AA14" s="14">
        <v>7.01843297702609E-3</v>
      </c>
      <c r="AB14" s="14">
        <v>2.4655667501809499E-2</v>
      </c>
      <c r="AC14" s="14"/>
      <c r="AD14" s="14">
        <v>9.6700957378702008E-3</v>
      </c>
      <c r="AE14" s="14">
        <v>2.8572106209974499E-2</v>
      </c>
      <c r="AF14" s="14">
        <v>1.6862817951086E-2</v>
      </c>
      <c r="AG14" s="14">
        <v>0</v>
      </c>
      <c r="AH14" s="14"/>
      <c r="AI14" s="14">
        <v>0</v>
      </c>
      <c r="AJ14" s="14">
        <v>1.5000721056159599E-2</v>
      </c>
      <c r="AK14" s="14">
        <v>4.8051981988130398E-2</v>
      </c>
      <c r="AL14" s="14">
        <v>1.39716327710622E-2</v>
      </c>
      <c r="AM14" s="14">
        <v>9.33361896238704E-3</v>
      </c>
    </row>
    <row r="15" spans="2:39" x14ac:dyDescent="0.35">
      <c r="B15" s="15" t="s">
        <v>219</v>
      </c>
      <c r="C15" s="18">
        <v>0.76830606901923004</v>
      </c>
      <c r="D15" s="18">
        <v>0.76500740561534597</v>
      </c>
      <c r="E15" s="18">
        <v>0.77210994360207696</v>
      </c>
      <c r="F15" s="18"/>
      <c r="G15" s="18">
        <v>0.73398215812574197</v>
      </c>
      <c r="H15" s="18">
        <v>0.76630525563931096</v>
      </c>
      <c r="I15" s="18">
        <v>0.76925082651562504</v>
      </c>
      <c r="J15" s="18">
        <v>0.78839662656988696</v>
      </c>
      <c r="K15" s="18">
        <v>0.76796947191245202</v>
      </c>
      <c r="L15" s="18">
        <v>0.80012901833184003</v>
      </c>
      <c r="M15" s="18"/>
      <c r="N15" s="18">
        <v>0.78791490951264698</v>
      </c>
      <c r="O15" s="18">
        <v>0.74525531988731197</v>
      </c>
      <c r="P15" s="18">
        <v>0.77500016899618096</v>
      </c>
      <c r="Q15" s="18">
        <v>0.76564246694432403</v>
      </c>
      <c r="R15" s="18">
        <v>0.81111723358648702</v>
      </c>
      <c r="S15" s="18"/>
      <c r="T15" s="18">
        <v>0.77843533718005098</v>
      </c>
      <c r="U15" s="18">
        <v>0.66545570994729997</v>
      </c>
      <c r="V15" s="18">
        <v>0.763681773421518</v>
      </c>
      <c r="W15" s="18">
        <v>0.78380278501830802</v>
      </c>
      <c r="X15" s="18"/>
      <c r="Y15" s="18">
        <v>0.771077447863315</v>
      </c>
      <c r="Z15" s="18">
        <v>0.79902140444788305</v>
      </c>
      <c r="AA15" s="18">
        <v>0.71098066248935998</v>
      </c>
      <c r="AB15" s="18">
        <v>0.80938780013520295</v>
      </c>
      <c r="AC15" s="18"/>
      <c r="AD15" s="18">
        <v>0.77859598883674896</v>
      </c>
      <c r="AE15" s="18">
        <v>0.76963592758720401</v>
      </c>
      <c r="AF15" s="18">
        <v>0.57861226026897705</v>
      </c>
      <c r="AG15" s="18">
        <v>0.78991377268269003</v>
      </c>
      <c r="AH15" s="18"/>
      <c r="AI15" s="18">
        <v>0.72958952665940102</v>
      </c>
      <c r="AJ15" s="18">
        <v>0.793561735608733</v>
      </c>
      <c r="AK15" s="18">
        <v>0.791456313151635</v>
      </c>
      <c r="AL15" s="18">
        <v>0.74152211924329203</v>
      </c>
      <c r="AM15" s="18">
        <v>0.85368390620871903</v>
      </c>
    </row>
    <row r="16" spans="2:39" x14ac:dyDescent="0.35">
      <c r="B16" s="15" t="s">
        <v>220</v>
      </c>
      <c r="C16" s="18">
        <v>4.0864600077552202E-2</v>
      </c>
      <c r="D16" s="18">
        <v>3.6180373021091498E-2</v>
      </c>
      <c r="E16" s="18">
        <v>4.6266246156195998E-2</v>
      </c>
      <c r="F16" s="18"/>
      <c r="G16" s="18">
        <v>5.5190543016963703E-2</v>
      </c>
      <c r="H16" s="18">
        <v>3.92537147019522E-2</v>
      </c>
      <c r="I16" s="18">
        <v>5.6823194521021997E-2</v>
      </c>
      <c r="J16" s="18">
        <v>2.0270230736577698E-2</v>
      </c>
      <c r="K16" s="18">
        <v>1.2067143420405499E-2</v>
      </c>
      <c r="L16" s="18">
        <v>4.8983083554347301E-2</v>
      </c>
      <c r="M16" s="18"/>
      <c r="N16" s="18">
        <v>3.2935054042279602E-2</v>
      </c>
      <c r="O16" s="18">
        <v>4.2635977510527501E-2</v>
      </c>
      <c r="P16" s="18">
        <v>4.27986026327737E-2</v>
      </c>
      <c r="Q16" s="18">
        <v>4.7402805605875599E-2</v>
      </c>
      <c r="R16" s="18">
        <v>3.8833163010486699E-2</v>
      </c>
      <c r="S16" s="18"/>
      <c r="T16" s="18">
        <v>2.0087769098234402E-2</v>
      </c>
      <c r="U16" s="18">
        <v>6.7534715084849206E-2</v>
      </c>
      <c r="V16" s="18">
        <v>4.1274153375972802E-2</v>
      </c>
      <c r="W16" s="18">
        <v>4.0108380680809699E-2</v>
      </c>
      <c r="X16" s="18"/>
      <c r="Y16" s="18">
        <v>3.9338363964495603E-2</v>
      </c>
      <c r="Z16" s="18">
        <v>4.8107176029163E-2</v>
      </c>
      <c r="AA16" s="18">
        <v>5.06236161624746E-2</v>
      </c>
      <c r="AB16" s="18">
        <v>2.7330810294510802E-2</v>
      </c>
      <c r="AC16" s="18"/>
      <c r="AD16" s="18">
        <v>4.0857797578894198E-2</v>
      </c>
      <c r="AE16" s="18">
        <v>3.5161563371425703E-2</v>
      </c>
      <c r="AF16" s="18">
        <v>4.3687402639118002E-2</v>
      </c>
      <c r="AG16" s="18">
        <v>5.6778774714243398E-2</v>
      </c>
      <c r="AH16" s="18"/>
      <c r="AI16" s="18">
        <v>6.8310773298941793E-2</v>
      </c>
      <c r="AJ16" s="18">
        <v>3.0845409914757E-2</v>
      </c>
      <c r="AK16" s="18">
        <v>4.1072539971638997E-2</v>
      </c>
      <c r="AL16" s="18">
        <v>7.4149194987751799E-2</v>
      </c>
      <c r="AM16" s="18">
        <v>1.8038027098820499E-2</v>
      </c>
    </row>
    <row r="17" spans="2:39" x14ac:dyDescent="0.35">
      <c r="B17" s="15" t="s">
        <v>67</v>
      </c>
      <c r="C17" s="19">
        <v>0.72744146894167805</v>
      </c>
      <c r="D17" s="19">
        <v>0.72882703259425496</v>
      </c>
      <c r="E17" s="19">
        <v>0.72584369744588095</v>
      </c>
      <c r="F17" s="19"/>
      <c r="G17" s="19">
        <v>0.67879161510877895</v>
      </c>
      <c r="H17" s="19">
        <v>0.72705154093735902</v>
      </c>
      <c r="I17" s="19">
        <v>0.71242763199460302</v>
      </c>
      <c r="J17" s="19">
        <v>0.76812639583330899</v>
      </c>
      <c r="K17" s="19">
        <v>0.75590232849204597</v>
      </c>
      <c r="L17" s="19">
        <v>0.75114593477749303</v>
      </c>
      <c r="M17" s="19"/>
      <c r="N17" s="19">
        <v>0.75497985547036695</v>
      </c>
      <c r="O17" s="19">
        <v>0.70261934237678503</v>
      </c>
      <c r="P17" s="19">
        <v>0.73220156636340705</v>
      </c>
      <c r="Q17" s="19">
        <v>0.71823966133844896</v>
      </c>
      <c r="R17" s="19">
        <v>0.77228407057600101</v>
      </c>
      <c r="S17" s="19"/>
      <c r="T17" s="19">
        <v>0.75834756808181703</v>
      </c>
      <c r="U17" s="19">
        <v>0.59792099486245098</v>
      </c>
      <c r="V17" s="19">
        <v>0.72240762004554504</v>
      </c>
      <c r="W17" s="19">
        <v>0.74369440433749801</v>
      </c>
      <c r="X17" s="19"/>
      <c r="Y17" s="19">
        <v>0.73173908389881903</v>
      </c>
      <c r="Z17" s="19">
        <v>0.75091422841872102</v>
      </c>
      <c r="AA17" s="19">
        <v>0.66035704632688497</v>
      </c>
      <c r="AB17" s="19">
        <v>0.78205698984069205</v>
      </c>
      <c r="AC17" s="19"/>
      <c r="AD17" s="19">
        <v>0.737738191257855</v>
      </c>
      <c r="AE17" s="19">
        <v>0.73447436421577905</v>
      </c>
      <c r="AF17" s="19">
        <v>0.53492485762985897</v>
      </c>
      <c r="AG17" s="19">
        <v>0.73313499796844706</v>
      </c>
      <c r="AH17" s="19"/>
      <c r="AI17" s="19">
        <v>0.66127875336046005</v>
      </c>
      <c r="AJ17" s="19">
        <v>0.76271632569397596</v>
      </c>
      <c r="AK17" s="19">
        <v>0.75038377317999605</v>
      </c>
      <c r="AL17" s="19">
        <v>0.66737292425554096</v>
      </c>
      <c r="AM17" s="19">
        <v>0.83564587910989896</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0.26900941293860597</v>
      </c>
      <c r="D9" s="14">
        <v>0.259359514017107</v>
      </c>
      <c r="E9" s="14">
        <v>0.28013725495829001</v>
      </c>
      <c r="F9" s="14"/>
      <c r="G9" s="14">
        <v>0.28889443306512402</v>
      </c>
      <c r="H9" s="14">
        <v>0.265055151283141</v>
      </c>
      <c r="I9" s="14">
        <v>0.29165850056984999</v>
      </c>
      <c r="J9" s="14">
        <v>0.237011389266268</v>
      </c>
      <c r="K9" s="14">
        <v>0.24608641639576101</v>
      </c>
      <c r="L9" s="14">
        <v>0.270183239037598</v>
      </c>
      <c r="M9" s="14"/>
      <c r="N9" s="14">
        <v>0.27482223916135601</v>
      </c>
      <c r="O9" s="14">
        <v>0.27716226218276602</v>
      </c>
      <c r="P9" s="14">
        <v>0.26836925547274298</v>
      </c>
      <c r="Q9" s="14">
        <v>0.28463888335812398</v>
      </c>
      <c r="R9" s="14">
        <v>0.23594251459038701</v>
      </c>
      <c r="S9" s="14"/>
      <c r="T9" s="14">
        <v>0.21498574823873101</v>
      </c>
      <c r="U9" s="14">
        <v>0.22906530618971199</v>
      </c>
      <c r="V9" s="14">
        <v>0.28647006467860497</v>
      </c>
      <c r="W9" s="14">
        <v>0.26518696749439402</v>
      </c>
      <c r="X9" s="14"/>
      <c r="Y9" s="14">
        <v>0.28858115047484401</v>
      </c>
      <c r="Z9" s="14">
        <v>0.26836604943032899</v>
      </c>
      <c r="AA9" s="14">
        <v>0.236670599450029</v>
      </c>
      <c r="AB9" s="14">
        <v>0.26370065436241602</v>
      </c>
      <c r="AC9" s="14"/>
      <c r="AD9" s="14">
        <v>0.25840813494100001</v>
      </c>
      <c r="AE9" s="14">
        <v>0.28671245921475402</v>
      </c>
      <c r="AF9" s="14">
        <v>0.25135386518158198</v>
      </c>
      <c r="AG9" s="14">
        <v>0.33176480862617602</v>
      </c>
      <c r="AH9" s="14"/>
      <c r="AI9" s="14">
        <v>0.28693692853213598</v>
      </c>
      <c r="AJ9" s="14">
        <v>0.28275081019194798</v>
      </c>
      <c r="AK9" s="14">
        <v>0.36892534572438901</v>
      </c>
      <c r="AL9" s="14">
        <v>0.28504981205463598</v>
      </c>
      <c r="AM9" s="14">
        <v>0.28971066908264498</v>
      </c>
    </row>
    <row r="10" spans="2:39" x14ac:dyDescent="0.35">
      <c r="B10" s="15" t="s">
        <v>215</v>
      </c>
      <c r="C10" s="14">
        <v>0.37507899449735499</v>
      </c>
      <c r="D10" s="14">
        <v>0.38094890599098202</v>
      </c>
      <c r="E10" s="14">
        <v>0.368310068905287</v>
      </c>
      <c r="F10" s="14"/>
      <c r="G10" s="14">
        <v>0.28920287964727098</v>
      </c>
      <c r="H10" s="14">
        <v>0.41266907679032699</v>
      </c>
      <c r="I10" s="14">
        <v>0.32602418264067501</v>
      </c>
      <c r="J10" s="14">
        <v>0.38088162918840501</v>
      </c>
      <c r="K10" s="14">
        <v>0.46927870060836302</v>
      </c>
      <c r="L10" s="14">
        <v>0.43122580561291901</v>
      </c>
      <c r="M10" s="14"/>
      <c r="N10" s="14">
        <v>0.407944962199497</v>
      </c>
      <c r="O10" s="14">
        <v>0.31448271734111999</v>
      </c>
      <c r="P10" s="14">
        <v>0.42836667522063598</v>
      </c>
      <c r="Q10" s="14">
        <v>0.33502437119540401</v>
      </c>
      <c r="R10" s="14">
        <v>0.45071628221482102</v>
      </c>
      <c r="S10" s="14"/>
      <c r="T10" s="14">
        <v>0.36567848991150398</v>
      </c>
      <c r="U10" s="14">
        <v>0.290359437293708</v>
      </c>
      <c r="V10" s="14">
        <v>0.35442010583676098</v>
      </c>
      <c r="W10" s="14">
        <v>0.406938042990029</v>
      </c>
      <c r="X10" s="14"/>
      <c r="Y10" s="14">
        <v>0.32267097851187698</v>
      </c>
      <c r="Z10" s="14">
        <v>0.43124293808074199</v>
      </c>
      <c r="AA10" s="14">
        <v>0.37756072278761299</v>
      </c>
      <c r="AB10" s="14">
        <v>0.50629154782457597</v>
      </c>
      <c r="AC10" s="14"/>
      <c r="AD10" s="14">
        <v>0.37176483926554699</v>
      </c>
      <c r="AE10" s="14">
        <v>0.39299523668707698</v>
      </c>
      <c r="AF10" s="14">
        <v>0.26452961541637998</v>
      </c>
      <c r="AG10" s="14">
        <v>0.38197457476434299</v>
      </c>
      <c r="AH10" s="14"/>
      <c r="AI10" s="14">
        <v>0.34702491779894001</v>
      </c>
      <c r="AJ10" s="14">
        <v>0.41943284444079898</v>
      </c>
      <c r="AK10" s="14">
        <v>0.34299231454830897</v>
      </c>
      <c r="AL10" s="14">
        <v>0.36041557097785099</v>
      </c>
      <c r="AM10" s="14">
        <v>0.48832091202567002</v>
      </c>
    </row>
    <row r="11" spans="2:39" ht="29" x14ac:dyDescent="0.35">
      <c r="B11" s="15" t="s">
        <v>216</v>
      </c>
      <c r="C11" s="14">
        <v>0.227313168144747</v>
      </c>
      <c r="D11" s="14">
        <v>0.231792250975033</v>
      </c>
      <c r="E11" s="14">
        <v>0.222148085428964</v>
      </c>
      <c r="F11" s="14"/>
      <c r="G11" s="14">
        <v>0.246944549007167</v>
      </c>
      <c r="H11" s="14">
        <v>0.17629481029187</v>
      </c>
      <c r="I11" s="14">
        <v>0.291623098161997</v>
      </c>
      <c r="J11" s="14">
        <v>0.24797509406739601</v>
      </c>
      <c r="K11" s="14">
        <v>0.15597194386070801</v>
      </c>
      <c r="L11" s="14">
        <v>0.22071058473681601</v>
      </c>
      <c r="M11" s="14"/>
      <c r="N11" s="14">
        <v>0.23316360758763299</v>
      </c>
      <c r="O11" s="14">
        <v>0.262281889862301</v>
      </c>
      <c r="P11" s="14">
        <v>0.16764612509822399</v>
      </c>
      <c r="Q11" s="14">
        <v>0.23045325994820501</v>
      </c>
      <c r="R11" s="14">
        <v>0.21540877694055899</v>
      </c>
      <c r="S11" s="14"/>
      <c r="T11" s="14">
        <v>0.27240488379845901</v>
      </c>
      <c r="U11" s="14">
        <v>0.28771677284193398</v>
      </c>
      <c r="V11" s="14">
        <v>0.222479408845074</v>
      </c>
      <c r="W11" s="14">
        <v>0.217305302441125</v>
      </c>
      <c r="X11" s="14"/>
      <c r="Y11" s="14">
        <v>0.24101568019192199</v>
      </c>
      <c r="Z11" s="14">
        <v>0.21366058416714501</v>
      </c>
      <c r="AA11" s="14">
        <v>0.22893606136638001</v>
      </c>
      <c r="AB11" s="14">
        <v>0.136596836832198</v>
      </c>
      <c r="AC11" s="14"/>
      <c r="AD11" s="14">
        <v>0.235721083310165</v>
      </c>
      <c r="AE11" s="14">
        <v>0.20530343889564201</v>
      </c>
      <c r="AF11" s="14">
        <v>0.40346098357583998</v>
      </c>
      <c r="AG11" s="14">
        <v>0.116505535920694</v>
      </c>
      <c r="AH11" s="14"/>
      <c r="AI11" s="14">
        <v>0.202374041170399</v>
      </c>
      <c r="AJ11" s="14">
        <v>0.153615628616145</v>
      </c>
      <c r="AK11" s="14">
        <v>0.19392651755057899</v>
      </c>
      <c r="AL11" s="14">
        <v>0.285162120400966</v>
      </c>
      <c r="AM11" s="14">
        <v>0.161119762981981</v>
      </c>
    </row>
    <row r="12" spans="2:39" x14ac:dyDescent="0.35">
      <c r="B12" s="15" t="s">
        <v>217</v>
      </c>
      <c r="C12" s="14">
        <v>7.4457314253517703E-2</v>
      </c>
      <c r="D12" s="14">
        <v>6.7211264542175894E-2</v>
      </c>
      <c r="E12" s="14">
        <v>8.2813142341514101E-2</v>
      </c>
      <c r="F12" s="14"/>
      <c r="G12" s="14">
        <v>0.13827634255788401</v>
      </c>
      <c r="H12" s="14">
        <v>5.8507765003218901E-2</v>
      </c>
      <c r="I12" s="14">
        <v>6.7484006897801194E-2</v>
      </c>
      <c r="J12" s="14">
        <v>6.2118482180596998E-2</v>
      </c>
      <c r="K12" s="14">
        <v>8.0391597606894794E-2</v>
      </c>
      <c r="L12" s="14">
        <v>3.2673463781730701E-2</v>
      </c>
      <c r="M12" s="14"/>
      <c r="N12" s="14">
        <v>4.46613374575804E-2</v>
      </c>
      <c r="O12" s="14">
        <v>7.7116450235552803E-2</v>
      </c>
      <c r="P12" s="14">
        <v>7.2655914948394504E-2</v>
      </c>
      <c r="Q12" s="14">
        <v>9.8056260571280696E-2</v>
      </c>
      <c r="R12" s="14">
        <v>6.8676677015512305E-2</v>
      </c>
      <c r="S12" s="14"/>
      <c r="T12" s="14">
        <v>0.120298963646328</v>
      </c>
      <c r="U12" s="14">
        <v>0.13431245979725501</v>
      </c>
      <c r="V12" s="14">
        <v>7.5092852604952604E-2</v>
      </c>
      <c r="W12" s="14">
        <v>6.0111681509836201E-2</v>
      </c>
      <c r="X12" s="14"/>
      <c r="Y12" s="14">
        <v>8.7163333026988907E-2</v>
      </c>
      <c r="Z12" s="14">
        <v>5.2774620055027102E-2</v>
      </c>
      <c r="AA12" s="14">
        <v>9.0071255231601602E-2</v>
      </c>
      <c r="AB12" s="14">
        <v>4.7405435685889598E-2</v>
      </c>
      <c r="AC12" s="14"/>
      <c r="AD12" s="14">
        <v>7.9456973770736294E-2</v>
      </c>
      <c r="AE12" s="14">
        <v>6.7345209703047498E-2</v>
      </c>
      <c r="AF12" s="14">
        <v>8.0655535826198693E-2</v>
      </c>
      <c r="AG12" s="14">
        <v>3.6446944608632598E-2</v>
      </c>
      <c r="AH12" s="14"/>
      <c r="AI12" s="14">
        <v>8.6622224376005599E-2</v>
      </c>
      <c r="AJ12" s="14">
        <v>9.1724198141774599E-2</v>
      </c>
      <c r="AK12" s="14">
        <v>5.74713815777683E-2</v>
      </c>
      <c r="AL12" s="14">
        <v>2.0490620984927901E-2</v>
      </c>
      <c r="AM12" s="14">
        <v>4.2433886839657403E-2</v>
      </c>
    </row>
    <row r="13" spans="2:39" x14ac:dyDescent="0.35">
      <c r="B13" s="15" t="s">
        <v>218</v>
      </c>
      <c r="C13" s="14">
        <v>3.2376317717790898E-2</v>
      </c>
      <c r="D13" s="14">
        <v>3.1623841843216302E-2</v>
      </c>
      <c r="E13" s="14">
        <v>3.32440400352998E-2</v>
      </c>
      <c r="F13" s="14"/>
      <c r="G13" s="14">
        <v>2.29145044639643E-2</v>
      </c>
      <c r="H13" s="14">
        <v>5.7421566204366802E-2</v>
      </c>
      <c r="I13" s="14">
        <v>2.0298489423126499E-2</v>
      </c>
      <c r="J13" s="14">
        <v>2.2015365140832299E-2</v>
      </c>
      <c r="K13" s="14">
        <v>1.75800952700574E-2</v>
      </c>
      <c r="L13" s="14">
        <v>4.5206906830935999E-2</v>
      </c>
      <c r="M13" s="14"/>
      <c r="N13" s="14">
        <v>2.4286223590784198E-2</v>
      </c>
      <c r="O13" s="14">
        <v>2.59408634398141E-2</v>
      </c>
      <c r="P13" s="14">
        <v>4.7639062728221299E-2</v>
      </c>
      <c r="Q13" s="14">
        <v>3.6867039716650597E-2</v>
      </c>
      <c r="R13" s="14">
        <v>1.88138143184482E-2</v>
      </c>
      <c r="S13" s="14"/>
      <c r="T13" s="14">
        <v>2.66319144049788E-2</v>
      </c>
      <c r="U13" s="14">
        <v>4.1041233621773199E-2</v>
      </c>
      <c r="V13" s="14">
        <v>3.23878306189858E-2</v>
      </c>
      <c r="W13" s="14">
        <v>3.2126119604672897E-2</v>
      </c>
      <c r="X13" s="14"/>
      <c r="Y13" s="14">
        <v>3.8554070816354903E-2</v>
      </c>
      <c r="Z13" s="14">
        <v>1.46775259768024E-2</v>
      </c>
      <c r="AA13" s="14">
        <v>5.4226352204386E-2</v>
      </c>
      <c r="AB13" s="14">
        <v>1.2931834415380801E-2</v>
      </c>
      <c r="AC13" s="14"/>
      <c r="AD13" s="14">
        <v>3.0657733280826799E-2</v>
      </c>
      <c r="AE13" s="14">
        <v>3.5128800947059897E-2</v>
      </c>
      <c r="AF13" s="14">
        <v>0</v>
      </c>
      <c r="AG13" s="14">
        <v>6.5492855645003303E-2</v>
      </c>
      <c r="AH13" s="14"/>
      <c r="AI13" s="14">
        <v>5.9189078978893299E-2</v>
      </c>
      <c r="AJ13" s="14">
        <v>3.7408402486986798E-2</v>
      </c>
      <c r="AK13" s="14">
        <v>1.92449143655282E-2</v>
      </c>
      <c r="AL13" s="14">
        <v>2.4623722667084701E-2</v>
      </c>
      <c r="AM13" s="14">
        <v>1.8414769070046501E-2</v>
      </c>
    </row>
    <row r="14" spans="2:39" x14ac:dyDescent="0.35">
      <c r="B14" s="15" t="s">
        <v>170</v>
      </c>
      <c r="C14" s="14">
        <v>2.1764792447982802E-2</v>
      </c>
      <c r="D14" s="14">
        <v>2.9064222631486201E-2</v>
      </c>
      <c r="E14" s="14">
        <v>1.33474083306452E-2</v>
      </c>
      <c r="F14" s="14"/>
      <c r="G14" s="14">
        <v>1.37672912585893E-2</v>
      </c>
      <c r="H14" s="14">
        <v>3.0051630427076599E-2</v>
      </c>
      <c r="I14" s="14">
        <v>2.9117223065501098E-3</v>
      </c>
      <c r="J14" s="14">
        <v>4.9998040156501902E-2</v>
      </c>
      <c r="K14" s="14">
        <v>3.06912462582156E-2</v>
      </c>
      <c r="L14" s="14">
        <v>0</v>
      </c>
      <c r="M14" s="14"/>
      <c r="N14" s="14">
        <v>1.5121630003149001E-2</v>
      </c>
      <c r="O14" s="14">
        <v>4.3015816938446E-2</v>
      </c>
      <c r="P14" s="14">
        <v>1.53229665317807E-2</v>
      </c>
      <c r="Q14" s="14">
        <v>1.49601852103358E-2</v>
      </c>
      <c r="R14" s="14">
        <v>1.04419349202733E-2</v>
      </c>
      <c r="S14" s="14"/>
      <c r="T14" s="14">
        <v>0</v>
      </c>
      <c r="U14" s="14">
        <v>1.7504790255619199E-2</v>
      </c>
      <c r="V14" s="14">
        <v>2.9149737415621501E-2</v>
      </c>
      <c r="W14" s="14">
        <v>1.8331885959942399E-2</v>
      </c>
      <c r="X14" s="14"/>
      <c r="Y14" s="14">
        <v>2.20147869780127E-2</v>
      </c>
      <c r="Z14" s="14">
        <v>1.9278282289953898E-2</v>
      </c>
      <c r="AA14" s="14">
        <v>1.25350089599902E-2</v>
      </c>
      <c r="AB14" s="14">
        <v>3.3073690879539402E-2</v>
      </c>
      <c r="AC14" s="14"/>
      <c r="AD14" s="14">
        <v>2.3991235431724999E-2</v>
      </c>
      <c r="AE14" s="14">
        <v>1.2514854552419701E-2</v>
      </c>
      <c r="AF14" s="14">
        <v>0</v>
      </c>
      <c r="AG14" s="14">
        <v>6.7815280435151004E-2</v>
      </c>
      <c r="AH14" s="14"/>
      <c r="AI14" s="14">
        <v>1.78528091436259E-2</v>
      </c>
      <c r="AJ14" s="14">
        <v>1.5068116122347101E-2</v>
      </c>
      <c r="AK14" s="14">
        <v>1.7439526233426299E-2</v>
      </c>
      <c r="AL14" s="14">
        <v>2.4258152914534901E-2</v>
      </c>
      <c r="AM14" s="14">
        <v>0</v>
      </c>
    </row>
    <row r="15" spans="2:39" x14ac:dyDescent="0.35">
      <c r="B15" s="15" t="s">
        <v>219</v>
      </c>
      <c r="C15" s="18">
        <v>0.64408840743596096</v>
      </c>
      <c r="D15" s="18">
        <v>0.64030842000808896</v>
      </c>
      <c r="E15" s="18">
        <v>0.64844732386357695</v>
      </c>
      <c r="F15" s="18"/>
      <c r="G15" s="18">
        <v>0.57809731271239495</v>
      </c>
      <c r="H15" s="18">
        <v>0.67772422807346799</v>
      </c>
      <c r="I15" s="18">
        <v>0.617682683210525</v>
      </c>
      <c r="J15" s="18">
        <v>0.61789301845467304</v>
      </c>
      <c r="K15" s="18">
        <v>0.71536511700412397</v>
      </c>
      <c r="L15" s="18">
        <v>0.70140904465051701</v>
      </c>
      <c r="M15" s="18"/>
      <c r="N15" s="18">
        <v>0.682767201360854</v>
      </c>
      <c r="O15" s="18">
        <v>0.59164497952388595</v>
      </c>
      <c r="P15" s="18">
        <v>0.69673593069337902</v>
      </c>
      <c r="Q15" s="18">
        <v>0.619663254553528</v>
      </c>
      <c r="R15" s="18">
        <v>0.68665879680520703</v>
      </c>
      <c r="S15" s="18"/>
      <c r="T15" s="18">
        <v>0.58066423815023405</v>
      </c>
      <c r="U15" s="18">
        <v>0.51942474348341905</v>
      </c>
      <c r="V15" s="18">
        <v>0.64089017051536601</v>
      </c>
      <c r="W15" s="18">
        <v>0.67212501048442297</v>
      </c>
      <c r="X15" s="18"/>
      <c r="Y15" s="18">
        <v>0.61125212898672099</v>
      </c>
      <c r="Z15" s="18">
        <v>0.69960898751107103</v>
      </c>
      <c r="AA15" s="18">
        <v>0.61423132223764199</v>
      </c>
      <c r="AB15" s="18">
        <v>0.76999220218699205</v>
      </c>
      <c r="AC15" s="18"/>
      <c r="AD15" s="18">
        <v>0.63017297420654705</v>
      </c>
      <c r="AE15" s="18">
        <v>0.679707695901831</v>
      </c>
      <c r="AF15" s="18">
        <v>0.51588348059796096</v>
      </c>
      <c r="AG15" s="18">
        <v>0.71373938339051901</v>
      </c>
      <c r="AH15" s="18"/>
      <c r="AI15" s="18">
        <v>0.633961846331076</v>
      </c>
      <c r="AJ15" s="18">
        <v>0.70218365463274701</v>
      </c>
      <c r="AK15" s="18">
        <v>0.71191766027269798</v>
      </c>
      <c r="AL15" s="18">
        <v>0.64546538303248702</v>
      </c>
      <c r="AM15" s="18">
        <v>0.77803158110831505</v>
      </c>
    </row>
    <row r="16" spans="2:39" x14ac:dyDescent="0.35">
      <c r="B16" s="15" t="s">
        <v>220</v>
      </c>
      <c r="C16" s="18">
        <v>0.106833631971309</v>
      </c>
      <c r="D16" s="18">
        <v>9.8835106385392196E-2</v>
      </c>
      <c r="E16" s="18">
        <v>0.11605718237681401</v>
      </c>
      <c r="F16" s="18"/>
      <c r="G16" s="18">
        <v>0.16119084702184799</v>
      </c>
      <c r="H16" s="18">
        <v>0.115929331207586</v>
      </c>
      <c r="I16" s="18">
        <v>8.7782496320927703E-2</v>
      </c>
      <c r="J16" s="18">
        <v>8.4133847321429395E-2</v>
      </c>
      <c r="K16" s="18">
        <v>9.7971692876952302E-2</v>
      </c>
      <c r="L16" s="18">
        <v>7.7880370612666699E-2</v>
      </c>
      <c r="M16" s="18"/>
      <c r="N16" s="18">
        <v>6.8947561048364706E-2</v>
      </c>
      <c r="O16" s="18">
        <v>0.103057313675367</v>
      </c>
      <c r="P16" s="18">
        <v>0.120294977676616</v>
      </c>
      <c r="Q16" s="18">
        <v>0.13492330028793101</v>
      </c>
      <c r="R16" s="18">
        <v>8.7490491333960502E-2</v>
      </c>
      <c r="S16" s="18"/>
      <c r="T16" s="18">
        <v>0.146930878051306</v>
      </c>
      <c r="U16" s="18">
        <v>0.17535369341902801</v>
      </c>
      <c r="V16" s="18">
        <v>0.107480683223938</v>
      </c>
      <c r="W16" s="18">
        <v>9.2237801114509105E-2</v>
      </c>
      <c r="X16" s="18"/>
      <c r="Y16" s="18">
        <v>0.12571740384334401</v>
      </c>
      <c r="Z16" s="18">
        <v>6.7452146031829502E-2</v>
      </c>
      <c r="AA16" s="18">
        <v>0.14429760743598799</v>
      </c>
      <c r="AB16" s="18">
        <v>6.03372701012704E-2</v>
      </c>
      <c r="AC16" s="18"/>
      <c r="AD16" s="18">
        <v>0.110114707051563</v>
      </c>
      <c r="AE16" s="18">
        <v>0.102474010650107</v>
      </c>
      <c r="AF16" s="18">
        <v>8.0655535826198693E-2</v>
      </c>
      <c r="AG16" s="18">
        <v>0.101939800253636</v>
      </c>
      <c r="AH16" s="18"/>
      <c r="AI16" s="18">
        <v>0.145811303354899</v>
      </c>
      <c r="AJ16" s="18">
        <v>0.129132600628761</v>
      </c>
      <c r="AK16" s="18">
        <v>7.6716295943296403E-2</v>
      </c>
      <c r="AL16" s="18">
        <v>4.5114343652012501E-2</v>
      </c>
      <c r="AM16" s="18">
        <v>6.0848655909703897E-2</v>
      </c>
    </row>
    <row r="17" spans="2:39" x14ac:dyDescent="0.35">
      <c r="B17" s="15" t="s">
        <v>67</v>
      </c>
      <c r="C17" s="19">
        <v>0.53725477546465294</v>
      </c>
      <c r="D17" s="19">
        <v>0.54147331362269702</v>
      </c>
      <c r="E17" s="19">
        <v>0.532390141486763</v>
      </c>
      <c r="F17" s="19"/>
      <c r="G17" s="19">
        <v>0.41690646569054601</v>
      </c>
      <c r="H17" s="19">
        <v>0.56179489686588202</v>
      </c>
      <c r="I17" s="19">
        <v>0.52990018688959795</v>
      </c>
      <c r="J17" s="19">
        <v>0.533759171133244</v>
      </c>
      <c r="K17" s="19">
        <v>0.61739342412717202</v>
      </c>
      <c r="L17" s="19">
        <v>0.62352867403784995</v>
      </c>
      <c r="M17" s="19"/>
      <c r="N17" s="19">
        <v>0.61381964031248903</v>
      </c>
      <c r="O17" s="19">
        <v>0.48858766584851898</v>
      </c>
      <c r="P17" s="19">
        <v>0.57644095301676301</v>
      </c>
      <c r="Q17" s="19">
        <v>0.48473995426559702</v>
      </c>
      <c r="R17" s="19">
        <v>0.599168305471247</v>
      </c>
      <c r="S17" s="19"/>
      <c r="T17" s="19">
        <v>0.43373336009892799</v>
      </c>
      <c r="U17" s="19">
        <v>0.34407105006439198</v>
      </c>
      <c r="V17" s="19">
        <v>0.53340948729142701</v>
      </c>
      <c r="W17" s="19">
        <v>0.579887209369914</v>
      </c>
      <c r="X17" s="19"/>
      <c r="Y17" s="19">
        <v>0.48553472514337698</v>
      </c>
      <c r="Z17" s="19">
        <v>0.632156841479242</v>
      </c>
      <c r="AA17" s="19">
        <v>0.46993371480165502</v>
      </c>
      <c r="AB17" s="19">
        <v>0.70965493208572195</v>
      </c>
      <c r="AC17" s="19"/>
      <c r="AD17" s="19">
        <v>0.52005826715498404</v>
      </c>
      <c r="AE17" s="19">
        <v>0.57723368525172403</v>
      </c>
      <c r="AF17" s="19">
        <v>0.43522794477176302</v>
      </c>
      <c r="AG17" s="19">
        <v>0.61179958313688299</v>
      </c>
      <c r="AH17" s="19"/>
      <c r="AI17" s="19">
        <v>0.48815054297617699</v>
      </c>
      <c r="AJ17" s="19">
        <v>0.57305105400398504</v>
      </c>
      <c r="AK17" s="19">
        <v>0.635201364329402</v>
      </c>
      <c r="AL17" s="19">
        <v>0.60035103938047396</v>
      </c>
      <c r="AM17" s="19">
        <v>0.71718292519861104</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214</v>
      </c>
      <c r="C9" s="14">
        <v>0.27076694701919501</v>
      </c>
      <c r="D9" s="14">
        <v>0.24889243688942</v>
      </c>
      <c r="E9" s="14">
        <v>0.29599167682852001</v>
      </c>
      <c r="F9" s="14"/>
      <c r="G9" s="14">
        <v>0.26494763740669802</v>
      </c>
      <c r="H9" s="14">
        <v>0.33034715889131899</v>
      </c>
      <c r="I9" s="14">
        <v>0.234103912025167</v>
      </c>
      <c r="J9" s="14">
        <v>0.25730482507110802</v>
      </c>
      <c r="K9" s="14">
        <v>0.28465002155193397</v>
      </c>
      <c r="L9" s="14">
        <v>0.21377122744997501</v>
      </c>
      <c r="M9" s="14"/>
      <c r="N9" s="14">
        <v>0.36149095526703101</v>
      </c>
      <c r="O9" s="14">
        <v>0.20154259017711901</v>
      </c>
      <c r="P9" s="14">
        <v>0.25648644312101399</v>
      </c>
      <c r="Q9" s="14">
        <v>0.32376563784363399</v>
      </c>
      <c r="R9" s="14">
        <v>0.28763756294620801</v>
      </c>
      <c r="S9" s="14"/>
      <c r="T9" s="14">
        <v>0.32573059442638602</v>
      </c>
      <c r="U9" s="14">
        <v>0.260699406266797</v>
      </c>
      <c r="V9" s="14">
        <v>0.25889577373685402</v>
      </c>
      <c r="W9" s="14">
        <v>0.27592114662300898</v>
      </c>
      <c r="X9" s="14"/>
      <c r="Y9" s="14">
        <v>0.28917017161807301</v>
      </c>
      <c r="Z9" s="14">
        <v>0.25403827767696702</v>
      </c>
      <c r="AA9" s="14">
        <v>0.27022744979008201</v>
      </c>
      <c r="AB9" s="14">
        <v>0.27907975465313201</v>
      </c>
      <c r="AC9" s="14"/>
      <c r="AD9" s="14">
        <v>0.24954057594394</v>
      </c>
      <c r="AE9" s="14">
        <v>0.29837529701972298</v>
      </c>
      <c r="AF9" s="14">
        <v>0.34822273795730901</v>
      </c>
      <c r="AG9" s="14">
        <v>0.32220137902526502</v>
      </c>
      <c r="AH9" s="14"/>
      <c r="AI9" s="14">
        <v>0.30763445189146099</v>
      </c>
      <c r="AJ9" s="14">
        <v>0.25435378507970402</v>
      </c>
      <c r="AK9" s="14">
        <v>0.43573449927598301</v>
      </c>
      <c r="AL9" s="14">
        <v>0.13901504623109601</v>
      </c>
      <c r="AM9" s="14">
        <v>0.34023900926276002</v>
      </c>
    </row>
    <row r="10" spans="2:39" x14ac:dyDescent="0.35">
      <c r="B10" s="15" t="s">
        <v>215</v>
      </c>
      <c r="C10" s="14">
        <v>0.36520811729209701</v>
      </c>
      <c r="D10" s="14">
        <v>0.35702637276826099</v>
      </c>
      <c r="E10" s="14">
        <v>0.37464294777553703</v>
      </c>
      <c r="F10" s="14"/>
      <c r="G10" s="14">
        <v>0.37854493980951098</v>
      </c>
      <c r="H10" s="14">
        <v>0.33837764873033899</v>
      </c>
      <c r="I10" s="14">
        <v>0.35302655648133202</v>
      </c>
      <c r="J10" s="14">
        <v>0.39949509548184098</v>
      </c>
      <c r="K10" s="14">
        <v>0.31764703675602102</v>
      </c>
      <c r="L10" s="14">
        <v>0.43950004452020203</v>
      </c>
      <c r="M10" s="14"/>
      <c r="N10" s="14">
        <v>0.25814469172043902</v>
      </c>
      <c r="O10" s="14">
        <v>0.37872550659890403</v>
      </c>
      <c r="P10" s="14">
        <v>0.41325599326379198</v>
      </c>
      <c r="Q10" s="14">
        <v>0.31383437891098698</v>
      </c>
      <c r="R10" s="14">
        <v>0.43148048524061</v>
      </c>
      <c r="S10" s="14"/>
      <c r="T10" s="14">
        <v>0.37707565218454803</v>
      </c>
      <c r="U10" s="14">
        <v>0.28829680443706401</v>
      </c>
      <c r="V10" s="14">
        <v>0.36520946358332401</v>
      </c>
      <c r="W10" s="14">
        <v>0.37241949109219202</v>
      </c>
      <c r="X10" s="14"/>
      <c r="Y10" s="14">
        <v>0.32977377132670599</v>
      </c>
      <c r="Z10" s="14">
        <v>0.45532252857003003</v>
      </c>
      <c r="AA10" s="14">
        <v>0.33126165138765501</v>
      </c>
      <c r="AB10" s="14">
        <v>0.348166678924893</v>
      </c>
      <c r="AC10" s="14"/>
      <c r="AD10" s="14">
        <v>0.36940304871171398</v>
      </c>
      <c r="AE10" s="14">
        <v>0.336414457536381</v>
      </c>
      <c r="AF10" s="14">
        <v>0.35320671804848902</v>
      </c>
      <c r="AG10" s="14">
        <v>0.46724131993383</v>
      </c>
      <c r="AH10" s="14"/>
      <c r="AI10" s="14">
        <v>0.33565794973283197</v>
      </c>
      <c r="AJ10" s="14">
        <v>0.41219872580258499</v>
      </c>
      <c r="AK10" s="14">
        <v>0.26982503190335799</v>
      </c>
      <c r="AL10" s="14">
        <v>0.47918251653926602</v>
      </c>
      <c r="AM10" s="14">
        <v>0.43100591066617799</v>
      </c>
    </row>
    <row r="11" spans="2:39" ht="29" x14ac:dyDescent="0.35">
      <c r="B11" s="15" t="s">
        <v>216</v>
      </c>
      <c r="C11" s="14">
        <v>0.245040168758204</v>
      </c>
      <c r="D11" s="14">
        <v>0.25759526051190601</v>
      </c>
      <c r="E11" s="14">
        <v>0.23056218523585101</v>
      </c>
      <c r="F11" s="14"/>
      <c r="G11" s="14">
        <v>0.22185072513524101</v>
      </c>
      <c r="H11" s="14">
        <v>0.222478602423797</v>
      </c>
      <c r="I11" s="14">
        <v>0.281715571044165</v>
      </c>
      <c r="J11" s="14">
        <v>0.203704760387696</v>
      </c>
      <c r="K11" s="14">
        <v>0.27507391816996202</v>
      </c>
      <c r="L11" s="14">
        <v>0.29847149969562398</v>
      </c>
      <c r="M11" s="14"/>
      <c r="N11" s="14">
        <v>0.30656639867999202</v>
      </c>
      <c r="O11" s="14">
        <v>0.239898912946754</v>
      </c>
      <c r="P11" s="14">
        <v>0.25146569016890002</v>
      </c>
      <c r="Q11" s="14">
        <v>0.252140051524959</v>
      </c>
      <c r="R11" s="14">
        <v>0.18590864597440401</v>
      </c>
      <c r="S11" s="14"/>
      <c r="T11" s="14">
        <v>0.22918553871548</v>
      </c>
      <c r="U11" s="14">
        <v>0.373128073476785</v>
      </c>
      <c r="V11" s="14">
        <v>0.24830534080459099</v>
      </c>
      <c r="W11" s="14">
        <v>0.22851750709562499</v>
      </c>
      <c r="X11" s="14"/>
      <c r="Y11" s="14">
        <v>0.261325542634463</v>
      </c>
      <c r="Z11" s="14">
        <v>0.18613120804375999</v>
      </c>
      <c r="AA11" s="14">
        <v>0.26381501510633798</v>
      </c>
      <c r="AB11" s="14">
        <v>0.261560383160229</v>
      </c>
      <c r="AC11" s="14"/>
      <c r="AD11" s="14">
        <v>0.25688739277196299</v>
      </c>
      <c r="AE11" s="14">
        <v>0.251815435037892</v>
      </c>
      <c r="AF11" s="14">
        <v>0.24292466630446899</v>
      </c>
      <c r="AG11" s="14">
        <v>5.5802377110935802E-2</v>
      </c>
      <c r="AH11" s="14"/>
      <c r="AI11" s="14">
        <v>0.25273426208026101</v>
      </c>
      <c r="AJ11" s="14">
        <v>0.26105063483076901</v>
      </c>
      <c r="AK11" s="14">
        <v>0.15480762075537199</v>
      </c>
      <c r="AL11" s="14">
        <v>0.22659349496754499</v>
      </c>
      <c r="AM11" s="14">
        <v>0.17101091157664899</v>
      </c>
    </row>
    <row r="12" spans="2:39" x14ac:dyDescent="0.35">
      <c r="B12" s="15" t="s">
        <v>217</v>
      </c>
      <c r="C12" s="14">
        <v>6.53576339253856E-2</v>
      </c>
      <c r="D12" s="14">
        <v>7.4620843701343295E-2</v>
      </c>
      <c r="E12" s="14">
        <v>5.46757049414043E-2</v>
      </c>
      <c r="F12" s="14"/>
      <c r="G12" s="14">
        <v>8.7388035538617598E-2</v>
      </c>
      <c r="H12" s="14">
        <v>6.3264212728488103E-2</v>
      </c>
      <c r="I12" s="14">
        <v>7.3500935854769106E-2</v>
      </c>
      <c r="J12" s="14">
        <v>7.3853179046745099E-2</v>
      </c>
      <c r="K12" s="14">
        <v>6.15043558994963E-2</v>
      </c>
      <c r="L12" s="14">
        <v>0</v>
      </c>
      <c r="M12" s="14"/>
      <c r="N12" s="14">
        <v>3.04890722058682E-2</v>
      </c>
      <c r="O12" s="14">
        <v>9.3453287651628594E-2</v>
      </c>
      <c r="P12" s="14">
        <v>4.3457274384171102E-2</v>
      </c>
      <c r="Q12" s="14">
        <v>4.0372590709057903E-2</v>
      </c>
      <c r="R12" s="14">
        <v>6.8166700220655199E-2</v>
      </c>
      <c r="S12" s="14"/>
      <c r="T12" s="14">
        <v>4.5664565731422899E-2</v>
      </c>
      <c r="U12" s="14">
        <v>2.6937684386120101E-2</v>
      </c>
      <c r="V12" s="14">
        <v>6.8739200497559494E-2</v>
      </c>
      <c r="W12" s="14">
        <v>6.9725624283655599E-2</v>
      </c>
      <c r="X12" s="14"/>
      <c r="Y12" s="14">
        <v>6.6043133047768002E-2</v>
      </c>
      <c r="Z12" s="14">
        <v>9.74987272935285E-2</v>
      </c>
      <c r="AA12" s="14">
        <v>3.1856504550561202E-2</v>
      </c>
      <c r="AB12" s="14">
        <v>4.5240417189413698E-2</v>
      </c>
      <c r="AC12" s="14"/>
      <c r="AD12" s="14">
        <v>7.2256481551918494E-2</v>
      </c>
      <c r="AE12" s="14">
        <v>5.0721343171296E-2</v>
      </c>
      <c r="AF12" s="14">
        <v>3.5224014144122497E-2</v>
      </c>
      <c r="AG12" s="14">
        <v>0.100167851566068</v>
      </c>
      <c r="AH12" s="14"/>
      <c r="AI12" s="14">
        <v>3.3986932931559098E-2</v>
      </c>
      <c r="AJ12" s="14">
        <v>5.4275715790304699E-2</v>
      </c>
      <c r="AK12" s="14">
        <v>5.7685408053267197E-2</v>
      </c>
      <c r="AL12" s="14">
        <v>7.3227744796311597E-2</v>
      </c>
      <c r="AM12" s="14">
        <v>4.8084212368462602E-2</v>
      </c>
    </row>
    <row r="13" spans="2:39" x14ac:dyDescent="0.35">
      <c r="B13" s="15" t="s">
        <v>218</v>
      </c>
      <c r="C13" s="14">
        <v>4.6689190447033103E-2</v>
      </c>
      <c r="D13" s="14">
        <v>5.1004990734929402E-2</v>
      </c>
      <c r="E13" s="14">
        <v>4.1712398028490701E-2</v>
      </c>
      <c r="F13" s="14"/>
      <c r="G13" s="14">
        <v>4.4130176588533999E-2</v>
      </c>
      <c r="H13" s="14">
        <v>4.3183896312781002E-2</v>
      </c>
      <c r="I13" s="14">
        <v>4.5727617846010697E-2</v>
      </c>
      <c r="J13" s="14">
        <v>5.4000365058257997E-2</v>
      </c>
      <c r="K13" s="14">
        <v>4.8793450514902699E-2</v>
      </c>
      <c r="L13" s="14">
        <v>4.8257228334199202E-2</v>
      </c>
      <c r="M13" s="14"/>
      <c r="N13" s="14">
        <v>2.8919089321997202E-2</v>
      </c>
      <c r="O13" s="14">
        <v>7.9309834652037697E-2</v>
      </c>
      <c r="P13" s="14">
        <v>3.5334599062123301E-2</v>
      </c>
      <c r="Q13" s="14">
        <v>5.2344180677565001E-2</v>
      </c>
      <c r="R13" s="14">
        <v>2.6806605618121801E-2</v>
      </c>
      <c r="S13" s="14"/>
      <c r="T13" s="14">
        <v>2.2343648942163299E-2</v>
      </c>
      <c r="U13" s="14">
        <v>5.0938031433233E-2</v>
      </c>
      <c r="V13" s="14">
        <v>5.4607124243868002E-2</v>
      </c>
      <c r="W13" s="14">
        <v>4.2080456239727802E-2</v>
      </c>
      <c r="X13" s="14"/>
      <c r="Y13" s="14">
        <v>4.4362674431551098E-2</v>
      </c>
      <c r="Z13" s="14">
        <v>7.0092584157147196E-3</v>
      </c>
      <c r="AA13" s="14">
        <v>0.102839379165362</v>
      </c>
      <c r="AB13" s="14">
        <v>6.5952766072331998E-2</v>
      </c>
      <c r="AC13" s="14"/>
      <c r="AD13" s="14">
        <v>4.3392534684316399E-2</v>
      </c>
      <c r="AE13" s="14">
        <v>6.2673467234707805E-2</v>
      </c>
      <c r="AF13" s="14">
        <v>2.0421863545610399E-2</v>
      </c>
      <c r="AG13" s="14">
        <v>2.0571290214422701E-2</v>
      </c>
      <c r="AH13" s="14"/>
      <c r="AI13" s="14">
        <v>5.6843187152109197E-2</v>
      </c>
      <c r="AJ13" s="14">
        <v>1.8121138496637001E-2</v>
      </c>
      <c r="AK13" s="14">
        <v>6.08524902557009E-2</v>
      </c>
      <c r="AL13" s="14">
        <v>8.1981197465782099E-2</v>
      </c>
      <c r="AM13" s="14">
        <v>9.6599561259500602E-3</v>
      </c>
    </row>
    <row r="14" spans="2:39" x14ac:dyDescent="0.35">
      <c r="B14" s="15" t="s">
        <v>170</v>
      </c>
      <c r="C14" s="14">
        <v>6.9379425580854302E-3</v>
      </c>
      <c r="D14" s="14">
        <v>1.08600953941408E-2</v>
      </c>
      <c r="E14" s="14">
        <v>2.4150871901972601E-3</v>
      </c>
      <c r="F14" s="14"/>
      <c r="G14" s="14">
        <v>3.1384855213972699E-3</v>
      </c>
      <c r="H14" s="14">
        <v>2.3484809132762602E-3</v>
      </c>
      <c r="I14" s="14">
        <v>1.19254067485561E-2</v>
      </c>
      <c r="J14" s="14">
        <v>1.1641774954350899E-2</v>
      </c>
      <c r="K14" s="14">
        <v>1.2331217107683499E-2</v>
      </c>
      <c r="L14" s="14">
        <v>0</v>
      </c>
      <c r="M14" s="14"/>
      <c r="N14" s="14">
        <v>1.43897928046721E-2</v>
      </c>
      <c r="O14" s="14">
        <v>7.0698679735570098E-3</v>
      </c>
      <c r="P14" s="14">
        <v>0</v>
      </c>
      <c r="Q14" s="14">
        <v>1.7543160333796701E-2</v>
      </c>
      <c r="R14" s="14">
        <v>0</v>
      </c>
      <c r="S14" s="14"/>
      <c r="T14" s="14">
        <v>0</v>
      </c>
      <c r="U14" s="14">
        <v>0</v>
      </c>
      <c r="V14" s="14">
        <v>4.2430971338031503E-3</v>
      </c>
      <c r="W14" s="14">
        <v>1.1335774665790801E-2</v>
      </c>
      <c r="X14" s="14"/>
      <c r="Y14" s="14">
        <v>9.3247069414391006E-3</v>
      </c>
      <c r="Z14" s="14">
        <v>0</v>
      </c>
      <c r="AA14" s="14">
        <v>0</v>
      </c>
      <c r="AB14" s="14">
        <v>0</v>
      </c>
      <c r="AC14" s="14"/>
      <c r="AD14" s="14">
        <v>8.5199663361478703E-3</v>
      </c>
      <c r="AE14" s="14">
        <v>0</v>
      </c>
      <c r="AF14" s="14">
        <v>0</v>
      </c>
      <c r="AG14" s="14">
        <v>3.4015782149478403E-2</v>
      </c>
      <c r="AH14" s="14"/>
      <c r="AI14" s="14">
        <v>1.31432162117774E-2</v>
      </c>
      <c r="AJ14" s="14">
        <v>0</v>
      </c>
      <c r="AK14" s="14">
        <v>2.10949497563192E-2</v>
      </c>
      <c r="AL14" s="14">
        <v>0</v>
      </c>
      <c r="AM14" s="14">
        <v>0</v>
      </c>
    </row>
    <row r="15" spans="2:39" x14ac:dyDescent="0.35">
      <c r="B15" s="15" t="s">
        <v>219</v>
      </c>
      <c r="C15" s="18">
        <v>0.63597506431129203</v>
      </c>
      <c r="D15" s="18">
        <v>0.60591880965768097</v>
      </c>
      <c r="E15" s="18">
        <v>0.67063462460405598</v>
      </c>
      <c r="F15" s="18"/>
      <c r="G15" s="18">
        <v>0.64349257721621</v>
      </c>
      <c r="H15" s="18">
        <v>0.66872480762165798</v>
      </c>
      <c r="I15" s="18">
        <v>0.58713046850649897</v>
      </c>
      <c r="J15" s="18">
        <v>0.656799920552949</v>
      </c>
      <c r="K15" s="18">
        <v>0.60229705830795599</v>
      </c>
      <c r="L15" s="18">
        <v>0.65327127197017698</v>
      </c>
      <c r="M15" s="18"/>
      <c r="N15" s="18">
        <v>0.61963564698746998</v>
      </c>
      <c r="O15" s="18">
        <v>0.58026809677602298</v>
      </c>
      <c r="P15" s="18">
        <v>0.66974243638480602</v>
      </c>
      <c r="Q15" s="18">
        <v>0.63760001675462197</v>
      </c>
      <c r="R15" s="18">
        <v>0.71911804818681901</v>
      </c>
      <c r="S15" s="18"/>
      <c r="T15" s="18">
        <v>0.70280624661093405</v>
      </c>
      <c r="U15" s="18">
        <v>0.54899621070386195</v>
      </c>
      <c r="V15" s="18">
        <v>0.62410523732017797</v>
      </c>
      <c r="W15" s="18">
        <v>0.64834063771520101</v>
      </c>
      <c r="X15" s="18"/>
      <c r="Y15" s="18">
        <v>0.61894394294477895</v>
      </c>
      <c r="Z15" s="18">
        <v>0.70936080624699704</v>
      </c>
      <c r="AA15" s="18">
        <v>0.60148910117773802</v>
      </c>
      <c r="AB15" s="18">
        <v>0.62724643357802501</v>
      </c>
      <c r="AC15" s="18"/>
      <c r="AD15" s="18">
        <v>0.618943624655654</v>
      </c>
      <c r="AE15" s="18">
        <v>0.63478975455610398</v>
      </c>
      <c r="AF15" s="18">
        <v>0.70142945600579798</v>
      </c>
      <c r="AG15" s="18">
        <v>0.78944269895909502</v>
      </c>
      <c r="AH15" s="18"/>
      <c r="AI15" s="18">
        <v>0.64329240162429402</v>
      </c>
      <c r="AJ15" s="18">
        <v>0.66655251088228895</v>
      </c>
      <c r="AK15" s="18">
        <v>0.705559531179341</v>
      </c>
      <c r="AL15" s="18">
        <v>0.61819756277036098</v>
      </c>
      <c r="AM15" s="18">
        <v>0.77124491992893796</v>
      </c>
    </row>
    <row r="16" spans="2:39" x14ac:dyDescent="0.35">
      <c r="B16" s="15" t="s">
        <v>220</v>
      </c>
      <c r="C16" s="18">
        <v>0.112046824372419</v>
      </c>
      <c r="D16" s="18">
        <v>0.12562583443627301</v>
      </c>
      <c r="E16" s="18">
        <v>9.6388102969895001E-2</v>
      </c>
      <c r="F16" s="18"/>
      <c r="G16" s="18">
        <v>0.13151821212715201</v>
      </c>
      <c r="H16" s="18">
        <v>0.106448109041269</v>
      </c>
      <c r="I16" s="18">
        <v>0.11922855370078</v>
      </c>
      <c r="J16" s="18">
        <v>0.12785354410500299</v>
      </c>
      <c r="K16" s="18">
        <v>0.110297806414399</v>
      </c>
      <c r="L16" s="18">
        <v>4.8257228334199202E-2</v>
      </c>
      <c r="M16" s="18"/>
      <c r="N16" s="18">
        <v>5.9408161527865398E-2</v>
      </c>
      <c r="O16" s="18">
        <v>0.172763122303666</v>
      </c>
      <c r="P16" s="18">
        <v>7.8791873446294403E-2</v>
      </c>
      <c r="Q16" s="18">
        <v>9.2716771386622904E-2</v>
      </c>
      <c r="R16" s="18">
        <v>9.4973305838777E-2</v>
      </c>
      <c r="S16" s="18"/>
      <c r="T16" s="18">
        <v>6.8008214673586295E-2</v>
      </c>
      <c r="U16" s="18">
        <v>7.7875715819353E-2</v>
      </c>
      <c r="V16" s="18">
        <v>0.123346324741428</v>
      </c>
      <c r="W16" s="18">
        <v>0.11180608052338301</v>
      </c>
      <c r="X16" s="18"/>
      <c r="Y16" s="18">
        <v>0.110405807479319</v>
      </c>
      <c r="Z16" s="18">
        <v>0.104507985709243</v>
      </c>
      <c r="AA16" s="18">
        <v>0.134695883715924</v>
      </c>
      <c r="AB16" s="18">
        <v>0.111193183261746</v>
      </c>
      <c r="AC16" s="18"/>
      <c r="AD16" s="18">
        <v>0.115649016236235</v>
      </c>
      <c r="AE16" s="18">
        <v>0.11339481040600401</v>
      </c>
      <c r="AF16" s="18">
        <v>5.5645877689732899E-2</v>
      </c>
      <c r="AG16" s="18">
        <v>0.120739141780491</v>
      </c>
      <c r="AH16" s="18"/>
      <c r="AI16" s="18">
        <v>9.0830120083668295E-2</v>
      </c>
      <c r="AJ16" s="18">
        <v>7.2396854286941703E-2</v>
      </c>
      <c r="AK16" s="18">
        <v>0.11853789830896801</v>
      </c>
      <c r="AL16" s="18">
        <v>0.155208942262094</v>
      </c>
      <c r="AM16" s="18">
        <v>5.7744168494412697E-2</v>
      </c>
    </row>
    <row r="17" spans="2:39" x14ac:dyDescent="0.35">
      <c r="B17" s="15" t="s">
        <v>67</v>
      </c>
      <c r="C17" s="19">
        <v>0.52392823993887305</v>
      </c>
      <c r="D17" s="19">
        <v>0.48029297522140801</v>
      </c>
      <c r="E17" s="19">
        <v>0.57424652163416101</v>
      </c>
      <c r="F17" s="19"/>
      <c r="G17" s="19">
        <v>0.51197436508905803</v>
      </c>
      <c r="H17" s="19">
        <v>0.56227669858038898</v>
      </c>
      <c r="I17" s="19">
        <v>0.46790191480571902</v>
      </c>
      <c r="J17" s="19">
        <v>0.52894637644794595</v>
      </c>
      <c r="K17" s="19">
        <v>0.49199925189355698</v>
      </c>
      <c r="L17" s="19">
        <v>0.60501404363597799</v>
      </c>
      <c r="M17" s="19"/>
      <c r="N17" s="19">
        <v>0.56022748545960499</v>
      </c>
      <c r="O17" s="19">
        <v>0.40750497447235701</v>
      </c>
      <c r="P17" s="19">
        <v>0.590950562938511</v>
      </c>
      <c r="Q17" s="19">
        <v>0.54488324536799904</v>
      </c>
      <c r="R17" s="19">
        <v>0.62414474234804196</v>
      </c>
      <c r="S17" s="19"/>
      <c r="T17" s="19">
        <v>0.63479803193734696</v>
      </c>
      <c r="U17" s="19">
        <v>0.47112049488450802</v>
      </c>
      <c r="V17" s="19">
        <v>0.50075891257875105</v>
      </c>
      <c r="W17" s="19">
        <v>0.53653455719181697</v>
      </c>
      <c r="X17" s="19"/>
      <c r="Y17" s="19">
        <v>0.50853813546545901</v>
      </c>
      <c r="Z17" s="19">
        <v>0.60485282053775302</v>
      </c>
      <c r="AA17" s="19">
        <v>0.46679321746181401</v>
      </c>
      <c r="AB17" s="19">
        <v>0.51605325031627902</v>
      </c>
      <c r="AC17" s="19"/>
      <c r="AD17" s="19">
        <v>0.50329460841941898</v>
      </c>
      <c r="AE17" s="19">
        <v>0.52139494415010001</v>
      </c>
      <c r="AF17" s="19">
        <v>0.64578357831606503</v>
      </c>
      <c r="AG17" s="19">
        <v>0.66870355717860397</v>
      </c>
      <c r="AH17" s="19"/>
      <c r="AI17" s="19">
        <v>0.55246228154062504</v>
      </c>
      <c r="AJ17" s="19">
        <v>0.59415565659534697</v>
      </c>
      <c r="AK17" s="19">
        <v>0.58702163287037301</v>
      </c>
      <c r="AL17" s="19">
        <v>0.462988620508268</v>
      </c>
      <c r="AM17" s="19">
        <v>0.71350075143452596</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I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1" t="s">
        <v>241</v>
      </c>
      <c r="E2" s="28"/>
      <c r="F2" s="28"/>
      <c r="G2" s="28"/>
      <c r="H2" s="28"/>
      <c r="I2" s="28"/>
    </row>
    <row r="6" spans="2:9" ht="50.15" customHeight="1" x14ac:dyDescent="0.35">
      <c r="B6" s="17" t="s">
        <v>15</v>
      </c>
      <c r="C6" s="17" t="s">
        <v>234</v>
      </c>
      <c r="D6" s="17" t="s">
        <v>235</v>
      </c>
      <c r="E6" s="17" t="s">
        <v>236</v>
      </c>
      <c r="F6" s="17" t="s">
        <v>237</v>
      </c>
      <c r="G6" s="17" t="s">
        <v>238</v>
      </c>
      <c r="H6" s="17" t="s">
        <v>239</v>
      </c>
    </row>
    <row r="7" spans="2:9" x14ac:dyDescent="0.35">
      <c r="B7" s="15" t="s">
        <v>121</v>
      </c>
      <c r="C7" s="14">
        <v>2.9272794139174101E-2</v>
      </c>
      <c r="D7" s="14">
        <v>1.99776401319499E-2</v>
      </c>
      <c r="E7" s="14">
        <v>0.113120092795854</v>
      </c>
      <c r="F7" s="14">
        <v>1.0311124082207201E-2</v>
      </c>
      <c r="G7" s="14">
        <v>8.3113501653795992E-3</v>
      </c>
      <c r="H7" s="14">
        <v>1.5980908712975899E-2</v>
      </c>
    </row>
    <row r="8" spans="2:9" x14ac:dyDescent="0.35">
      <c r="B8" s="15" t="s">
        <v>122</v>
      </c>
      <c r="C8" s="14">
        <v>7.3801407807743594E-2</v>
      </c>
      <c r="D8" s="14">
        <v>7.8009841452162096E-2</v>
      </c>
      <c r="E8" s="14">
        <v>0.219680602604478</v>
      </c>
      <c r="F8" s="14">
        <v>2.1367835262901199E-2</v>
      </c>
      <c r="G8" s="14">
        <v>5.1584648965646802E-2</v>
      </c>
      <c r="H8" s="14">
        <v>8.3932404396722601E-2</v>
      </c>
    </row>
    <row r="9" spans="2:9" x14ac:dyDescent="0.35">
      <c r="B9" s="15" t="s">
        <v>123</v>
      </c>
      <c r="C9" s="14">
        <v>0.123053972549834</v>
      </c>
      <c r="D9" s="14">
        <v>0.13806039353483801</v>
      </c>
      <c r="E9" s="14">
        <v>0.127099478667173</v>
      </c>
      <c r="F9" s="14">
        <v>2.7378176938963099E-2</v>
      </c>
      <c r="G9" s="14">
        <v>9.8566791893825695E-2</v>
      </c>
      <c r="H9" s="14">
        <v>0.14419948909275401</v>
      </c>
    </row>
    <row r="10" spans="2:9" x14ac:dyDescent="0.35">
      <c r="B10" s="15" t="s">
        <v>124</v>
      </c>
      <c r="C10" s="14">
        <v>0.23723450229132001</v>
      </c>
      <c r="D10" s="14">
        <v>0.21310227838241</v>
      </c>
      <c r="E10" s="14">
        <v>0.16949264594788499</v>
      </c>
      <c r="F10" s="14">
        <v>8.4342207718648698E-2</v>
      </c>
      <c r="G10" s="14">
        <v>0.19942763414808201</v>
      </c>
      <c r="H10" s="14">
        <v>0.22703551780667899</v>
      </c>
    </row>
    <row r="11" spans="2:9" x14ac:dyDescent="0.35">
      <c r="B11" s="15" t="s">
        <v>125</v>
      </c>
      <c r="C11" s="14">
        <v>0.153480596323743</v>
      </c>
      <c r="D11" s="14">
        <v>0.18521695482515799</v>
      </c>
      <c r="E11" s="14">
        <v>7.1361900404982206E-2</v>
      </c>
      <c r="F11" s="14">
        <v>8.7407073515928205E-2</v>
      </c>
      <c r="G11" s="14">
        <v>0.13047609401837701</v>
      </c>
      <c r="H11" s="14">
        <v>0.160605940563536</v>
      </c>
    </row>
    <row r="12" spans="2:9" x14ac:dyDescent="0.35">
      <c r="B12" s="15" t="s">
        <v>126</v>
      </c>
      <c r="C12" s="14">
        <v>0.22941286422096199</v>
      </c>
      <c r="D12" s="14">
        <v>0.146491617785066</v>
      </c>
      <c r="E12" s="14">
        <v>0.10574312934465301</v>
      </c>
      <c r="F12" s="14">
        <v>0.45046657035773602</v>
      </c>
      <c r="G12" s="14">
        <v>0.145724324971577</v>
      </c>
      <c r="H12" s="14">
        <v>0.156238949741173</v>
      </c>
    </row>
    <row r="13" spans="2:9" x14ac:dyDescent="0.35">
      <c r="B13" s="15" t="s">
        <v>127</v>
      </c>
      <c r="C13" s="14">
        <v>3.1303790379612499E-2</v>
      </c>
      <c r="D13" s="14">
        <v>1.93733545567225E-2</v>
      </c>
      <c r="E13" s="14">
        <v>6.2938125056782399E-3</v>
      </c>
      <c r="F13" s="14">
        <v>9.9439960723440898E-2</v>
      </c>
      <c r="G13" s="14">
        <v>3.2395579165251702E-2</v>
      </c>
      <c r="H13" s="14">
        <v>1.44600772644831E-2</v>
      </c>
    </row>
    <row r="14" spans="2:9" x14ac:dyDescent="0.35">
      <c r="B14" s="15" t="s">
        <v>128</v>
      </c>
      <c r="C14" s="14">
        <v>8.6897649946153593E-2</v>
      </c>
      <c r="D14" s="14">
        <v>0.103558647868605</v>
      </c>
      <c r="E14" s="14">
        <v>8.2836449860202804E-2</v>
      </c>
      <c r="F14" s="14">
        <v>0.157303501457211</v>
      </c>
      <c r="G14" s="14">
        <v>0.14905436252863399</v>
      </c>
      <c r="H14" s="14">
        <v>0.123310106832047</v>
      </c>
    </row>
    <row r="15" spans="2:9" x14ac:dyDescent="0.35">
      <c r="B15" s="15" t="s">
        <v>240</v>
      </c>
      <c r="C15" s="14">
        <v>3.4387839091981801E-2</v>
      </c>
      <c r="D15" s="14">
        <v>9.0441328226304005E-2</v>
      </c>
      <c r="E15" s="14">
        <v>9.9469449226507495E-2</v>
      </c>
      <c r="F15" s="14">
        <v>5.9234743174680901E-2</v>
      </c>
      <c r="G15" s="14">
        <v>0.17632439732886701</v>
      </c>
      <c r="H15" s="14">
        <v>6.7823863307224702E-2</v>
      </c>
    </row>
    <row r="16" spans="2:9" x14ac:dyDescent="0.35">
      <c r="B16" s="15" t="s">
        <v>64</v>
      </c>
      <c r="C16" s="14">
        <v>1.1545832494748E-3</v>
      </c>
      <c r="D16" s="14">
        <v>5.7679432367846702E-3</v>
      </c>
      <c r="E16" s="14">
        <v>4.90243864258697E-3</v>
      </c>
      <c r="F16" s="14">
        <v>2.74880676828233E-3</v>
      </c>
      <c r="G16" s="14">
        <v>8.1348168143589809E-3</v>
      </c>
      <c r="H16" s="14">
        <v>6.4127422824053404E-3</v>
      </c>
    </row>
    <row r="17" spans="2:8" x14ac:dyDescent="0.35">
      <c r="B17" s="16" t="s">
        <v>222</v>
      </c>
      <c r="C17" s="16"/>
      <c r="D17" s="16"/>
      <c r="E17" s="16"/>
      <c r="F17" s="16"/>
      <c r="G17" s="16"/>
      <c r="H17" s="16"/>
    </row>
    <row r="18" spans="2:8" x14ac:dyDescent="0.35">
      <c r="B18" t="s">
        <v>69</v>
      </c>
    </row>
    <row r="19" spans="2:8" x14ac:dyDescent="0.35">
      <c r="B19" t="s">
        <v>70</v>
      </c>
    </row>
    <row r="23" spans="2:8" x14ac:dyDescent="0.35">
      <c r="B23"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2.9272794139174101E-2</v>
      </c>
      <c r="D9" s="14">
        <v>2.7801895186103001E-2</v>
      </c>
      <c r="E9" s="14">
        <v>3.09689705768596E-2</v>
      </c>
      <c r="F9" s="14"/>
      <c r="G9" s="14">
        <v>4.38466325202252E-2</v>
      </c>
      <c r="H9" s="14">
        <v>3.9076666918636899E-2</v>
      </c>
      <c r="I9" s="14">
        <v>5.3803120784728799E-2</v>
      </c>
      <c r="J9" s="14">
        <v>0</v>
      </c>
      <c r="K9" s="14">
        <v>0</v>
      </c>
      <c r="L9" s="14">
        <v>0</v>
      </c>
      <c r="M9" s="14"/>
      <c r="N9" s="14">
        <v>0</v>
      </c>
      <c r="O9" s="14">
        <v>4.0534266351947797E-2</v>
      </c>
      <c r="P9" s="14">
        <v>1.5532641542571999E-2</v>
      </c>
      <c r="Q9" s="14">
        <v>3.2890359510358798E-2</v>
      </c>
      <c r="R9" s="14">
        <v>3.4354035714455097E-2</v>
      </c>
      <c r="S9" s="14"/>
      <c r="T9" s="14">
        <v>0.102267772066871</v>
      </c>
      <c r="U9" s="14">
        <v>0</v>
      </c>
      <c r="V9" s="14">
        <v>2.6684397478158799E-2</v>
      </c>
      <c r="W9" s="14">
        <v>2.5213131597848298E-2</v>
      </c>
      <c r="X9" s="14"/>
      <c r="Y9" s="14">
        <v>2.6696283230864402E-2</v>
      </c>
      <c r="Z9" s="14">
        <v>3.2914058754200601E-2</v>
      </c>
      <c r="AA9" s="14">
        <v>2.44385568872139E-2</v>
      </c>
      <c r="AB9" s="14">
        <v>5.7144913649883E-2</v>
      </c>
      <c r="AC9" s="14"/>
      <c r="AD9" s="14">
        <v>3.1091273166986101E-2</v>
      </c>
      <c r="AE9" s="14">
        <v>3.1637840104786402E-2</v>
      </c>
      <c r="AF9" s="14">
        <v>0</v>
      </c>
      <c r="AG9" s="14">
        <v>2.2065947156615601E-2</v>
      </c>
      <c r="AH9" s="14"/>
      <c r="AI9" s="14">
        <v>0</v>
      </c>
      <c r="AJ9" s="14">
        <v>2.2989503852836098E-2</v>
      </c>
      <c r="AK9" s="14">
        <v>0</v>
      </c>
      <c r="AL9" s="14">
        <v>4.9195898165362399E-2</v>
      </c>
      <c r="AM9" s="14">
        <v>6.0009787522288999E-2</v>
      </c>
    </row>
    <row r="10" spans="2:39" x14ac:dyDescent="0.35">
      <c r="B10" s="15" t="s">
        <v>122</v>
      </c>
      <c r="C10" s="14">
        <v>7.3801407807743594E-2</v>
      </c>
      <c r="D10" s="14">
        <v>7.4301909073187997E-2</v>
      </c>
      <c r="E10" s="14">
        <v>7.3224251605608803E-2</v>
      </c>
      <c r="F10" s="14"/>
      <c r="G10" s="14">
        <v>7.1026131607664994E-2</v>
      </c>
      <c r="H10" s="14">
        <v>0.13528923528390599</v>
      </c>
      <c r="I10" s="14">
        <v>5.7282544569683798E-2</v>
      </c>
      <c r="J10" s="14">
        <v>6.7868391489598806E-2</v>
      </c>
      <c r="K10" s="14">
        <v>1.82377102038641E-2</v>
      </c>
      <c r="L10" s="14">
        <v>2.3206838660592199E-2</v>
      </c>
      <c r="M10" s="14"/>
      <c r="N10" s="14">
        <v>0.105790530851142</v>
      </c>
      <c r="O10" s="14">
        <v>6.3403005194996906E-2</v>
      </c>
      <c r="P10" s="14">
        <v>8.8388460747194003E-2</v>
      </c>
      <c r="Q10" s="14">
        <v>6.81232502147196E-2</v>
      </c>
      <c r="R10" s="14">
        <v>6.3606075599903097E-2</v>
      </c>
      <c r="S10" s="14"/>
      <c r="T10" s="14">
        <v>8.4419689946238802E-2</v>
      </c>
      <c r="U10" s="14">
        <v>0.125170569107311</v>
      </c>
      <c r="V10" s="14">
        <v>6.2999984965544306E-2</v>
      </c>
      <c r="W10" s="14">
        <v>7.6294377552680204E-2</v>
      </c>
      <c r="X10" s="14"/>
      <c r="Y10" s="14">
        <v>5.6356996671637197E-2</v>
      </c>
      <c r="Z10" s="14">
        <v>8.2202775099932804E-2</v>
      </c>
      <c r="AA10" s="14">
        <v>0.109952634869039</v>
      </c>
      <c r="AB10" s="14">
        <v>0.11475921114207201</v>
      </c>
      <c r="AC10" s="14"/>
      <c r="AD10" s="14">
        <v>6.7371356274806907E-2</v>
      </c>
      <c r="AE10" s="14">
        <v>7.8912658008400804E-2</v>
      </c>
      <c r="AF10" s="14">
        <v>7.0746035256231396E-2</v>
      </c>
      <c r="AG10" s="14">
        <v>0.12769216694624</v>
      </c>
      <c r="AH10" s="14"/>
      <c r="AI10" s="14">
        <v>0.10849299241758199</v>
      </c>
      <c r="AJ10" s="14">
        <v>8.0635807086777006E-2</v>
      </c>
      <c r="AK10" s="14">
        <v>5.3564753906940897E-2</v>
      </c>
      <c r="AL10" s="14">
        <v>5.8316992123118201E-2</v>
      </c>
      <c r="AM10" s="14">
        <v>0.11109952891428899</v>
      </c>
    </row>
    <row r="11" spans="2:39" x14ac:dyDescent="0.35">
      <c r="B11" s="15" t="s">
        <v>123</v>
      </c>
      <c r="C11" s="14">
        <v>0.123053972549834</v>
      </c>
      <c r="D11" s="14">
        <v>0.116410489539371</v>
      </c>
      <c r="E11" s="14">
        <v>0.130714947032808</v>
      </c>
      <c r="F11" s="14"/>
      <c r="G11" s="14">
        <v>0.119428585487312</v>
      </c>
      <c r="H11" s="14">
        <v>0.122515854571686</v>
      </c>
      <c r="I11" s="14">
        <v>0.13823204804206499</v>
      </c>
      <c r="J11" s="14">
        <v>0.10764075839133</v>
      </c>
      <c r="K11" s="14">
        <v>4.03747313257483E-2</v>
      </c>
      <c r="L11" s="14">
        <v>0.216233297193487</v>
      </c>
      <c r="M11" s="14"/>
      <c r="N11" s="14">
        <v>0.150680093729577</v>
      </c>
      <c r="O11" s="14">
        <v>7.9009438711421603E-2</v>
      </c>
      <c r="P11" s="14">
        <v>0.15563731913409401</v>
      </c>
      <c r="Q11" s="14">
        <v>0.164308426762864</v>
      </c>
      <c r="R11" s="14">
        <v>0.119984724052647</v>
      </c>
      <c r="S11" s="14"/>
      <c r="T11" s="14">
        <v>8.7916724182948602E-2</v>
      </c>
      <c r="U11" s="14">
        <v>0.25352086947097702</v>
      </c>
      <c r="V11" s="14">
        <v>0.11881978094595599</v>
      </c>
      <c r="W11" s="14">
        <v>0.115926242187817</v>
      </c>
      <c r="X11" s="14"/>
      <c r="Y11" s="14">
        <v>0.108649771920688</v>
      </c>
      <c r="Z11" s="14">
        <v>9.9485298777007597E-2</v>
      </c>
      <c r="AA11" s="14">
        <v>0.17999574346300201</v>
      </c>
      <c r="AB11" s="14">
        <v>0.15028289187147301</v>
      </c>
      <c r="AC11" s="14"/>
      <c r="AD11" s="14">
        <v>0.122857172513074</v>
      </c>
      <c r="AE11" s="14">
        <v>0.15133125060010599</v>
      </c>
      <c r="AF11" s="14">
        <v>1.2409840191812E-2</v>
      </c>
      <c r="AG11" s="14">
        <v>6.88999934758322E-2</v>
      </c>
      <c r="AH11" s="14"/>
      <c r="AI11" s="14">
        <v>0.17328658601294</v>
      </c>
      <c r="AJ11" s="14">
        <v>0.13080820694060899</v>
      </c>
      <c r="AK11" s="14">
        <v>0.124141036585652</v>
      </c>
      <c r="AL11" s="14">
        <v>8.2028814200072298E-2</v>
      </c>
      <c r="AM11" s="14">
        <v>0.19636520118057901</v>
      </c>
    </row>
    <row r="12" spans="2:39" x14ac:dyDescent="0.35">
      <c r="B12" s="15" t="s">
        <v>124</v>
      </c>
      <c r="C12" s="14">
        <v>0.23723450229132001</v>
      </c>
      <c r="D12" s="14">
        <v>0.243284400986753</v>
      </c>
      <c r="E12" s="14">
        <v>0.230258023318272</v>
      </c>
      <c r="F12" s="14"/>
      <c r="G12" s="14">
        <v>0.27953583174694002</v>
      </c>
      <c r="H12" s="14">
        <v>0.244613449252087</v>
      </c>
      <c r="I12" s="14">
        <v>0.25488232586654502</v>
      </c>
      <c r="J12" s="14">
        <v>0.187892206411295</v>
      </c>
      <c r="K12" s="14">
        <v>0.1890368428434</v>
      </c>
      <c r="L12" s="14">
        <v>0.23731743974682501</v>
      </c>
      <c r="M12" s="14"/>
      <c r="N12" s="14">
        <v>0.126242284842778</v>
      </c>
      <c r="O12" s="14">
        <v>0.25068883697857702</v>
      </c>
      <c r="P12" s="14">
        <v>0.26615559215753298</v>
      </c>
      <c r="Q12" s="14">
        <v>0.26282989518775501</v>
      </c>
      <c r="R12" s="14">
        <v>0.22597840973490599</v>
      </c>
      <c r="S12" s="14"/>
      <c r="T12" s="14">
        <v>0.21804316935531101</v>
      </c>
      <c r="U12" s="14">
        <v>0.187195927480939</v>
      </c>
      <c r="V12" s="14">
        <v>0.25584373948261502</v>
      </c>
      <c r="W12" s="14">
        <v>0.22867955007709001</v>
      </c>
      <c r="X12" s="14"/>
      <c r="Y12" s="14">
        <v>0.22951233318224801</v>
      </c>
      <c r="Z12" s="14">
        <v>0.29116971024334698</v>
      </c>
      <c r="AA12" s="14">
        <v>0.24296520575453601</v>
      </c>
      <c r="AB12" s="14">
        <v>0.21851024489806101</v>
      </c>
      <c r="AC12" s="14"/>
      <c r="AD12" s="14">
        <v>0.22549226738185299</v>
      </c>
      <c r="AE12" s="14">
        <v>0.252889209534024</v>
      </c>
      <c r="AF12" s="14">
        <v>0.21530967294078199</v>
      </c>
      <c r="AG12" s="14">
        <v>0.30256513915620598</v>
      </c>
      <c r="AH12" s="14"/>
      <c r="AI12" s="14">
        <v>0.29155592981703898</v>
      </c>
      <c r="AJ12" s="14">
        <v>0.30376895144055999</v>
      </c>
      <c r="AK12" s="14">
        <v>0.37374498801733702</v>
      </c>
      <c r="AL12" s="14">
        <v>0.23966768437580999</v>
      </c>
      <c r="AM12" s="14">
        <v>0.21908925837988799</v>
      </c>
    </row>
    <row r="13" spans="2:39" x14ac:dyDescent="0.35">
      <c r="B13" s="15" t="s">
        <v>125</v>
      </c>
      <c r="C13" s="14">
        <v>0.153480596323743</v>
      </c>
      <c r="D13" s="14">
        <v>0.13909243921741499</v>
      </c>
      <c r="E13" s="14">
        <v>0.17007239075973499</v>
      </c>
      <c r="F13" s="14"/>
      <c r="G13" s="14">
        <v>0.135208299062575</v>
      </c>
      <c r="H13" s="14">
        <v>0.181543255815349</v>
      </c>
      <c r="I13" s="14">
        <v>0.122597441388968</v>
      </c>
      <c r="J13" s="14">
        <v>0.186000126674676</v>
      </c>
      <c r="K13" s="14">
        <v>0.161744653713946</v>
      </c>
      <c r="L13" s="14">
        <v>0.11858815781009199</v>
      </c>
      <c r="M13" s="14"/>
      <c r="N13" s="14">
        <v>0.119218358986939</v>
      </c>
      <c r="O13" s="14">
        <v>0.17819361438626699</v>
      </c>
      <c r="P13" s="14">
        <v>0.154843845168495</v>
      </c>
      <c r="Q13" s="14">
        <v>0.13961141095134499</v>
      </c>
      <c r="R13" s="14">
        <v>0.13735538047545501</v>
      </c>
      <c r="S13" s="14"/>
      <c r="T13" s="14">
        <v>0.106863474326668</v>
      </c>
      <c r="U13" s="14">
        <v>0.18751246202295499</v>
      </c>
      <c r="V13" s="14">
        <v>0.14377462524758899</v>
      </c>
      <c r="W13" s="14">
        <v>0.165151870839925</v>
      </c>
      <c r="X13" s="14"/>
      <c r="Y13" s="14">
        <v>0.16303238762439001</v>
      </c>
      <c r="Z13" s="14">
        <v>0.161435052838306</v>
      </c>
      <c r="AA13" s="14">
        <v>0.119202340738289</v>
      </c>
      <c r="AB13" s="14">
        <v>0.117309035601897</v>
      </c>
      <c r="AC13" s="14"/>
      <c r="AD13" s="14">
        <v>0.16904275352206799</v>
      </c>
      <c r="AE13" s="14">
        <v>0.119576136970311</v>
      </c>
      <c r="AF13" s="14">
        <v>0.15862003177505099</v>
      </c>
      <c r="AG13" s="14">
        <v>0.137171111959112</v>
      </c>
      <c r="AH13" s="14"/>
      <c r="AI13" s="14">
        <v>0.119799455196131</v>
      </c>
      <c r="AJ13" s="14">
        <v>0.15673907653680899</v>
      </c>
      <c r="AK13" s="14">
        <v>0.145855138260791</v>
      </c>
      <c r="AL13" s="14">
        <v>0.18705913426152601</v>
      </c>
      <c r="AM13" s="14">
        <v>0.164870517023116</v>
      </c>
    </row>
    <row r="14" spans="2:39" x14ac:dyDescent="0.35">
      <c r="B14" s="15" t="s">
        <v>126</v>
      </c>
      <c r="C14" s="14">
        <v>0.22941286422096199</v>
      </c>
      <c r="D14" s="14">
        <v>0.24753944062459099</v>
      </c>
      <c r="E14" s="14">
        <v>0.20851008791022599</v>
      </c>
      <c r="F14" s="14"/>
      <c r="G14" s="14">
        <v>0.163686544816322</v>
      </c>
      <c r="H14" s="14">
        <v>0.17243439463312499</v>
      </c>
      <c r="I14" s="14">
        <v>0.207563331128821</v>
      </c>
      <c r="J14" s="14">
        <v>0.30523583872436399</v>
      </c>
      <c r="K14" s="14">
        <v>0.33860513842241902</v>
      </c>
      <c r="L14" s="14">
        <v>0.30390033317700899</v>
      </c>
      <c r="M14" s="14"/>
      <c r="N14" s="14">
        <v>0.206676428768616</v>
      </c>
      <c r="O14" s="14">
        <v>0.235399395186428</v>
      </c>
      <c r="P14" s="14">
        <v>0.21231192414768801</v>
      </c>
      <c r="Q14" s="14">
        <v>0.201350427865049</v>
      </c>
      <c r="R14" s="14">
        <v>0.248112390215463</v>
      </c>
      <c r="S14" s="14"/>
      <c r="T14" s="14">
        <v>0.21375191003483501</v>
      </c>
      <c r="U14" s="14">
        <v>0.18746101842868501</v>
      </c>
      <c r="V14" s="14">
        <v>0.221749270812441</v>
      </c>
      <c r="W14" s="14">
        <v>0.24433086004065299</v>
      </c>
      <c r="X14" s="14"/>
      <c r="Y14" s="14">
        <v>0.22573904297097699</v>
      </c>
      <c r="Z14" s="14">
        <v>0.21669170458377801</v>
      </c>
      <c r="AA14" s="14">
        <v>0.21437258640455401</v>
      </c>
      <c r="AB14" s="14">
        <v>0.229232336654379</v>
      </c>
      <c r="AC14" s="14"/>
      <c r="AD14" s="14">
        <v>0.24132493896331</v>
      </c>
      <c r="AE14" s="14">
        <v>0.214510024216505</v>
      </c>
      <c r="AF14" s="14">
        <v>0.263789374160531</v>
      </c>
      <c r="AG14" s="14">
        <v>0.134408741076528</v>
      </c>
      <c r="AH14" s="14"/>
      <c r="AI14" s="14">
        <v>0.17204673793153499</v>
      </c>
      <c r="AJ14" s="14">
        <v>0.201984335089026</v>
      </c>
      <c r="AK14" s="14">
        <v>0.25495011001865397</v>
      </c>
      <c r="AL14" s="14">
        <v>0.19772810784863501</v>
      </c>
      <c r="AM14" s="14">
        <v>0.17839682133873599</v>
      </c>
    </row>
    <row r="15" spans="2:39" x14ac:dyDescent="0.35">
      <c r="B15" s="15" t="s">
        <v>127</v>
      </c>
      <c r="C15" s="14">
        <v>3.1303790379612499E-2</v>
      </c>
      <c r="D15" s="14">
        <v>2.7366474920686001E-2</v>
      </c>
      <c r="E15" s="14">
        <v>3.5844130622035203E-2</v>
      </c>
      <c r="F15" s="14"/>
      <c r="G15" s="14">
        <v>4.3293749187477498E-2</v>
      </c>
      <c r="H15" s="14">
        <v>3.9293243953212001E-2</v>
      </c>
      <c r="I15" s="14">
        <v>3.1481330064148799E-2</v>
      </c>
      <c r="J15" s="14">
        <v>2.2012558056145701E-2</v>
      </c>
      <c r="K15" s="14">
        <v>1.3607778908881599E-2</v>
      </c>
      <c r="L15" s="14">
        <v>2.3206838660592199E-2</v>
      </c>
      <c r="M15" s="14"/>
      <c r="N15" s="14">
        <v>5.7901045241511101E-2</v>
      </c>
      <c r="O15" s="14">
        <v>3.5014949174528902E-2</v>
      </c>
      <c r="P15" s="14">
        <v>1.55936724946182E-2</v>
      </c>
      <c r="Q15" s="14">
        <v>3.2890379014593303E-2</v>
      </c>
      <c r="R15" s="14">
        <v>2.9423204385437801E-2</v>
      </c>
      <c r="S15" s="14"/>
      <c r="T15" s="14">
        <v>5.51331407484369E-2</v>
      </c>
      <c r="U15" s="14">
        <v>9.4328941305008903E-3</v>
      </c>
      <c r="V15" s="14">
        <v>3.6411138843005598E-2</v>
      </c>
      <c r="W15" s="14">
        <v>2.58705486814657E-2</v>
      </c>
      <c r="X15" s="14"/>
      <c r="Y15" s="14">
        <v>4.4038501491164297E-2</v>
      </c>
      <c r="Z15" s="14">
        <v>2.8377730241757299E-2</v>
      </c>
      <c r="AA15" s="14">
        <v>5.9166024904397504E-3</v>
      </c>
      <c r="AB15" s="14">
        <v>1.42360524593141E-2</v>
      </c>
      <c r="AC15" s="14"/>
      <c r="AD15" s="14">
        <v>2.7248612293076499E-2</v>
      </c>
      <c r="AE15" s="14">
        <v>3.09369353425475E-2</v>
      </c>
      <c r="AF15" s="14">
        <v>1.12456584356329E-2</v>
      </c>
      <c r="AG15" s="14">
        <v>9.8075423280311005E-2</v>
      </c>
      <c r="AH15" s="14"/>
      <c r="AI15" s="14">
        <v>4.1833911104535403E-2</v>
      </c>
      <c r="AJ15" s="14">
        <v>1.87230560982421E-2</v>
      </c>
      <c r="AK15" s="14">
        <v>0</v>
      </c>
      <c r="AL15" s="14">
        <v>4.2015446056462499E-2</v>
      </c>
      <c r="AM15" s="14">
        <v>9.33361896238704E-3</v>
      </c>
    </row>
    <row r="16" spans="2:39" x14ac:dyDescent="0.35">
      <c r="B16" s="15" t="s">
        <v>128</v>
      </c>
      <c r="C16" s="14">
        <v>8.6897649946153593E-2</v>
      </c>
      <c r="D16" s="14">
        <v>8.2038032980644604E-2</v>
      </c>
      <c r="E16" s="14">
        <v>9.2501548008534398E-2</v>
      </c>
      <c r="F16" s="14"/>
      <c r="G16" s="14">
        <v>9.6561128828647799E-2</v>
      </c>
      <c r="H16" s="14">
        <v>3.2556133666393497E-2</v>
      </c>
      <c r="I16" s="14">
        <v>9.9725084285489707E-2</v>
      </c>
      <c r="J16" s="14">
        <v>9.0354967186662596E-2</v>
      </c>
      <c r="K16" s="14">
        <v>0.19977960622782501</v>
      </c>
      <c r="L16" s="14">
        <v>5.2342095093159499E-2</v>
      </c>
      <c r="M16" s="14"/>
      <c r="N16" s="14">
        <v>0.19080065686365499</v>
      </c>
      <c r="O16" s="14">
        <v>9.1092027313450494E-2</v>
      </c>
      <c r="P16" s="14">
        <v>7.0702471856887605E-2</v>
      </c>
      <c r="Q16" s="14">
        <v>6.7013555369285202E-2</v>
      </c>
      <c r="R16" s="14">
        <v>8.26202862723555E-2</v>
      </c>
      <c r="S16" s="14"/>
      <c r="T16" s="14">
        <v>5.8451272119465499E-2</v>
      </c>
      <c r="U16" s="14">
        <v>4.9706259358632099E-2</v>
      </c>
      <c r="V16" s="14">
        <v>0.100141087688737</v>
      </c>
      <c r="W16" s="14">
        <v>8.2981728167491803E-2</v>
      </c>
      <c r="X16" s="14"/>
      <c r="Y16" s="14">
        <v>9.7671838453472395E-2</v>
      </c>
      <c r="Z16" s="14">
        <v>7.1220452801429301E-2</v>
      </c>
      <c r="AA16" s="14">
        <v>9.5999573492946105E-2</v>
      </c>
      <c r="AB16" s="14">
        <v>4.3740892845005798E-2</v>
      </c>
      <c r="AC16" s="14"/>
      <c r="AD16" s="14">
        <v>8.2242170862821998E-2</v>
      </c>
      <c r="AE16" s="14">
        <v>8.4568297790399594E-2</v>
      </c>
      <c r="AF16" s="14">
        <v>0.19516957159670001</v>
      </c>
      <c r="AG16" s="14">
        <v>7.5105694799676798E-2</v>
      </c>
      <c r="AH16" s="14"/>
      <c r="AI16" s="14">
        <v>5.0490608377305998E-2</v>
      </c>
      <c r="AJ16" s="14">
        <v>5.1071866738931097E-2</v>
      </c>
      <c r="AK16" s="14">
        <v>2.8499058845096799E-2</v>
      </c>
      <c r="AL16" s="14">
        <v>0.115939794120207</v>
      </c>
      <c r="AM16" s="14">
        <v>5.1501647716328203E-2</v>
      </c>
    </row>
    <row r="17" spans="2:39" x14ac:dyDescent="0.35">
      <c r="B17" s="15" t="s">
        <v>240</v>
      </c>
      <c r="C17" s="14">
        <v>3.4387839091981801E-2</v>
      </c>
      <c r="D17" s="14">
        <v>4.0009096817954899E-2</v>
      </c>
      <c r="E17" s="14">
        <v>2.79056501659199E-2</v>
      </c>
      <c r="F17" s="14"/>
      <c r="G17" s="14">
        <v>4.7413096742835698E-2</v>
      </c>
      <c r="H17" s="14">
        <v>3.2677765905604998E-2</v>
      </c>
      <c r="I17" s="14">
        <v>3.4432773869549703E-2</v>
      </c>
      <c r="J17" s="14">
        <v>3.29951530659272E-2</v>
      </c>
      <c r="K17" s="14">
        <v>3.8613538353916302E-2</v>
      </c>
      <c r="L17" s="14">
        <v>1.25251948368035E-2</v>
      </c>
      <c r="M17" s="14"/>
      <c r="N17" s="14">
        <v>4.26906007157829E-2</v>
      </c>
      <c r="O17" s="14">
        <v>2.6664466702382501E-2</v>
      </c>
      <c r="P17" s="14">
        <v>2.0834072750918298E-2</v>
      </c>
      <c r="Q17" s="14">
        <v>3.0982295124030099E-2</v>
      </c>
      <c r="R17" s="14">
        <v>5.85654935493784E-2</v>
      </c>
      <c r="S17" s="14"/>
      <c r="T17" s="14">
        <v>7.3152847219225603E-2</v>
      </c>
      <c r="U17" s="14">
        <v>0</v>
      </c>
      <c r="V17" s="14">
        <v>3.35759745359527E-2</v>
      </c>
      <c r="W17" s="14">
        <v>3.2993949126094699E-2</v>
      </c>
      <c r="X17" s="14"/>
      <c r="Y17" s="14">
        <v>4.8302844454559402E-2</v>
      </c>
      <c r="Z17" s="14">
        <v>1.15294621271168E-2</v>
      </c>
      <c r="AA17" s="14">
        <v>7.1567558999805804E-3</v>
      </c>
      <c r="AB17" s="14">
        <v>5.4784420877914797E-2</v>
      </c>
      <c r="AC17" s="14"/>
      <c r="AD17" s="14">
        <v>3.1407056767841703E-2</v>
      </c>
      <c r="AE17" s="14">
        <v>3.5637647432919903E-2</v>
      </c>
      <c r="AF17" s="14">
        <v>7.2709815643259998E-2</v>
      </c>
      <c r="AG17" s="14">
        <v>3.4015782149478403E-2</v>
      </c>
      <c r="AH17" s="14"/>
      <c r="AI17" s="14">
        <v>4.2493779142931801E-2</v>
      </c>
      <c r="AJ17" s="14">
        <v>3.3279196216209402E-2</v>
      </c>
      <c r="AK17" s="14">
        <v>1.92449143655282E-2</v>
      </c>
      <c r="AL17" s="14">
        <v>2.80481288488066E-2</v>
      </c>
      <c r="AM17" s="14">
        <v>9.33361896238704E-3</v>
      </c>
    </row>
    <row r="18" spans="2:39" x14ac:dyDescent="0.35">
      <c r="B18" s="15" t="s">
        <v>64</v>
      </c>
      <c r="C18" s="23">
        <v>1.1545832494748E-3</v>
      </c>
      <c r="D18" s="23">
        <v>2.1558206532930201E-3</v>
      </c>
      <c r="E18" s="23">
        <v>0</v>
      </c>
      <c r="F18" s="23"/>
      <c r="G18" s="23">
        <v>0</v>
      </c>
      <c r="H18" s="23">
        <v>0</v>
      </c>
      <c r="I18" s="23">
        <v>0</v>
      </c>
      <c r="J18" s="23">
        <v>0</v>
      </c>
      <c r="K18" s="23">
        <v>0</v>
      </c>
      <c r="L18" s="23">
        <v>1.26798048214399E-2</v>
      </c>
      <c r="M18" s="23"/>
      <c r="N18" s="23">
        <v>0</v>
      </c>
      <c r="O18" s="23">
        <v>0</v>
      </c>
      <c r="P18" s="23">
        <v>0</v>
      </c>
      <c r="Q18" s="23">
        <v>0</v>
      </c>
      <c r="R18" s="23">
        <v>0</v>
      </c>
      <c r="S18" s="23"/>
      <c r="T18" s="23">
        <v>0</v>
      </c>
      <c r="U18" s="23">
        <v>0</v>
      </c>
      <c r="V18" s="23">
        <v>0</v>
      </c>
      <c r="W18" s="23">
        <v>2.5577417289343002E-3</v>
      </c>
      <c r="X18" s="23"/>
      <c r="Y18" s="23">
        <v>0</v>
      </c>
      <c r="Z18" s="23">
        <v>4.9737545331243497E-3</v>
      </c>
      <c r="AA18" s="23">
        <v>0</v>
      </c>
      <c r="AB18" s="23">
        <v>0</v>
      </c>
      <c r="AC18" s="23"/>
      <c r="AD18" s="23">
        <v>1.92239825416119E-3</v>
      </c>
      <c r="AE18" s="23">
        <v>0</v>
      </c>
      <c r="AF18" s="23">
        <v>0</v>
      </c>
      <c r="AG18" s="23">
        <v>0</v>
      </c>
      <c r="AH18" s="23"/>
      <c r="AI18" s="23">
        <v>0</v>
      </c>
      <c r="AJ18" s="23">
        <v>0</v>
      </c>
      <c r="AK18" s="23">
        <v>0</v>
      </c>
      <c r="AL18" s="23">
        <v>0</v>
      </c>
      <c r="AM18" s="23">
        <v>0</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1.99776401319499E-2</v>
      </c>
      <c r="D9" s="14">
        <v>1.8683028137186301E-2</v>
      </c>
      <c r="E9" s="14">
        <v>2.1470530147867199E-2</v>
      </c>
      <c r="F9" s="14"/>
      <c r="G9" s="14">
        <v>1.9538726080093501E-2</v>
      </c>
      <c r="H9" s="14">
        <v>3.6553834942440099E-2</v>
      </c>
      <c r="I9" s="14">
        <v>3.3361831089086302E-2</v>
      </c>
      <c r="J9" s="14">
        <v>0</v>
      </c>
      <c r="K9" s="14">
        <v>0</v>
      </c>
      <c r="L9" s="14">
        <v>0</v>
      </c>
      <c r="M9" s="14"/>
      <c r="N9" s="14">
        <v>8.3447424889929993E-3</v>
      </c>
      <c r="O9" s="14">
        <v>1.9896471862968401E-2</v>
      </c>
      <c r="P9" s="14">
        <v>1.97060116156796E-2</v>
      </c>
      <c r="Q9" s="14">
        <v>1.6163848764427301E-2</v>
      </c>
      <c r="R9" s="14">
        <v>3.2563876248475301E-2</v>
      </c>
      <c r="S9" s="14"/>
      <c r="T9" s="14">
        <v>4.5298380288754499E-2</v>
      </c>
      <c r="U9" s="14">
        <v>0</v>
      </c>
      <c r="V9" s="14">
        <v>2.1458184724656E-2</v>
      </c>
      <c r="W9" s="14">
        <v>1.75373809852329E-2</v>
      </c>
      <c r="X9" s="14"/>
      <c r="Y9" s="14">
        <v>1.9272047582642601E-2</v>
      </c>
      <c r="Z9" s="14">
        <v>2.5358970938382699E-2</v>
      </c>
      <c r="AA9" s="14">
        <v>1.55907660026954E-2</v>
      </c>
      <c r="AB9" s="14">
        <v>2.7528140826099601E-2</v>
      </c>
      <c r="AC9" s="14"/>
      <c r="AD9" s="14">
        <v>1.7995978453418899E-2</v>
      </c>
      <c r="AE9" s="14">
        <v>2.4117099888124102E-2</v>
      </c>
      <c r="AF9" s="14">
        <v>0</v>
      </c>
      <c r="AG9" s="14">
        <v>3.7172735574614597E-2</v>
      </c>
      <c r="AH9" s="14"/>
      <c r="AI9" s="14">
        <v>3.5971652941364202E-2</v>
      </c>
      <c r="AJ9" s="14">
        <v>2.69821294468355E-2</v>
      </c>
      <c r="AK9" s="14">
        <v>0</v>
      </c>
      <c r="AL9" s="14">
        <v>2.3953323590849201E-2</v>
      </c>
      <c r="AM9" s="14">
        <v>2.9294757215148799E-2</v>
      </c>
    </row>
    <row r="10" spans="2:39" x14ac:dyDescent="0.35">
      <c r="B10" s="15" t="s">
        <v>122</v>
      </c>
      <c r="C10" s="14">
        <v>7.8009841452162096E-2</v>
      </c>
      <c r="D10" s="14">
        <v>7.3064564685173305E-2</v>
      </c>
      <c r="E10" s="14">
        <v>8.3712518656797102E-2</v>
      </c>
      <c r="F10" s="14"/>
      <c r="G10" s="14">
        <v>0.103990201043256</v>
      </c>
      <c r="H10" s="14">
        <v>0.112970844152031</v>
      </c>
      <c r="I10" s="14">
        <v>6.5244262083514096E-2</v>
      </c>
      <c r="J10" s="14">
        <v>2.8731638427404799E-2</v>
      </c>
      <c r="K10" s="14">
        <v>4.0477564690596199E-2</v>
      </c>
      <c r="L10" s="14">
        <v>9.3945097627196605E-2</v>
      </c>
      <c r="M10" s="14"/>
      <c r="N10" s="14">
        <v>7.1362962726085097E-2</v>
      </c>
      <c r="O10" s="14">
        <v>9.2994926718121707E-2</v>
      </c>
      <c r="P10" s="14">
        <v>8.1346980398306706E-2</v>
      </c>
      <c r="Q10" s="14">
        <v>5.4623322180939599E-2</v>
      </c>
      <c r="R10" s="14">
        <v>7.1580075817183703E-2</v>
      </c>
      <c r="S10" s="14"/>
      <c r="T10" s="14">
        <v>9.08614694173491E-2</v>
      </c>
      <c r="U10" s="14">
        <v>9.1383882241720296E-2</v>
      </c>
      <c r="V10" s="14">
        <v>8.6729313131863897E-2</v>
      </c>
      <c r="W10" s="14">
        <v>6.6351215973538394E-2</v>
      </c>
      <c r="X10" s="14"/>
      <c r="Y10" s="14">
        <v>6.1121182565497603E-2</v>
      </c>
      <c r="Z10" s="14">
        <v>9.1771327520179996E-2</v>
      </c>
      <c r="AA10" s="14">
        <v>7.6194718267126801E-2</v>
      </c>
      <c r="AB10" s="14">
        <v>0.144211330984887</v>
      </c>
      <c r="AC10" s="14"/>
      <c r="AD10" s="14">
        <v>8.3579483800821003E-2</v>
      </c>
      <c r="AE10" s="14">
        <v>6.5226640348401296E-2</v>
      </c>
      <c r="AF10" s="14">
        <v>2.3029162275977701E-2</v>
      </c>
      <c r="AG10" s="14">
        <v>0.138513144541105</v>
      </c>
      <c r="AH10" s="14"/>
      <c r="AI10" s="14">
        <v>6.3854482026361098E-2</v>
      </c>
      <c r="AJ10" s="14">
        <v>9.8916248572373106E-2</v>
      </c>
      <c r="AK10" s="14">
        <v>9.9957875742343105E-2</v>
      </c>
      <c r="AL10" s="14">
        <v>7.9883756873204897E-2</v>
      </c>
      <c r="AM10" s="14">
        <v>0.12649318214879901</v>
      </c>
    </row>
    <row r="11" spans="2:39" x14ac:dyDescent="0.35">
      <c r="B11" s="15" t="s">
        <v>123</v>
      </c>
      <c r="C11" s="14">
        <v>0.13806039353483801</v>
      </c>
      <c r="D11" s="14">
        <v>0.15276732314424901</v>
      </c>
      <c r="E11" s="14">
        <v>0.12110100456926701</v>
      </c>
      <c r="F11" s="14"/>
      <c r="G11" s="14">
        <v>0.10172692086983599</v>
      </c>
      <c r="H11" s="14">
        <v>0.21189357452010099</v>
      </c>
      <c r="I11" s="14">
        <v>0.14623901572343301</v>
      </c>
      <c r="J11" s="14">
        <v>0.121752267940341</v>
      </c>
      <c r="K11" s="14">
        <v>5.47449096211527E-2</v>
      </c>
      <c r="L11" s="14">
        <v>0.10479633330011</v>
      </c>
      <c r="M11" s="14"/>
      <c r="N11" s="14">
        <v>0.10840257153685399</v>
      </c>
      <c r="O11" s="14">
        <v>0.117777516604091</v>
      </c>
      <c r="P11" s="14">
        <v>0.148972551430822</v>
      </c>
      <c r="Q11" s="14">
        <v>0.17737778910555799</v>
      </c>
      <c r="R11" s="14">
        <v>0.134585663164973</v>
      </c>
      <c r="S11" s="14"/>
      <c r="T11" s="14">
        <v>8.06926013834071E-2</v>
      </c>
      <c r="U11" s="14">
        <v>0.15774766052668299</v>
      </c>
      <c r="V11" s="14">
        <v>0.131965648862094</v>
      </c>
      <c r="W11" s="14">
        <v>0.14956148539197101</v>
      </c>
      <c r="X11" s="14"/>
      <c r="Y11" s="14">
        <v>0.106039747374991</v>
      </c>
      <c r="Z11" s="14">
        <v>0.14561168536302199</v>
      </c>
      <c r="AA11" s="14">
        <v>0.20416086305345801</v>
      </c>
      <c r="AB11" s="14">
        <v>0.215371046764602</v>
      </c>
      <c r="AC11" s="14"/>
      <c r="AD11" s="14">
        <v>0.141074722300436</v>
      </c>
      <c r="AE11" s="14">
        <v>0.14930048865682</v>
      </c>
      <c r="AF11" s="14">
        <v>4.3646215162971701E-2</v>
      </c>
      <c r="AG11" s="14">
        <v>0.13129340956652999</v>
      </c>
      <c r="AH11" s="14"/>
      <c r="AI11" s="14">
        <v>0.21250278688150001</v>
      </c>
      <c r="AJ11" s="14">
        <v>0.13719369798769601</v>
      </c>
      <c r="AK11" s="14">
        <v>0.177449815367307</v>
      </c>
      <c r="AL11" s="14">
        <v>0.13020778927674101</v>
      </c>
      <c r="AM11" s="14">
        <v>0.164251176194915</v>
      </c>
    </row>
    <row r="12" spans="2:39" x14ac:dyDescent="0.35">
      <c r="B12" s="15" t="s">
        <v>124</v>
      </c>
      <c r="C12" s="14">
        <v>0.21310227838241</v>
      </c>
      <c r="D12" s="14">
        <v>0.186069155903128</v>
      </c>
      <c r="E12" s="14">
        <v>0.24427569467364399</v>
      </c>
      <c r="F12" s="14"/>
      <c r="G12" s="14">
        <v>0.24637074643944801</v>
      </c>
      <c r="H12" s="14">
        <v>0.22988839533621799</v>
      </c>
      <c r="I12" s="14">
        <v>0.18975891551145799</v>
      </c>
      <c r="J12" s="14">
        <v>0.221802522256725</v>
      </c>
      <c r="K12" s="14">
        <v>0.15962176741383199</v>
      </c>
      <c r="L12" s="14">
        <v>0.20860235209754599</v>
      </c>
      <c r="M12" s="14"/>
      <c r="N12" s="14">
        <v>0.19704861450797601</v>
      </c>
      <c r="O12" s="14">
        <v>0.19460268436748099</v>
      </c>
      <c r="P12" s="14">
        <v>0.237268419765197</v>
      </c>
      <c r="Q12" s="14">
        <v>0.24502195153068801</v>
      </c>
      <c r="R12" s="14">
        <v>0.20513845695322</v>
      </c>
      <c r="S12" s="14"/>
      <c r="T12" s="14">
        <v>0.25745119163446201</v>
      </c>
      <c r="U12" s="14">
        <v>0.21059943813580001</v>
      </c>
      <c r="V12" s="14">
        <v>0.191301782918812</v>
      </c>
      <c r="W12" s="14">
        <v>0.22817721716678099</v>
      </c>
      <c r="X12" s="14"/>
      <c r="Y12" s="14">
        <v>0.201399336324837</v>
      </c>
      <c r="Z12" s="14">
        <v>0.25635866601160201</v>
      </c>
      <c r="AA12" s="14">
        <v>0.22945903237729501</v>
      </c>
      <c r="AB12" s="14">
        <v>0.209940134220198</v>
      </c>
      <c r="AC12" s="14"/>
      <c r="AD12" s="14">
        <v>0.226170573333102</v>
      </c>
      <c r="AE12" s="14">
        <v>0.19657459681834899</v>
      </c>
      <c r="AF12" s="14">
        <v>0.21439651094301601</v>
      </c>
      <c r="AG12" s="14">
        <v>0.179721586329292</v>
      </c>
      <c r="AH12" s="14"/>
      <c r="AI12" s="14">
        <v>0.31123452029286103</v>
      </c>
      <c r="AJ12" s="14">
        <v>0.20994779769248401</v>
      </c>
      <c r="AK12" s="14">
        <v>0.18089148637463301</v>
      </c>
      <c r="AL12" s="14">
        <v>0.19147515328641801</v>
      </c>
      <c r="AM12" s="14">
        <v>0.220530783031229</v>
      </c>
    </row>
    <row r="13" spans="2:39" x14ac:dyDescent="0.35">
      <c r="B13" s="15" t="s">
        <v>125</v>
      </c>
      <c r="C13" s="14">
        <v>0.18521695482515799</v>
      </c>
      <c r="D13" s="14">
        <v>0.168997345676657</v>
      </c>
      <c r="E13" s="14">
        <v>0.20392069977562899</v>
      </c>
      <c r="F13" s="14"/>
      <c r="G13" s="14">
        <v>0.18956891127707601</v>
      </c>
      <c r="H13" s="14">
        <v>0.18994232809307299</v>
      </c>
      <c r="I13" s="14">
        <v>0.19465482513187299</v>
      </c>
      <c r="J13" s="14">
        <v>0.16759578985865001</v>
      </c>
      <c r="K13" s="14">
        <v>0.168545795461084</v>
      </c>
      <c r="L13" s="14">
        <v>0.191010287069102</v>
      </c>
      <c r="M13" s="14"/>
      <c r="N13" s="14">
        <v>0.13086102130212399</v>
      </c>
      <c r="O13" s="14">
        <v>0.204962495938247</v>
      </c>
      <c r="P13" s="14">
        <v>0.185428156804646</v>
      </c>
      <c r="Q13" s="14">
        <v>0.201265416478277</v>
      </c>
      <c r="R13" s="14">
        <v>0.169067569511101</v>
      </c>
      <c r="S13" s="14"/>
      <c r="T13" s="14">
        <v>0.12494273237518801</v>
      </c>
      <c r="U13" s="14">
        <v>0.12546950120772499</v>
      </c>
      <c r="V13" s="14">
        <v>0.19508652621060299</v>
      </c>
      <c r="W13" s="14">
        <v>0.19185100610480399</v>
      </c>
      <c r="X13" s="14"/>
      <c r="Y13" s="14">
        <v>0.201845389621336</v>
      </c>
      <c r="Z13" s="14">
        <v>0.173804651754802</v>
      </c>
      <c r="AA13" s="14">
        <v>0.180468880614991</v>
      </c>
      <c r="AB13" s="14">
        <v>0.135919639985318</v>
      </c>
      <c r="AC13" s="14"/>
      <c r="AD13" s="14">
        <v>0.18407187049362</v>
      </c>
      <c r="AE13" s="14">
        <v>0.19499137055673799</v>
      </c>
      <c r="AF13" s="14">
        <v>0.14424292802295299</v>
      </c>
      <c r="AG13" s="14">
        <v>0.19572088280387401</v>
      </c>
      <c r="AH13" s="14"/>
      <c r="AI13" s="14">
        <v>0.118671897324857</v>
      </c>
      <c r="AJ13" s="14">
        <v>0.226264910888444</v>
      </c>
      <c r="AK13" s="14">
        <v>0.35788013291534199</v>
      </c>
      <c r="AL13" s="14">
        <v>0.209881143375903</v>
      </c>
      <c r="AM13" s="14">
        <v>0.185015295942485</v>
      </c>
    </row>
    <row r="14" spans="2:39" x14ac:dyDescent="0.35">
      <c r="B14" s="15" t="s">
        <v>126</v>
      </c>
      <c r="C14" s="14">
        <v>0.146491617785066</v>
      </c>
      <c r="D14" s="14">
        <v>0.14565346295760701</v>
      </c>
      <c r="E14" s="14">
        <v>0.147458141329392</v>
      </c>
      <c r="F14" s="14"/>
      <c r="G14" s="14">
        <v>0.122623952872821</v>
      </c>
      <c r="H14" s="14">
        <v>0.11297405239283501</v>
      </c>
      <c r="I14" s="14">
        <v>0.14782050244512801</v>
      </c>
      <c r="J14" s="14">
        <v>0.191806442061417</v>
      </c>
      <c r="K14" s="14">
        <v>0.23263092851321199</v>
      </c>
      <c r="L14" s="14">
        <v>0.101698444583658</v>
      </c>
      <c r="M14" s="14"/>
      <c r="N14" s="14">
        <v>0.20671107948304099</v>
      </c>
      <c r="O14" s="14">
        <v>0.16456138365227899</v>
      </c>
      <c r="P14" s="14">
        <v>0.11617283703805199</v>
      </c>
      <c r="Q14" s="14">
        <v>0.12546354498172499</v>
      </c>
      <c r="R14" s="14">
        <v>0.128708584161289</v>
      </c>
      <c r="S14" s="14"/>
      <c r="T14" s="14">
        <v>0.16724832824930799</v>
      </c>
      <c r="U14" s="14">
        <v>0.19887691049673201</v>
      </c>
      <c r="V14" s="14">
        <v>0.157615421734973</v>
      </c>
      <c r="W14" s="14">
        <v>0.126677502142511</v>
      </c>
      <c r="X14" s="14"/>
      <c r="Y14" s="14">
        <v>0.15680278896427599</v>
      </c>
      <c r="Z14" s="14">
        <v>0.108218064613361</v>
      </c>
      <c r="AA14" s="14">
        <v>0.155289095439609</v>
      </c>
      <c r="AB14" s="14">
        <v>0.122302213184338</v>
      </c>
      <c r="AC14" s="14"/>
      <c r="AD14" s="14">
        <v>0.16490702175854299</v>
      </c>
      <c r="AE14" s="14">
        <v>0.106894770143315</v>
      </c>
      <c r="AF14" s="14">
        <v>0.19538040523207101</v>
      </c>
      <c r="AG14" s="14">
        <v>0.118262321729731</v>
      </c>
      <c r="AH14" s="14"/>
      <c r="AI14" s="14">
        <v>0.11899253974207601</v>
      </c>
      <c r="AJ14" s="14">
        <v>0.10613038266894401</v>
      </c>
      <c r="AK14" s="14">
        <v>7.2797510901587204E-2</v>
      </c>
      <c r="AL14" s="14">
        <v>0.169736610628758</v>
      </c>
      <c r="AM14" s="14">
        <v>0.133975048522257</v>
      </c>
    </row>
    <row r="15" spans="2:39" x14ac:dyDescent="0.35">
      <c r="B15" s="15" t="s">
        <v>127</v>
      </c>
      <c r="C15" s="14">
        <v>1.93733545567225E-2</v>
      </c>
      <c r="D15" s="14">
        <v>1.49179085619221E-2</v>
      </c>
      <c r="E15" s="14">
        <v>2.4511180306059099E-2</v>
      </c>
      <c r="F15" s="14"/>
      <c r="G15" s="14">
        <v>3.4433954267459002E-2</v>
      </c>
      <c r="H15" s="14">
        <v>2.0873667469212698E-2</v>
      </c>
      <c r="I15" s="14">
        <v>1.18544966298936E-2</v>
      </c>
      <c r="J15" s="14">
        <v>1.9297302837052999E-2</v>
      </c>
      <c r="K15" s="14">
        <v>2.4542889361731001E-2</v>
      </c>
      <c r="L15" s="14">
        <v>0</v>
      </c>
      <c r="M15" s="14"/>
      <c r="N15" s="14">
        <v>2.4558366456192301E-2</v>
      </c>
      <c r="O15" s="14">
        <v>7.8017603176576498E-3</v>
      </c>
      <c r="P15" s="14">
        <v>1.9970458350552198E-2</v>
      </c>
      <c r="Q15" s="14">
        <v>1.6058961590609901E-2</v>
      </c>
      <c r="R15" s="14">
        <v>3.5667299018658803E-2</v>
      </c>
      <c r="S15" s="14"/>
      <c r="T15" s="14">
        <v>2.6816575550154601E-2</v>
      </c>
      <c r="U15" s="14">
        <v>1.7504790255619199E-2</v>
      </c>
      <c r="V15" s="14">
        <v>1.9695211250353499E-2</v>
      </c>
      <c r="W15" s="14">
        <v>1.82813841493157E-2</v>
      </c>
      <c r="X15" s="14"/>
      <c r="Y15" s="14">
        <v>1.9685290650886401E-2</v>
      </c>
      <c r="Z15" s="14">
        <v>1.01729323915797E-2</v>
      </c>
      <c r="AA15" s="14">
        <v>1.21159004525311E-2</v>
      </c>
      <c r="AB15" s="14">
        <v>3.11885051237085E-2</v>
      </c>
      <c r="AC15" s="14"/>
      <c r="AD15" s="14">
        <v>1.3652143411634499E-2</v>
      </c>
      <c r="AE15" s="14">
        <v>1.61252491905499E-2</v>
      </c>
      <c r="AF15" s="14">
        <v>4.2178918982499002E-2</v>
      </c>
      <c r="AG15" s="14">
        <v>6.2871845655927905E-2</v>
      </c>
      <c r="AH15" s="14"/>
      <c r="AI15" s="14">
        <v>2.16630276250885E-2</v>
      </c>
      <c r="AJ15" s="14">
        <v>1.79395472250845E-2</v>
      </c>
      <c r="AK15" s="14">
        <v>1.13675413891759E-2</v>
      </c>
      <c r="AL15" s="14">
        <v>0</v>
      </c>
      <c r="AM15" s="14">
        <v>1.6406686062256499E-2</v>
      </c>
    </row>
    <row r="16" spans="2:39" x14ac:dyDescent="0.35">
      <c r="B16" s="15" t="s">
        <v>128</v>
      </c>
      <c r="C16" s="14">
        <v>0.103558647868605</v>
      </c>
      <c r="D16" s="14">
        <v>0.115344517247309</v>
      </c>
      <c r="E16" s="14">
        <v>8.99676979967204E-2</v>
      </c>
      <c r="F16" s="14"/>
      <c r="G16" s="14">
        <v>9.2976289669968307E-2</v>
      </c>
      <c r="H16" s="14">
        <v>4.1170322503277297E-2</v>
      </c>
      <c r="I16" s="14">
        <v>0.133823572838976</v>
      </c>
      <c r="J16" s="14">
        <v>9.2882462025253104E-2</v>
      </c>
      <c r="K16" s="14">
        <v>0.198422442570104</v>
      </c>
      <c r="L16" s="14">
        <v>0.13151236153334001</v>
      </c>
      <c r="M16" s="14"/>
      <c r="N16" s="14">
        <v>0.16494721533222501</v>
      </c>
      <c r="O16" s="14">
        <v>0.11401218825204699</v>
      </c>
      <c r="P16" s="14">
        <v>0.10659159307933599</v>
      </c>
      <c r="Q16" s="14">
        <v>7.5741709624752004E-2</v>
      </c>
      <c r="R16" s="14">
        <v>9.5656334912546395E-2</v>
      </c>
      <c r="S16" s="14"/>
      <c r="T16" s="14">
        <v>0.16501449409042099</v>
      </c>
      <c r="U16" s="14">
        <v>0.12897479929348801</v>
      </c>
      <c r="V16" s="14">
        <v>0.10491152709181201</v>
      </c>
      <c r="W16" s="14">
        <v>9.0656092707744801E-2</v>
      </c>
      <c r="X16" s="14"/>
      <c r="Y16" s="14">
        <v>0.12226304713026501</v>
      </c>
      <c r="Z16" s="14">
        <v>0.101038667054749</v>
      </c>
      <c r="AA16" s="14">
        <v>5.4095944186148298E-2</v>
      </c>
      <c r="AB16" s="14">
        <v>8.2423727143754705E-2</v>
      </c>
      <c r="AC16" s="14"/>
      <c r="AD16" s="14">
        <v>7.8585340796971603E-2</v>
      </c>
      <c r="AE16" s="14">
        <v>0.13611023639082701</v>
      </c>
      <c r="AF16" s="14">
        <v>0.23809477482504501</v>
      </c>
      <c r="AG16" s="14">
        <v>4.2662511410383498E-2</v>
      </c>
      <c r="AH16" s="14"/>
      <c r="AI16" s="14">
        <v>3.3489491114288297E-2</v>
      </c>
      <c r="AJ16" s="14">
        <v>7.8293777314433502E-2</v>
      </c>
      <c r="AK16" s="14">
        <v>7.7828011703500705E-2</v>
      </c>
      <c r="AL16" s="14">
        <v>9.1104887302661003E-2</v>
      </c>
      <c r="AM16" s="14">
        <v>7.5500711460441003E-2</v>
      </c>
    </row>
    <row r="17" spans="2:39" x14ac:dyDescent="0.35">
      <c r="B17" s="15" t="s">
        <v>240</v>
      </c>
      <c r="C17" s="14">
        <v>9.0441328226304005E-2</v>
      </c>
      <c r="D17" s="14">
        <v>0.114719201684194</v>
      </c>
      <c r="E17" s="14">
        <v>6.2445144783243499E-2</v>
      </c>
      <c r="F17" s="14"/>
      <c r="G17" s="14">
        <v>8.5631811958645401E-2</v>
      </c>
      <c r="H17" s="14">
        <v>3.9868276774395799E-2</v>
      </c>
      <c r="I17" s="14">
        <v>7.7242578546636895E-2</v>
      </c>
      <c r="J17" s="14">
        <v>0.13667078947799</v>
      </c>
      <c r="K17" s="14">
        <v>0.121013702368289</v>
      </c>
      <c r="L17" s="14">
        <v>0.155755318967608</v>
      </c>
      <c r="M17" s="14"/>
      <c r="N17" s="14">
        <v>8.0986538652353196E-2</v>
      </c>
      <c r="O17" s="14">
        <v>7.6320704313550897E-2</v>
      </c>
      <c r="P17" s="14">
        <v>7.9854781621275198E-2</v>
      </c>
      <c r="Q17" s="14">
        <v>8.2745713513450295E-2</v>
      </c>
      <c r="R17" s="14">
        <v>0.12703214021255299</v>
      </c>
      <c r="S17" s="14"/>
      <c r="T17" s="14">
        <v>4.1674227010956799E-2</v>
      </c>
      <c r="U17" s="14">
        <v>6.0010123711731103E-2</v>
      </c>
      <c r="V17" s="14">
        <v>8.8325971510406207E-2</v>
      </c>
      <c r="W17" s="14">
        <v>0.102066094151885</v>
      </c>
      <c r="X17" s="14"/>
      <c r="Y17" s="14">
        <v>0.109540857644506</v>
      </c>
      <c r="Z17" s="14">
        <v>7.50352982944444E-2</v>
      </c>
      <c r="AA17" s="14">
        <v>7.2624799606145402E-2</v>
      </c>
      <c r="AB17" s="14">
        <v>3.1115261767094299E-2</v>
      </c>
      <c r="AC17" s="14"/>
      <c r="AD17" s="14">
        <v>8.0359154517119794E-2</v>
      </c>
      <c r="AE17" s="14">
        <v>0.110659548006876</v>
      </c>
      <c r="AF17" s="14">
        <v>9.9031084555466595E-2</v>
      </c>
      <c r="AG17" s="14">
        <v>9.3781562388542294E-2</v>
      </c>
      <c r="AH17" s="14"/>
      <c r="AI17" s="14">
        <v>8.3619602051602904E-2</v>
      </c>
      <c r="AJ17" s="14">
        <v>9.3721272256616805E-2</v>
      </c>
      <c r="AK17" s="14">
        <v>2.18276256061108E-2</v>
      </c>
      <c r="AL17" s="14">
        <v>0.10375733566546499</v>
      </c>
      <c r="AM17" s="14">
        <v>4.8532359422468002E-2</v>
      </c>
    </row>
    <row r="18" spans="2:39" x14ac:dyDescent="0.35">
      <c r="B18" s="15" t="s">
        <v>64</v>
      </c>
      <c r="C18" s="23">
        <v>5.7679432367846702E-3</v>
      </c>
      <c r="D18" s="23">
        <v>9.7834920025736596E-3</v>
      </c>
      <c r="E18" s="23">
        <v>1.1373877613812401E-3</v>
      </c>
      <c r="F18" s="23"/>
      <c r="G18" s="23">
        <v>3.1384855213972699E-3</v>
      </c>
      <c r="H18" s="23">
        <v>3.86470381641516E-3</v>
      </c>
      <c r="I18" s="23">
        <v>0</v>
      </c>
      <c r="J18" s="23">
        <v>1.94607851151672E-2</v>
      </c>
      <c r="K18" s="23">
        <v>0</v>
      </c>
      <c r="L18" s="23">
        <v>1.26798048214399E-2</v>
      </c>
      <c r="M18" s="23"/>
      <c r="N18" s="23">
        <v>6.77688751415601E-3</v>
      </c>
      <c r="O18" s="23">
        <v>7.0698679735570098E-3</v>
      </c>
      <c r="P18" s="23">
        <v>4.6882098961324196E-3</v>
      </c>
      <c r="Q18" s="23">
        <v>5.5377422295723603E-3</v>
      </c>
      <c r="R18" s="23">
        <v>0</v>
      </c>
      <c r="S18" s="23"/>
      <c r="T18" s="23">
        <v>0</v>
      </c>
      <c r="U18" s="23">
        <v>9.4328941305008903E-3</v>
      </c>
      <c r="V18" s="23">
        <v>2.91041256442657E-3</v>
      </c>
      <c r="W18" s="23">
        <v>8.8406212262161499E-3</v>
      </c>
      <c r="X18" s="23"/>
      <c r="Y18" s="23">
        <v>2.0303121407619202E-3</v>
      </c>
      <c r="Z18" s="23">
        <v>1.26297360578775E-2</v>
      </c>
      <c r="AA18" s="23">
        <v>0</v>
      </c>
      <c r="AB18" s="23">
        <v>0</v>
      </c>
      <c r="AC18" s="23"/>
      <c r="AD18" s="23">
        <v>9.6037111343331791E-3</v>
      </c>
      <c r="AE18" s="23">
        <v>0</v>
      </c>
      <c r="AF18" s="23">
        <v>0</v>
      </c>
      <c r="AG18" s="23">
        <v>0</v>
      </c>
      <c r="AH18" s="23"/>
      <c r="AI18" s="23">
        <v>0</v>
      </c>
      <c r="AJ18" s="23">
        <v>4.6102359470891899E-3</v>
      </c>
      <c r="AK18" s="23">
        <v>0</v>
      </c>
      <c r="AL18" s="23">
        <v>0</v>
      </c>
      <c r="AM18" s="23">
        <v>0</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0.113120092795854</v>
      </c>
      <c r="D9" s="14">
        <v>0.110579559617854</v>
      </c>
      <c r="E9" s="14">
        <v>0.116049724710191</v>
      </c>
      <c r="F9" s="14"/>
      <c r="G9" s="14">
        <v>0.15169379473983499</v>
      </c>
      <c r="H9" s="14">
        <v>0.18138789135734301</v>
      </c>
      <c r="I9" s="14">
        <v>0.114301067984349</v>
      </c>
      <c r="J9" s="14">
        <v>4.8630882487057797E-2</v>
      </c>
      <c r="K9" s="14">
        <v>3.9228965650981197E-2</v>
      </c>
      <c r="L9" s="14">
        <v>4.7679283204360497E-2</v>
      </c>
      <c r="M9" s="14"/>
      <c r="N9" s="14">
        <v>0.121462797618973</v>
      </c>
      <c r="O9" s="14">
        <v>9.4482220555539398E-2</v>
      </c>
      <c r="P9" s="14">
        <v>0.14332568244777899</v>
      </c>
      <c r="Q9" s="14">
        <v>0.105413625593948</v>
      </c>
      <c r="R9" s="14">
        <v>0.13312911695930901</v>
      </c>
      <c r="S9" s="14"/>
      <c r="T9" s="14">
        <v>0.12521955734943899</v>
      </c>
      <c r="U9" s="14">
        <v>0.184656134080842</v>
      </c>
      <c r="V9" s="14">
        <v>0.106786787662922</v>
      </c>
      <c r="W9" s="14">
        <v>0.108698566159161</v>
      </c>
      <c r="X9" s="14"/>
      <c r="Y9" s="14">
        <v>8.3344942421794202E-2</v>
      </c>
      <c r="Z9" s="14">
        <v>0.14167671387101599</v>
      </c>
      <c r="AA9" s="14">
        <v>0.146516606526571</v>
      </c>
      <c r="AB9" s="14">
        <v>0.16161479689234001</v>
      </c>
      <c r="AC9" s="14"/>
      <c r="AD9" s="14">
        <v>0.10625226556344899</v>
      </c>
      <c r="AE9" s="14">
        <v>0.12611582121932199</v>
      </c>
      <c r="AF9" s="14">
        <v>9.4813779842958107E-2</v>
      </c>
      <c r="AG9" s="14">
        <v>0.14432817505951301</v>
      </c>
      <c r="AH9" s="14"/>
      <c r="AI9" s="14">
        <v>0.121113034092751</v>
      </c>
      <c r="AJ9" s="14">
        <v>0.140949013382031</v>
      </c>
      <c r="AK9" s="14">
        <v>0.10152713142186399</v>
      </c>
      <c r="AL9" s="14">
        <v>0.109250898398899</v>
      </c>
      <c r="AM9" s="14">
        <v>0.13482486478983799</v>
      </c>
    </row>
    <row r="10" spans="2:39" x14ac:dyDescent="0.35">
      <c r="B10" s="15" t="s">
        <v>122</v>
      </c>
      <c r="C10" s="14">
        <v>0.219680602604478</v>
      </c>
      <c r="D10" s="14">
        <v>0.200416415322105</v>
      </c>
      <c r="E10" s="14">
        <v>0.24189522210046599</v>
      </c>
      <c r="F10" s="14"/>
      <c r="G10" s="14">
        <v>0.24492000108763301</v>
      </c>
      <c r="H10" s="14">
        <v>0.26605976302224399</v>
      </c>
      <c r="I10" s="14">
        <v>0.20577755862541899</v>
      </c>
      <c r="J10" s="14">
        <v>0.19619454148725299</v>
      </c>
      <c r="K10" s="14">
        <v>0.11944367204741101</v>
      </c>
      <c r="L10" s="14">
        <v>0.23503297534433501</v>
      </c>
      <c r="M10" s="14"/>
      <c r="N10" s="14">
        <v>0.138771099574826</v>
      </c>
      <c r="O10" s="14">
        <v>0.28060347873094699</v>
      </c>
      <c r="P10" s="14">
        <v>0.21049528628330699</v>
      </c>
      <c r="Q10" s="14">
        <v>0.24941439269325999</v>
      </c>
      <c r="R10" s="14">
        <v>0.15339498944021299</v>
      </c>
      <c r="S10" s="14"/>
      <c r="T10" s="14">
        <v>0.243147199097905</v>
      </c>
      <c r="U10" s="14">
        <v>0.19177949908099501</v>
      </c>
      <c r="V10" s="14">
        <v>0.199229220815789</v>
      </c>
      <c r="W10" s="14">
        <v>0.239543881606016</v>
      </c>
      <c r="X10" s="14"/>
      <c r="Y10" s="14">
        <v>0.19163691616370099</v>
      </c>
      <c r="Z10" s="14">
        <v>0.25707554365871799</v>
      </c>
      <c r="AA10" s="14">
        <v>0.24021477431612501</v>
      </c>
      <c r="AB10" s="14">
        <v>0.27506906606943798</v>
      </c>
      <c r="AC10" s="14"/>
      <c r="AD10" s="14">
        <v>0.236422978276081</v>
      </c>
      <c r="AE10" s="14">
        <v>0.201463753116227</v>
      </c>
      <c r="AF10" s="14">
        <v>0.203389109738282</v>
      </c>
      <c r="AG10" s="14">
        <v>0.151225603497885</v>
      </c>
      <c r="AH10" s="14"/>
      <c r="AI10" s="14">
        <v>0.297913174668756</v>
      </c>
      <c r="AJ10" s="14">
        <v>0.20504782218041501</v>
      </c>
      <c r="AK10" s="14">
        <v>0.27900822037579698</v>
      </c>
      <c r="AL10" s="14">
        <v>0.29552706845985699</v>
      </c>
      <c r="AM10" s="14">
        <v>0.27970901494050598</v>
      </c>
    </row>
    <row r="11" spans="2:39" x14ac:dyDescent="0.35">
      <c r="B11" s="15" t="s">
        <v>123</v>
      </c>
      <c r="C11" s="14">
        <v>0.127099478667173</v>
      </c>
      <c r="D11" s="14">
        <v>0.128497393659224</v>
      </c>
      <c r="E11" s="14">
        <v>0.125487464146086</v>
      </c>
      <c r="F11" s="14"/>
      <c r="G11" s="14">
        <v>0.14105189857184999</v>
      </c>
      <c r="H11" s="14">
        <v>0.13261707757331401</v>
      </c>
      <c r="I11" s="14">
        <v>0.14492091464132401</v>
      </c>
      <c r="J11" s="14">
        <v>0.12639098709393301</v>
      </c>
      <c r="K11" s="14">
        <v>7.48573780638392E-2</v>
      </c>
      <c r="L11" s="14">
        <v>0.103662548583346</v>
      </c>
      <c r="M11" s="14"/>
      <c r="N11" s="14">
        <v>0.11735957596813799</v>
      </c>
      <c r="O11" s="14">
        <v>0.11790829618512599</v>
      </c>
      <c r="P11" s="14">
        <v>0.16139390525802499</v>
      </c>
      <c r="Q11" s="14">
        <v>0.101405843488555</v>
      </c>
      <c r="R11" s="14">
        <v>0.151077580806187</v>
      </c>
      <c r="S11" s="14"/>
      <c r="T11" s="14">
        <v>0.121121833972027</v>
      </c>
      <c r="U11" s="14">
        <v>0.10007155197534599</v>
      </c>
      <c r="V11" s="14">
        <v>0.136540593650295</v>
      </c>
      <c r="W11" s="14">
        <v>0.122445698745532</v>
      </c>
      <c r="X11" s="14"/>
      <c r="Y11" s="14">
        <v>0.11063317892808699</v>
      </c>
      <c r="Z11" s="14">
        <v>0.13430227908866399</v>
      </c>
      <c r="AA11" s="14">
        <v>0.186411807405306</v>
      </c>
      <c r="AB11" s="14">
        <v>0.13534635348586199</v>
      </c>
      <c r="AC11" s="14"/>
      <c r="AD11" s="14">
        <v>0.137347779205723</v>
      </c>
      <c r="AE11" s="14">
        <v>0.105146583875977</v>
      </c>
      <c r="AF11" s="14">
        <v>7.9927773740407895E-2</v>
      </c>
      <c r="AG11" s="14">
        <v>0.18504447888599199</v>
      </c>
      <c r="AH11" s="14"/>
      <c r="AI11" s="14">
        <v>0.14436018304591999</v>
      </c>
      <c r="AJ11" s="14">
        <v>0.14682059024194899</v>
      </c>
      <c r="AK11" s="14">
        <v>8.4655818264588206E-2</v>
      </c>
      <c r="AL11" s="14">
        <v>0.135273503258733</v>
      </c>
      <c r="AM11" s="14">
        <v>0.16151544276718899</v>
      </c>
    </row>
    <row r="12" spans="2:39" x14ac:dyDescent="0.35">
      <c r="B12" s="15" t="s">
        <v>124</v>
      </c>
      <c r="C12" s="14">
        <v>0.16949264594788499</v>
      </c>
      <c r="D12" s="14">
        <v>0.20676479474326601</v>
      </c>
      <c r="E12" s="14">
        <v>0.126512031653044</v>
      </c>
      <c r="F12" s="14"/>
      <c r="G12" s="14">
        <v>0.14712586676415099</v>
      </c>
      <c r="H12" s="14">
        <v>0.178632326878464</v>
      </c>
      <c r="I12" s="14">
        <v>0.194495378751493</v>
      </c>
      <c r="J12" s="14">
        <v>0.11261400259813301</v>
      </c>
      <c r="K12" s="14">
        <v>0.230546685625205</v>
      </c>
      <c r="L12" s="14">
        <v>0.153626254113542</v>
      </c>
      <c r="M12" s="14"/>
      <c r="N12" s="14">
        <v>0.19648163180994299</v>
      </c>
      <c r="O12" s="14">
        <v>0.207797489064378</v>
      </c>
      <c r="P12" s="14">
        <v>0.16388266118006201</v>
      </c>
      <c r="Q12" s="14">
        <v>0.17222779528423501</v>
      </c>
      <c r="R12" s="14">
        <v>0.13386014232910601</v>
      </c>
      <c r="S12" s="14"/>
      <c r="T12" s="14">
        <v>8.1278222025064795E-2</v>
      </c>
      <c r="U12" s="14">
        <v>0.13956697403271601</v>
      </c>
      <c r="V12" s="14">
        <v>0.15013496739617399</v>
      </c>
      <c r="W12" s="14">
        <v>0.20409377992472699</v>
      </c>
      <c r="X12" s="14"/>
      <c r="Y12" s="14">
        <v>0.19696022123099799</v>
      </c>
      <c r="Z12" s="14">
        <v>0.15857804390342201</v>
      </c>
      <c r="AA12" s="14">
        <v>0.14453650194825499</v>
      </c>
      <c r="AB12" s="14">
        <v>0.1365507557341</v>
      </c>
      <c r="AC12" s="14"/>
      <c r="AD12" s="14">
        <v>0.16266417034805</v>
      </c>
      <c r="AE12" s="14">
        <v>0.202044822511525</v>
      </c>
      <c r="AF12" s="14">
        <v>5.7352596573398799E-2</v>
      </c>
      <c r="AG12" s="14">
        <v>0.126003437464664</v>
      </c>
      <c r="AH12" s="14"/>
      <c r="AI12" s="14">
        <v>0.13645626339938999</v>
      </c>
      <c r="AJ12" s="14">
        <v>0.21078175819988601</v>
      </c>
      <c r="AK12" s="14">
        <v>0.20272733943049601</v>
      </c>
      <c r="AL12" s="14">
        <v>0.15837547223333701</v>
      </c>
      <c r="AM12" s="14">
        <v>0.14844620752229201</v>
      </c>
    </row>
    <row r="13" spans="2:39" x14ac:dyDescent="0.35">
      <c r="B13" s="15" t="s">
        <v>125</v>
      </c>
      <c r="C13" s="14">
        <v>7.1361900404982206E-2</v>
      </c>
      <c r="D13" s="14">
        <v>6.4654762555090894E-2</v>
      </c>
      <c r="E13" s="14">
        <v>7.9096278868942299E-2</v>
      </c>
      <c r="F13" s="14"/>
      <c r="G13" s="14">
        <v>8.8389171827192095E-2</v>
      </c>
      <c r="H13" s="14">
        <v>7.4243996620112607E-2</v>
      </c>
      <c r="I13" s="14">
        <v>9.8666501640644305E-2</v>
      </c>
      <c r="J13" s="14">
        <v>4.9709734541097901E-2</v>
      </c>
      <c r="K13" s="14">
        <v>4.0599883637264099E-2</v>
      </c>
      <c r="L13" s="14">
        <v>3.8301439730558599E-2</v>
      </c>
      <c r="M13" s="14"/>
      <c r="N13" s="14">
        <v>7.6595812094410895E-2</v>
      </c>
      <c r="O13" s="14">
        <v>3.3430909597393497E-2</v>
      </c>
      <c r="P13" s="14">
        <v>6.0980017866180701E-2</v>
      </c>
      <c r="Q13" s="14">
        <v>0.110172253257558</v>
      </c>
      <c r="R13" s="14">
        <v>9.5837217616192794E-2</v>
      </c>
      <c r="S13" s="14"/>
      <c r="T13" s="14">
        <v>4.9070562600725801E-2</v>
      </c>
      <c r="U13" s="14">
        <v>0.12812329820056301</v>
      </c>
      <c r="V13" s="14">
        <v>7.8699266014304298E-2</v>
      </c>
      <c r="W13" s="14">
        <v>6.0530174480755997E-2</v>
      </c>
      <c r="X13" s="14"/>
      <c r="Y13" s="14">
        <v>5.9643346659301197E-2</v>
      </c>
      <c r="Z13" s="14">
        <v>7.5171626366864697E-2</v>
      </c>
      <c r="AA13" s="14">
        <v>7.0725997409124206E-2</v>
      </c>
      <c r="AB13" s="14">
        <v>0.143900326538137</v>
      </c>
      <c r="AC13" s="14"/>
      <c r="AD13" s="14">
        <v>7.3226964084315199E-2</v>
      </c>
      <c r="AE13" s="14">
        <v>7.2731832147016104E-2</v>
      </c>
      <c r="AF13" s="14">
        <v>5.5559804176444301E-2</v>
      </c>
      <c r="AG13" s="14">
        <v>6.2870481092708805E-2</v>
      </c>
      <c r="AH13" s="14"/>
      <c r="AI13" s="14">
        <v>8.0137546584897107E-2</v>
      </c>
      <c r="AJ13" s="14">
        <v>5.0774343603312302E-2</v>
      </c>
      <c r="AK13" s="14">
        <v>0.17626524705372901</v>
      </c>
      <c r="AL13" s="14">
        <v>4.8478951569616999E-2</v>
      </c>
      <c r="AM13" s="14">
        <v>8.5125235883773298E-2</v>
      </c>
    </row>
    <row r="14" spans="2:39" x14ac:dyDescent="0.35">
      <c r="B14" s="15" t="s">
        <v>126</v>
      </c>
      <c r="C14" s="14">
        <v>0.10574312934465301</v>
      </c>
      <c r="D14" s="14">
        <v>9.70663656283203E-2</v>
      </c>
      <c r="E14" s="14">
        <v>0.115748794343108</v>
      </c>
      <c r="F14" s="14"/>
      <c r="G14" s="14">
        <v>9.33801667103204E-2</v>
      </c>
      <c r="H14" s="14">
        <v>7.1600411162182104E-2</v>
      </c>
      <c r="I14" s="14">
        <v>0.109806542683359</v>
      </c>
      <c r="J14" s="14">
        <v>0.15798119059003299</v>
      </c>
      <c r="K14" s="14">
        <v>0.151164133865517</v>
      </c>
      <c r="L14" s="14">
        <v>6.9441616052802801E-2</v>
      </c>
      <c r="M14" s="14"/>
      <c r="N14" s="14">
        <v>0.105306544762048</v>
      </c>
      <c r="O14" s="14">
        <v>9.5809859599010797E-2</v>
      </c>
      <c r="P14" s="14">
        <v>9.8596937813358307E-2</v>
      </c>
      <c r="Q14" s="14">
        <v>7.7451881892234301E-2</v>
      </c>
      <c r="R14" s="14">
        <v>0.12902707412355999</v>
      </c>
      <c r="S14" s="14"/>
      <c r="T14" s="14">
        <v>0.18052646312387299</v>
      </c>
      <c r="U14" s="14">
        <v>6.19075019490085E-2</v>
      </c>
      <c r="V14" s="14">
        <v>9.8600710559998E-2</v>
      </c>
      <c r="W14" s="14">
        <v>0.107651093014453</v>
      </c>
      <c r="X14" s="14"/>
      <c r="Y14" s="14">
        <v>0.104652283210797</v>
      </c>
      <c r="Z14" s="14">
        <v>9.5646285116481197E-2</v>
      </c>
      <c r="AA14" s="14">
        <v>0.117251470993115</v>
      </c>
      <c r="AB14" s="14">
        <v>8.1552600512362905E-2</v>
      </c>
      <c r="AC14" s="14"/>
      <c r="AD14" s="14">
        <v>0.105095610201328</v>
      </c>
      <c r="AE14" s="14">
        <v>8.6628646971664794E-2</v>
      </c>
      <c r="AF14" s="14">
        <v>0.16062792432426501</v>
      </c>
      <c r="AG14" s="14">
        <v>0.14579212038821401</v>
      </c>
      <c r="AH14" s="14"/>
      <c r="AI14" s="14">
        <v>4.8157417018221398E-2</v>
      </c>
      <c r="AJ14" s="14">
        <v>0.10327145523546299</v>
      </c>
      <c r="AK14" s="14">
        <v>8.6178923049231998E-2</v>
      </c>
      <c r="AL14" s="14">
        <v>0.101526295356987</v>
      </c>
      <c r="AM14" s="14">
        <v>8.0819814995225503E-2</v>
      </c>
    </row>
    <row r="15" spans="2:39" x14ac:dyDescent="0.35">
      <c r="B15" s="15" t="s">
        <v>127</v>
      </c>
      <c r="C15" s="14">
        <v>6.2938125056782399E-3</v>
      </c>
      <c r="D15" s="14">
        <v>3.3548678515043099E-3</v>
      </c>
      <c r="E15" s="14">
        <v>9.6828751354826707E-3</v>
      </c>
      <c r="F15" s="14"/>
      <c r="G15" s="14">
        <v>1.2707799473622799E-2</v>
      </c>
      <c r="H15" s="14">
        <v>4.2647886759953103E-3</v>
      </c>
      <c r="I15" s="14">
        <v>2.9117223065501098E-3</v>
      </c>
      <c r="J15" s="14">
        <v>0</v>
      </c>
      <c r="K15" s="14">
        <v>2.31512097085248E-2</v>
      </c>
      <c r="L15" s="14">
        <v>0</v>
      </c>
      <c r="M15" s="14"/>
      <c r="N15" s="14">
        <v>1.5121630003149001E-2</v>
      </c>
      <c r="O15" s="14">
        <v>6.1232492933837399E-3</v>
      </c>
      <c r="P15" s="14">
        <v>1.0676839534613699E-2</v>
      </c>
      <c r="Q15" s="14">
        <v>0</v>
      </c>
      <c r="R15" s="14">
        <v>0</v>
      </c>
      <c r="S15" s="14"/>
      <c r="T15" s="14">
        <v>0</v>
      </c>
      <c r="U15" s="14">
        <v>0</v>
      </c>
      <c r="V15" s="14">
        <v>1.1681985225935099E-2</v>
      </c>
      <c r="W15" s="14">
        <v>2.8368654218944101E-3</v>
      </c>
      <c r="X15" s="14"/>
      <c r="Y15" s="14">
        <v>6.2553564027340702E-3</v>
      </c>
      <c r="Z15" s="14">
        <v>4.9380674097419001E-3</v>
      </c>
      <c r="AA15" s="14">
        <v>0</v>
      </c>
      <c r="AB15" s="14">
        <v>0</v>
      </c>
      <c r="AC15" s="14"/>
      <c r="AD15" s="14">
        <v>3.7028498187239699E-3</v>
      </c>
      <c r="AE15" s="14">
        <v>1.18970695123799E-2</v>
      </c>
      <c r="AF15" s="14">
        <v>0</v>
      </c>
      <c r="AG15" s="14">
        <v>9.8680065736523898E-3</v>
      </c>
      <c r="AH15" s="14"/>
      <c r="AI15" s="14">
        <v>0</v>
      </c>
      <c r="AJ15" s="14">
        <v>1.04992631546608E-2</v>
      </c>
      <c r="AK15" s="14">
        <v>0</v>
      </c>
      <c r="AL15" s="14">
        <v>1.0649081651795501E-2</v>
      </c>
      <c r="AM15" s="14">
        <v>0</v>
      </c>
    </row>
    <row r="16" spans="2:39" x14ac:dyDescent="0.35">
      <c r="B16" s="15" t="s">
        <v>128</v>
      </c>
      <c r="C16" s="14">
        <v>8.2836449860202804E-2</v>
      </c>
      <c r="D16" s="14">
        <v>7.1576679990706202E-2</v>
      </c>
      <c r="E16" s="14">
        <v>9.5820724753135397E-2</v>
      </c>
      <c r="F16" s="14"/>
      <c r="G16" s="14">
        <v>4.7149888830452999E-2</v>
      </c>
      <c r="H16" s="14">
        <v>4.8477548307843801E-2</v>
      </c>
      <c r="I16" s="14">
        <v>6.3379586517124803E-2</v>
      </c>
      <c r="J16" s="14">
        <v>0.128291183956598</v>
      </c>
      <c r="K16" s="14">
        <v>0.185659657590661</v>
      </c>
      <c r="L16" s="14">
        <v>9.3765706927909503E-2</v>
      </c>
      <c r="M16" s="14"/>
      <c r="N16" s="14">
        <v>9.8312936887793398E-2</v>
      </c>
      <c r="O16" s="14">
        <v>6.5287312452462207E-2</v>
      </c>
      <c r="P16" s="14">
        <v>9.6133346399911501E-2</v>
      </c>
      <c r="Q16" s="14">
        <v>7.7090690498781395E-2</v>
      </c>
      <c r="R16" s="14">
        <v>7.4798978202630706E-2</v>
      </c>
      <c r="S16" s="14"/>
      <c r="T16" s="14">
        <v>5.4707740841842697E-2</v>
      </c>
      <c r="U16" s="14">
        <v>8.8682125800431805E-2</v>
      </c>
      <c r="V16" s="14">
        <v>0.103240339655655</v>
      </c>
      <c r="W16" s="14">
        <v>6.6725609905404507E-2</v>
      </c>
      <c r="X16" s="14"/>
      <c r="Y16" s="14">
        <v>0.102959825363634</v>
      </c>
      <c r="Z16" s="14">
        <v>6.2446235955786203E-2</v>
      </c>
      <c r="AA16" s="14">
        <v>6.1245467481306097E-2</v>
      </c>
      <c r="AB16" s="14">
        <v>2.71545149912065E-2</v>
      </c>
      <c r="AC16" s="14"/>
      <c r="AD16" s="14">
        <v>7.6977620593549498E-2</v>
      </c>
      <c r="AE16" s="14">
        <v>7.9821847325639406E-2</v>
      </c>
      <c r="AF16" s="14">
        <v>0.244428048796868</v>
      </c>
      <c r="AG16" s="14">
        <v>4.5531797621108899E-2</v>
      </c>
      <c r="AH16" s="14"/>
      <c r="AI16" s="14">
        <v>8.8771201646905495E-2</v>
      </c>
      <c r="AJ16" s="14">
        <v>6.5341988316506103E-2</v>
      </c>
      <c r="AK16" s="14">
        <v>3.9024864649590103E-2</v>
      </c>
      <c r="AL16" s="14">
        <v>3.8950820971486499E-2</v>
      </c>
      <c r="AM16" s="14">
        <v>5.6546627397664001E-2</v>
      </c>
    </row>
    <row r="17" spans="2:39" x14ac:dyDescent="0.35">
      <c r="B17" s="15" t="s">
        <v>240</v>
      </c>
      <c r="C17" s="14">
        <v>9.9469449226507495E-2</v>
      </c>
      <c r="D17" s="14">
        <v>0.11146109466800801</v>
      </c>
      <c r="E17" s="14">
        <v>8.5641207385363904E-2</v>
      </c>
      <c r="F17" s="14"/>
      <c r="G17" s="14">
        <v>7.3581411994943197E-2</v>
      </c>
      <c r="H17" s="14">
        <v>3.7906913925762301E-2</v>
      </c>
      <c r="I17" s="14">
        <v>6.5740726849738501E-2</v>
      </c>
      <c r="J17" s="14">
        <v>0.16433223306539199</v>
      </c>
      <c r="K17" s="14">
        <v>0.13534841381059601</v>
      </c>
      <c r="L17" s="14">
        <v>0.24581037122170499</v>
      </c>
      <c r="M17" s="14"/>
      <c r="N17" s="14">
        <v>0.121953396800418</v>
      </c>
      <c r="O17" s="14">
        <v>9.1487316548202705E-2</v>
      </c>
      <c r="P17" s="14">
        <v>5.4515323216762501E-2</v>
      </c>
      <c r="Q17" s="14">
        <v>0.101435567703286</v>
      </c>
      <c r="R17" s="14">
        <v>0.12887490052280101</v>
      </c>
      <c r="S17" s="14"/>
      <c r="T17" s="14">
        <v>0.12563101748587999</v>
      </c>
      <c r="U17" s="14">
        <v>0.105212914880097</v>
      </c>
      <c r="V17" s="14">
        <v>0.11508612901892799</v>
      </c>
      <c r="W17" s="14">
        <v>7.9306003373193601E-2</v>
      </c>
      <c r="X17" s="14"/>
      <c r="Y17" s="14">
        <v>0.13998804264159501</v>
      </c>
      <c r="Z17" s="14">
        <v>6.5191450096180603E-2</v>
      </c>
      <c r="AA17" s="14">
        <v>3.3097373920197903E-2</v>
      </c>
      <c r="AB17" s="14">
        <v>3.8811585776555198E-2</v>
      </c>
      <c r="AC17" s="14"/>
      <c r="AD17" s="14">
        <v>9.2170448429362603E-2</v>
      </c>
      <c r="AE17" s="14">
        <v>0.110067557920887</v>
      </c>
      <c r="AF17" s="14">
        <v>0.103900962807375</v>
      </c>
      <c r="AG17" s="14">
        <v>0.129335899416261</v>
      </c>
      <c r="AH17" s="14"/>
      <c r="AI17" s="14">
        <v>8.3091179543158297E-2</v>
      </c>
      <c r="AJ17" s="14">
        <v>6.6513765685775397E-2</v>
      </c>
      <c r="AK17" s="14">
        <v>1.13675413891759E-2</v>
      </c>
      <c r="AL17" s="14">
        <v>0.101967908099288</v>
      </c>
      <c r="AM17" s="14">
        <v>5.3012791703512398E-2</v>
      </c>
    </row>
    <row r="18" spans="2:39" x14ac:dyDescent="0.35">
      <c r="B18" s="15" t="s">
        <v>64</v>
      </c>
      <c r="C18" s="23">
        <v>4.90243864258697E-3</v>
      </c>
      <c r="D18" s="23">
        <v>5.6280659639224998E-3</v>
      </c>
      <c r="E18" s="23">
        <v>4.0656769041817501E-3</v>
      </c>
      <c r="F18" s="23"/>
      <c r="G18" s="23">
        <v>0</v>
      </c>
      <c r="H18" s="23">
        <v>4.8092824767384697E-3</v>
      </c>
      <c r="I18" s="23">
        <v>0</v>
      </c>
      <c r="J18" s="23">
        <v>1.5855244180502499E-2</v>
      </c>
      <c r="K18" s="23">
        <v>0</v>
      </c>
      <c r="L18" s="23">
        <v>1.26798048214399E-2</v>
      </c>
      <c r="M18" s="23"/>
      <c r="N18" s="23">
        <v>8.63457448030093E-3</v>
      </c>
      <c r="O18" s="23">
        <v>7.0698679735570098E-3</v>
      </c>
      <c r="P18" s="23">
        <v>0</v>
      </c>
      <c r="Q18" s="23">
        <v>5.3879495881424197E-3</v>
      </c>
      <c r="R18" s="23">
        <v>0</v>
      </c>
      <c r="S18" s="23"/>
      <c r="T18" s="23">
        <v>1.9297403503241099E-2</v>
      </c>
      <c r="U18" s="23">
        <v>0</v>
      </c>
      <c r="V18" s="23">
        <v>0</v>
      </c>
      <c r="W18" s="23">
        <v>8.1683273688620602E-3</v>
      </c>
      <c r="X18" s="23"/>
      <c r="Y18" s="23">
        <v>3.9258869773591398E-3</v>
      </c>
      <c r="Z18" s="23">
        <v>4.9737545331243497E-3</v>
      </c>
      <c r="AA18" s="23">
        <v>0</v>
      </c>
      <c r="AB18" s="23">
        <v>0</v>
      </c>
      <c r="AC18" s="23"/>
      <c r="AD18" s="23">
        <v>6.1393134794184897E-3</v>
      </c>
      <c r="AE18" s="23">
        <v>4.08206539936157E-3</v>
      </c>
      <c r="AF18" s="23">
        <v>0</v>
      </c>
      <c r="AG18" s="23">
        <v>0</v>
      </c>
      <c r="AH18" s="23"/>
      <c r="AI18" s="23">
        <v>0</v>
      </c>
      <c r="AJ18" s="23">
        <v>0</v>
      </c>
      <c r="AK18" s="23">
        <v>1.92449143655282E-2</v>
      </c>
      <c r="AL18" s="23">
        <v>0</v>
      </c>
      <c r="AM18" s="23">
        <v>0</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1.0311124082207201E-2</v>
      </c>
      <c r="D9" s="14">
        <v>1.6245447708733301E-2</v>
      </c>
      <c r="E9" s="14">
        <v>3.4679212313939601E-3</v>
      </c>
      <c r="F9" s="14"/>
      <c r="G9" s="14">
        <v>9.5693139522255704E-3</v>
      </c>
      <c r="H9" s="14">
        <v>1.8306907441787101E-2</v>
      </c>
      <c r="I9" s="14">
        <v>0</v>
      </c>
      <c r="J9" s="14">
        <v>2.55093014107949E-2</v>
      </c>
      <c r="K9" s="14">
        <v>0</v>
      </c>
      <c r="L9" s="14">
        <v>0</v>
      </c>
      <c r="M9" s="14"/>
      <c r="N9" s="14">
        <v>0</v>
      </c>
      <c r="O9" s="14">
        <v>1.9426456897276199E-2</v>
      </c>
      <c r="P9" s="14">
        <v>1.53229665317807E-2</v>
      </c>
      <c r="Q9" s="14">
        <v>4.8824996776861201E-3</v>
      </c>
      <c r="R9" s="14">
        <v>5.5242950803268904E-3</v>
      </c>
      <c r="S9" s="14"/>
      <c r="T9" s="14">
        <v>0</v>
      </c>
      <c r="U9" s="14">
        <v>2.8761109394151999E-2</v>
      </c>
      <c r="V9" s="14">
        <v>4.8564268488076297E-3</v>
      </c>
      <c r="W9" s="14">
        <v>1.46572847291403E-2</v>
      </c>
      <c r="X9" s="14"/>
      <c r="Y9" s="14">
        <v>7.6685220530324002E-3</v>
      </c>
      <c r="Z9" s="14">
        <v>2.37586076596999E-2</v>
      </c>
      <c r="AA9" s="14">
        <v>0</v>
      </c>
      <c r="AB9" s="14">
        <v>1.2558442828777799E-2</v>
      </c>
      <c r="AC9" s="14"/>
      <c r="AD9" s="14">
        <v>6.8267444090985997E-3</v>
      </c>
      <c r="AE9" s="14">
        <v>1.5453554305335401E-2</v>
      </c>
      <c r="AF9" s="14">
        <v>3.7837885847415702E-2</v>
      </c>
      <c r="AG9" s="14">
        <v>0</v>
      </c>
      <c r="AH9" s="14"/>
      <c r="AI9" s="14">
        <v>0</v>
      </c>
      <c r="AJ9" s="14">
        <v>1.5068116122347101E-2</v>
      </c>
      <c r="AK9" s="14">
        <v>0</v>
      </c>
      <c r="AL9" s="14">
        <v>1.08405422523853E-2</v>
      </c>
      <c r="AM9" s="14">
        <v>0</v>
      </c>
    </row>
    <row r="10" spans="2:39" x14ac:dyDescent="0.35">
      <c r="B10" s="15" t="s">
        <v>122</v>
      </c>
      <c r="C10" s="14">
        <v>2.1367835262901199E-2</v>
      </c>
      <c r="D10" s="14">
        <v>2.3144541980767101E-2</v>
      </c>
      <c r="E10" s="14">
        <v>1.9319014665653701E-2</v>
      </c>
      <c r="F10" s="14"/>
      <c r="G10" s="14">
        <v>1.6328225066411801E-2</v>
      </c>
      <c r="H10" s="14">
        <v>4.6655169911691101E-2</v>
      </c>
      <c r="I10" s="14">
        <v>1.7295794260338601E-2</v>
      </c>
      <c r="J10" s="14">
        <v>1.85755381825729E-2</v>
      </c>
      <c r="K10" s="14">
        <v>0</v>
      </c>
      <c r="L10" s="14">
        <v>0</v>
      </c>
      <c r="M10" s="14"/>
      <c r="N10" s="14">
        <v>0</v>
      </c>
      <c r="O10" s="14">
        <v>2.64151794740838E-2</v>
      </c>
      <c r="P10" s="14">
        <v>2.02818823907506E-2</v>
      </c>
      <c r="Q10" s="14">
        <v>3.1404516639630398E-2</v>
      </c>
      <c r="R10" s="14">
        <v>1.22916202826804E-2</v>
      </c>
      <c r="S10" s="14"/>
      <c r="T10" s="14">
        <v>1.5566731252919901E-2</v>
      </c>
      <c r="U10" s="14">
        <v>1.7437904349605099E-2</v>
      </c>
      <c r="V10" s="14">
        <v>2.4869569678514301E-2</v>
      </c>
      <c r="W10" s="14">
        <v>1.9358276166932201E-2</v>
      </c>
      <c r="X10" s="14"/>
      <c r="Y10" s="14">
        <v>1.8127444936888198E-2</v>
      </c>
      <c r="Z10" s="14">
        <v>1.18068151578527E-2</v>
      </c>
      <c r="AA10" s="14">
        <v>4.3174545865660802E-2</v>
      </c>
      <c r="AB10" s="14">
        <v>3.7182084083705602E-2</v>
      </c>
      <c r="AC10" s="14"/>
      <c r="AD10" s="14">
        <v>2.6591739944043499E-2</v>
      </c>
      <c r="AE10" s="14">
        <v>1.18825959322242E-2</v>
      </c>
      <c r="AF10" s="14">
        <v>4.3687402639118002E-2</v>
      </c>
      <c r="AG10" s="14">
        <v>0</v>
      </c>
      <c r="AH10" s="14"/>
      <c r="AI10" s="14">
        <v>2.2856254220550001E-2</v>
      </c>
      <c r="AJ10" s="14">
        <v>2.3732278829270301E-2</v>
      </c>
      <c r="AK10" s="14">
        <v>4.2523671837010397E-2</v>
      </c>
      <c r="AL10" s="14">
        <v>3.5098695166920199E-2</v>
      </c>
      <c r="AM10" s="14">
        <v>1.09846106302759E-2</v>
      </c>
    </row>
    <row r="11" spans="2:39" x14ac:dyDescent="0.35">
      <c r="B11" s="15" t="s">
        <v>123</v>
      </c>
      <c r="C11" s="14">
        <v>2.7378176938963099E-2</v>
      </c>
      <c r="D11" s="14">
        <v>2.9852588495101699E-2</v>
      </c>
      <c r="E11" s="14">
        <v>2.4524793591387799E-2</v>
      </c>
      <c r="F11" s="14"/>
      <c r="G11" s="14">
        <v>4.3083244050256E-2</v>
      </c>
      <c r="H11" s="14">
        <v>1.7723215926729201E-2</v>
      </c>
      <c r="I11" s="14">
        <v>3.0429769297784001E-2</v>
      </c>
      <c r="J11" s="14">
        <v>2.2236894491296899E-2</v>
      </c>
      <c r="K11" s="14">
        <v>5.0547442392074898E-2</v>
      </c>
      <c r="L11" s="14">
        <v>0</v>
      </c>
      <c r="M11" s="14"/>
      <c r="N11" s="14">
        <v>3.4252426932134802E-2</v>
      </c>
      <c r="O11" s="14">
        <v>1.36631322326329E-2</v>
      </c>
      <c r="P11" s="14">
        <v>3.6108147630412299E-2</v>
      </c>
      <c r="Q11" s="14">
        <v>1.9811958875115099E-2</v>
      </c>
      <c r="R11" s="14">
        <v>5.5489583708661597E-2</v>
      </c>
      <c r="S11" s="14"/>
      <c r="T11" s="14">
        <v>0</v>
      </c>
      <c r="U11" s="14">
        <v>4.6265899649771201E-2</v>
      </c>
      <c r="V11" s="14">
        <v>2.4964113473445699E-2</v>
      </c>
      <c r="W11" s="14">
        <v>3.1178354519009702E-2</v>
      </c>
      <c r="X11" s="14"/>
      <c r="Y11" s="14">
        <v>2.1437863844647E-2</v>
      </c>
      <c r="Z11" s="14">
        <v>1.9371041132481202E-2</v>
      </c>
      <c r="AA11" s="14">
        <v>3.0404846637090699E-2</v>
      </c>
      <c r="AB11" s="14">
        <v>7.6256309492744201E-2</v>
      </c>
      <c r="AC11" s="14"/>
      <c r="AD11" s="14">
        <v>2.6018952119778099E-2</v>
      </c>
      <c r="AE11" s="14">
        <v>3.2959537277274298E-2</v>
      </c>
      <c r="AF11" s="14">
        <v>0</v>
      </c>
      <c r="AG11" s="14">
        <v>3.6232314851049399E-2</v>
      </c>
      <c r="AH11" s="14"/>
      <c r="AI11" s="14">
        <v>2.8536267298064601E-2</v>
      </c>
      <c r="AJ11" s="14">
        <v>3.7414890406813402E-2</v>
      </c>
      <c r="AK11" s="14">
        <v>1.55243895824284E-2</v>
      </c>
      <c r="AL11" s="14">
        <v>1.31127813384639E-2</v>
      </c>
      <c r="AM11" s="14">
        <v>6.6613097192240095E-2</v>
      </c>
    </row>
    <row r="12" spans="2:39" x14ac:dyDescent="0.35">
      <c r="B12" s="15" t="s">
        <v>124</v>
      </c>
      <c r="C12" s="14">
        <v>8.4342207718648698E-2</v>
      </c>
      <c r="D12" s="14">
        <v>8.0912871729699506E-2</v>
      </c>
      <c r="E12" s="14">
        <v>8.8296768220046798E-2</v>
      </c>
      <c r="F12" s="14"/>
      <c r="G12" s="14">
        <v>8.9209920097403306E-2</v>
      </c>
      <c r="H12" s="14">
        <v>0.133047418089242</v>
      </c>
      <c r="I12" s="14">
        <v>5.70637925302971E-2</v>
      </c>
      <c r="J12" s="14">
        <v>4.9836071324063098E-2</v>
      </c>
      <c r="K12" s="14">
        <v>6.8595574985009095E-2</v>
      </c>
      <c r="L12" s="14">
        <v>8.5773494709919199E-2</v>
      </c>
      <c r="M12" s="14"/>
      <c r="N12" s="14">
        <v>0.112109655711054</v>
      </c>
      <c r="O12" s="14">
        <v>8.6055980203922897E-2</v>
      </c>
      <c r="P12" s="14">
        <v>6.0351549906922597E-2</v>
      </c>
      <c r="Q12" s="14">
        <v>7.6955984818561293E-2</v>
      </c>
      <c r="R12" s="14">
        <v>0.120021348837781</v>
      </c>
      <c r="S12" s="14"/>
      <c r="T12" s="14">
        <v>4.1605419118060198E-2</v>
      </c>
      <c r="U12" s="14">
        <v>1.7901487800022198E-2</v>
      </c>
      <c r="V12" s="14">
        <v>9.13334468338073E-2</v>
      </c>
      <c r="W12" s="14">
        <v>9.1989493570994701E-2</v>
      </c>
      <c r="X12" s="14"/>
      <c r="Y12" s="14">
        <v>5.7073623335618898E-2</v>
      </c>
      <c r="Z12" s="14">
        <v>0.113413491614874</v>
      </c>
      <c r="AA12" s="14">
        <v>0.129165803538836</v>
      </c>
      <c r="AB12" s="14">
        <v>0.12168625250538501</v>
      </c>
      <c r="AC12" s="14"/>
      <c r="AD12" s="14">
        <v>8.5257491583739201E-2</v>
      </c>
      <c r="AE12" s="14">
        <v>8.7061696986349496E-2</v>
      </c>
      <c r="AF12" s="14">
        <v>0</v>
      </c>
      <c r="AG12" s="14">
        <v>0.13486515564940099</v>
      </c>
      <c r="AH12" s="14"/>
      <c r="AI12" s="14">
        <v>0.12532428295140699</v>
      </c>
      <c r="AJ12" s="14">
        <v>8.1018636478129097E-2</v>
      </c>
      <c r="AK12" s="14">
        <v>5.65969295540674E-2</v>
      </c>
      <c r="AL12" s="14">
        <v>6.4199538926053706E-2</v>
      </c>
      <c r="AM12" s="14">
        <v>0.217038996537113</v>
      </c>
    </row>
    <row r="13" spans="2:39" x14ac:dyDescent="0.35">
      <c r="B13" s="15" t="s">
        <v>125</v>
      </c>
      <c r="C13" s="14">
        <v>8.7407073515928205E-2</v>
      </c>
      <c r="D13" s="14">
        <v>9.4664769837751794E-2</v>
      </c>
      <c r="E13" s="14">
        <v>7.9037815065338302E-2</v>
      </c>
      <c r="F13" s="14"/>
      <c r="G13" s="14">
        <v>0.109842741174988</v>
      </c>
      <c r="H13" s="14">
        <v>9.8905553227855394E-2</v>
      </c>
      <c r="I13" s="14">
        <v>8.7271622830499704E-2</v>
      </c>
      <c r="J13" s="14">
        <v>5.3664399467887397E-2</v>
      </c>
      <c r="K13" s="14">
        <v>7.9212676513885694E-2</v>
      </c>
      <c r="L13" s="14">
        <v>8.2987981556554E-2</v>
      </c>
      <c r="M13" s="14"/>
      <c r="N13" s="14">
        <v>5.5777175510018401E-2</v>
      </c>
      <c r="O13" s="14">
        <v>9.9566201426325093E-2</v>
      </c>
      <c r="P13" s="14">
        <v>8.7043928275532603E-2</v>
      </c>
      <c r="Q13" s="14">
        <v>0.10340721522468201</v>
      </c>
      <c r="R13" s="14">
        <v>8.0825511523040905E-2</v>
      </c>
      <c r="S13" s="14"/>
      <c r="T13" s="14">
        <v>8.4678101873036496E-2</v>
      </c>
      <c r="U13" s="14">
        <v>4.7155983690562502E-2</v>
      </c>
      <c r="V13" s="14">
        <v>8.4256064423502794E-2</v>
      </c>
      <c r="W13" s="14">
        <v>9.5869455558208194E-2</v>
      </c>
      <c r="X13" s="14"/>
      <c r="Y13" s="14">
        <v>7.2273923921873706E-2</v>
      </c>
      <c r="Z13" s="14">
        <v>7.9880242106717902E-2</v>
      </c>
      <c r="AA13" s="14">
        <v>0.12729624237391701</v>
      </c>
      <c r="AB13" s="14">
        <v>0.12363396426588701</v>
      </c>
      <c r="AC13" s="14"/>
      <c r="AD13" s="14">
        <v>9.0322817071314995E-2</v>
      </c>
      <c r="AE13" s="14">
        <v>8.5504893819313005E-2</v>
      </c>
      <c r="AF13" s="14">
        <v>5.8259749393026097E-2</v>
      </c>
      <c r="AG13" s="14">
        <v>9.7619206782861997E-2</v>
      </c>
      <c r="AH13" s="14"/>
      <c r="AI13" s="14">
        <v>0.125624875051701</v>
      </c>
      <c r="AJ13" s="14">
        <v>9.3936756752704006E-2</v>
      </c>
      <c r="AK13" s="14">
        <v>0.14673231128869599</v>
      </c>
      <c r="AL13" s="14">
        <v>0.12182220279391</v>
      </c>
      <c r="AM13" s="14">
        <v>8.6646611841896495E-2</v>
      </c>
    </row>
    <row r="14" spans="2:39" x14ac:dyDescent="0.35">
      <c r="B14" s="15" t="s">
        <v>126</v>
      </c>
      <c r="C14" s="14">
        <v>0.45046657035773602</v>
      </c>
      <c r="D14" s="14">
        <v>0.47007959416284101</v>
      </c>
      <c r="E14" s="14">
        <v>0.427849687817624</v>
      </c>
      <c r="F14" s="14"/>
      <c r="G14" s="14">
        <v>0.315282292721976</v>
      </c>
      <c r="H14" s="14">
        <v>0.41337859502208701</v>
      </c>
      <c r="I14" s="14">
        <v>0.52751121016001601</v>
      </c>
      <c r="J14" s="14">
        <v>0.50381322242055004</v>
      </c>
      <c r="K14" s="14">
        <v>0.47822758302629698</v>
      </c>
      <c r="L14" s="14">
        <v>0.48870324091234901</v>
      </c>
      <c r="M14" s="14"/>
      <c r="N14" s="14">
        <v>0.344904480162392</v>
      </c>
      <c r="O14" s="14">
        <v>0.46641705853535997</v>
      </c>
      <c r="P14" s="14">
        <v>0.49975595214397001</v>
      </c>
      <c r="Q14" s="14">
        <v>0.42592810480397197</v>
      </c>
      <c r="R14" s="14">
        <v>0.45543257240161999</v>
      </c>
      <c r="S14" s="14"/>
      <c r="T14" s="14">
        <v>0.38097622560350503</v>
      </c>
      <c r="U14" s="14">
        <v>0.26301906451287499</v>
      </c>
      <c r="V14" s="14">
        <v>0.43251845472115302</v>
      </c>
      <c r="W14" s="14">
        <v>0.499894755199568</v>
      </c>
      <c r="X14" s="14"/>
      <c r="Y14" s="14">
        <v>0.42848193142027602</v>
      </c>
      <c r="Z14" s="14">
        <v>0.52876283400601998</v>
      </c>
      <c r="AA14" s="14">
        <v>0.43368794434061902</v>
      </c>
      <c r="AB14" s="14">
        <v>0.502083060346733</v>
      </c>
      <c r="AC14" s="14"/>
      <c r="AD14" s="14">
        <v>0.461766365410408</v>
      </c>
      <c r="AE14" s="14">
        <v>0.47645099080221098</v>
      </c>
      <c r="AF14" s="14">
        <v>0.30051807985544499</v>
      </c>
      <c r="AG14" s="14">
        <v>0.25868656644544902</v>
      </c>
      <c r="AH14" s="14"/>
      <c r="AI14" s="14">
        <v>0.42800225115711299</v>
      </c>
      <c r="AJ14" s="14">
        <v>0.49000273039501102</v>
      </c>
      <c r="AK14" s="14">
        <v>0.45135464826414301</v>
      </c>
      <c r="AL14" s="14">
        <v>0.47471013875972501</v>
      </c>
      <c r="AM14" s="14">
        <v>0.44353566341279599</v>
      </c>
    </row>
    <row r="15" spans="2:39" x14ac:dyDescent="0.35">
      <c r="B15" s="15" t="s">
        <v>127</v>
      </c>
      <c r="C15" s="14">
        <v>9.9439960723440898E-2</v>
      </c>
      <c r="D15" s="14">
        <v>8.2926964258776506E-2</v>
      </c>
      <c r="E15" s="14">
        <v>0.11848202711451999</v>
      </c>
      <c r="F15" s="14"/>
      <c r="G15" s="14">
        <v>8.8152957054306896E-2</v>
      </c>
      <c r="H15" s="14">
        <v>9.9578325930469003E-2</v>
      </c>
      <c r="I15" s="14">
        <v>0.113005366149073</v>
      </c>
      <c r="J15" s="14">
        <v>9.0039368550363805E-2</v>
      </c>
      <c r="K15" s="14">
        <v>0.11201405211028399</v>
      </c>
      <c r="L15" s="14">
        <v>8.8654222044371997E-2</v>
      </c>
      <c r="M15" s="14"/>
      <c r="N15" s="14">
        <v>0.12917398422009499</v>
      </c>
      <c r="O15" s="14">
        <v>0.108362067219087</v>
      </c>
      <c r="P15" s="14">
        <v>0.10704514726848199</v>
      </c>
      <c r="Q15" s="14">
        <v>6.0272027690695E-2</v>
      </c>
      <c r="R15" s="14">
        <v>8.5636925640137904E-2</v>
      </c>
      <c r="S15" s="14"/>
      <c r="T15" s="14">
        <v>3.2744973706515197E-2</v>
      </c>
      <c r="U15" s="14">
        <v>0.113809946142352</v>
      </c>
      <c r="V15" s="14">
        <v>0.110423212824193</v>
      </c>
      <c r="W15" s="14">
        <v>9.6625259490192406E-2</v>
      </c>
      <c r="X15" s="14"/>
      <c r="Y15" s="14">
        <v>0.11161635045566599</v>
      </c>
      <c r="Z15" s="14">
        <v>9.8631521707113798E-2</v>
      </c>
      <c r="AA15" s="14">
        <v>8.6037069895384496E-2</v>
      </c>
      <c r="AB15" s="14">
        <v>1.0876932421501E-2</v>
      </c>
      <c r="AC15" s="14"/>
      <c r="AD15" s="14">
        <v>0.107700231676677</v>
      </c>
      <c r="AE15" s="14">
        <v>7.3726060293952095E-2</v>
      </c>
      <c r="AF15" s="14">
        <v>7.5371382536688805E-2</v>
      </c>
      <c r="AG15" s="14">
        <v>0.179332436999354</v>
      </c>
      <c r="AH15" s="14"/>
      <c r="AI15" s="14">
        <v>3.9737037151888102E-2</v>
      </c>
      <c r="AJ15" s="14">
        <v>0.10717642438297401</v>
      </c>
      <c r="AK15" s="14">
        <v>5.8006417496301997E-2</v>
      </c>
      <c r="AL15" s="14">
        <v>9.5898615426430703E-2</v>
      </c>
      <c r="AM15" s="14">
        <v>5.4676882662399402E-2</v>
      </c>
    </row>
    <row r="16" spans="2:39" x14ac:dyDescent="0.35">
      <c r="B16" s="15" t="s">
        <v>128</v>
      </c>
      <c r="C16" s="14">
        <v>0.157303501457211</v>
      </c>
      <c r="D16" s="14">
        <v>0.13359812985622599</v>
      </c>
      <c r="E16" s="14">
        <v>0.184639500760371</v>
      </c>
      <c r="F16" s="14"/>
      <c r="G16" s="14">
        <v>0.20610506586649199</v>
      </c>
      <c r="H16" s="14">
        <v>0.13778726485995901</v>
      </c>
      <c r="I16" s="14">
        <v>0.14901846510765501</v>
      </c>
      <c r="J16" s="14">
        <v>0.165532019785677</v>
      </c>
      <c r="K16" s="14">
        <v>0.13705660583777199</v>
      </c>
      <c r="L16" s="14">
        <v>0.150453932379884</v>
      </c>
      <c r="M16" s="14"/>
      <c r="N16" s="14">
        <v>0.178152431909576</v>
      </c>
      <c r="O16" s="14">
        <v>0.13134088517682299</v>
      </c>
      <c r="P16" s="14">
        <v>0.15007148130378101</v>
      </c>
      <c r="Q16" s="14">
        <v>0.20570881903406901</v>
      </c>
      <c r="R16" s="14">
        <v>0.12805031484363999</v>
      </c>
      <c r="S16" s="14"/>
      <c r="T16" s="14">
        <v>0.34271511302957902</v>
      </c>
      <c r="U16" s="14">
        <v>0.29060980702049399</v>
      </c>
      <c r="V16" s="14">
        <v>0.159914087240347</v>
      </c>
      <c r="W16" s="14">
        <v>0.112585776729292</v>
      </c>
      <c r="X16" s="14"/>
      <c r="Y16" s="14">
        <v>0.20433383342735401</v>
      </c>
      <c r="Z16" s="14">
        <v>8.9170383871648606E-2</v>
      </c>
      <c r="AA16" s="14">
        <v>0.13201745852844299</v>
      </c>
      <c r="AB16" s="14">
        <v>9.5463889419942105E-2</v>
      </c>
      <c r="AC16" s="14"/>
      <c r="AD16" s="14">
        <v>0.14513558002025001</v>
      </c>
      <c r="AE16" s="14">
        <v>0.147679368351923</v>
      </c>
      <c r="AF16" s="14">
        <v>0.38839133246768498</v>
      </c>
      <c r="AG16" s="14">
        <v>0.162171713571821</v>
      </c>
      <c r="AH16" s="14"/>
      <c r="AI16" s="14">
        <v>0.16230577130327101</v>
      </c>
      <c r="AJ16" s="14">
        <v>0.128030703336243</v>
      </c>
      <c r="AK16" s="14">
        <v>0.210016717611825</v>
      </c>
      <c r="AL16" s="14">
        <v>9.9529970334460302E-2</v>
      </c>
      <c r="AM16" s="14">
        <v>6.4523678978607807E-2</v>
      </c>
    </row>
    <row r="17" spans="2:39" x14ac:dyDescent="0.35">
      <c r="B17" s="15" t="s">
        <v>240</v>
      </c>
      <c r="C17" s="14">
        <v>5.9234743174680901E-2</v>
      </c>
      <c r="D17" s="14">
        <v>6.5415212363367101E-2</v>
      </c>
      <c r="E17" s="14">
        <v>5.2107696010901802E-2</v>
      </c>
      <c r="F17" s="14"/>
      <c r="G17" s="14">
        <v>0.11614926897314599</v>
      </c>
      <c r="H17" s="14">
        <v>3.2489382443375403E-2</v>
      </c>
      <c r="I17" s="14">
        <v>1.8403979664336399E-2</v>
      </c>
      <c r="J17" s="14">
        <v>7.0793184366793702E-2</v>
      </c>
      <c r="K17" s="14">
        <v>7.4346065134677994E-2</v>
      </c>
      <c r="L17" s="14">
        <v>9.0747323575482194E-2</v>
      </c>
      <c r="M17" s="14"/>
      <c r="N17" s="14">
        <v>0.125177340866994</v>
      </c>
      <c r="O17" s="14">
        <v>4.8753038834488699E-2</v>
      </c>
      <c r="P17" s="14">
        <v>2.4018944548368001E-2</v>
      </c>
      <c r="Q17" s="14">
        <v>7.1628873235589405E-2</v>
      </c>
      <c r="R17" s="14">
        <v>5.6727827682111799E-2</v>
      </c>
      <c r="S17" s="14"/>
      <c r="T17" s="14">
        <v>0.101713435416384</v>
      </c>
      <c r="U17" s="14">
        <v>0.16560590330966601</v>
      </c>
      <c r="V17" s="14">
        <v>6.5633697963552798E-2</v>
      </c>
      <c r="W17" s="14">
        <v>3.4092351319568198E-2</v>
      </c>
      <c r="X17" s="14"/>
      <c r="Y17" s="14">
        <v>7.8986506604643306E-2</v>
      </c>
      <c r="Z17" s="14">
        <v>2.7955728339774499E-2</v>
      </c>
      <c r="AA17" s="14">
        <v>1.8216088820049499E-2</v>
      </c>
      <c r="AB17" s="14">
        <v>2.0259064635325098E-2</v>
      </c>
      <c r="AC17" s="14"/>
      <c r="AD17" s="14">
        <v>4.6682804573861598E-2</v>
      </c>
      <c r="AE17" s="14">
        <v>6.9281302231416597E-2</v>
      </c>
      <c r="AF17" s="14">
        <v>9.5934167260621303E-2</v>
      </c>
      <c r="AG17" s="14">
        <v>0.121224599126411</v>
      </c>
      <c r="AH17" s="14"/>
      <c r="AI17" s="14">
        <v>6.7613260866004901E-2</v>
      </c>
      <c r="AJ17" s="14">
        <v>2.3619463296508599E-2</v>
      </c>
      <c r="AK17" s="14">
        <v>1.92449143655282E-2</v>
      </c>
      <c r="AL17" s="14">
        <v>8.4787515001651603E-2</v>
      </c>
      <c r="AM17" s="14">
        <v>5.5980458744671502E-2</v>
      </c>
    </row>
    <row r="18" spans="2:39" x14ac:dyDescent="0.35">
      <c r="B18" s="15" t="s">
        <v>64</v>
      </c>
      <c r="C18" s="23">
        <v>2.74880676828233E-3</v>
      </c>
      <c r="D18" s="23">
        <v>3.1598796067362901E-3</v>
      </c>
      <c r="E18" s="23">
        <v>2.2747755227624802E-3</v>
      </c>
      <c r="F18" s="23"/>
      <c r="G18" s="23">
        <v>6.2769710427945302E-3</v>
      </c>
      <c r="H18" s="23">
        <v>2.1281671468044599E-3</v>
      </c>
      <c r="I18" s="23">
        <v>0</v>
      </c>
      <c r="J18" s="23">
        <v>0</v>
      </c>
      <c r="K18" s="23">
        <v>0</v>
      </c>
      <c r="L18" s="23">
        <v>1.26798048214399E-2</v>
      </c>
      <c r="M18" s="23"/>
      <c r="N18" s="23">
        <v>2.0452504687736101E-2</v>
      </c>
      <c r="O18" s="23">
        <v>0</v>
      </c>
      <c r="P18" s="23">
        <v>0</v>
      </c>
      <c r="Q18" s="23">
        <v>0</v>
      </c>
      <c r="R18" s="23">
        <v>0</v>
      </c>
      <c r="S18" s="23"/>
      <c r="T18" s="23">
        <v>0</v>
      </c>
      <c r="U18" s="23">
        <v>9.4328941305008903E-3</v>
      </c>
      <c r="V18" s="23">
        <v>1.2309259926765201E-3</v>
      </c>
      <c r="W18" s="23">
        <v>3.74899271709473E-3</v>
      </c>
      <c r="X18" s="23"/>
      <c r="Y18" s="23">
        <v>0</v>
      </c>
      <c r="Z18" s="23">
        <v>7.2493344038176604E-3</v>
      </c>
      <c r="AA18" s="23">
        <v>0</v>
      </c>
      <c r="AB18" s="23">
        <v>0</v>
      </c>
      <c r="AC18" s="23"/>
      <c r="AD18" s="23">
        <v>3.69727319082977E-3</v>
      </c>
      <c r="AE18" s="23">
        <v>0</v>
      </c>
      <c r="AF18" s="23">
        <v>0</v>
      </c>
      <c r="AG18" s="23">
        <v>9.8680065736523898E-3</v>
      </c>
      <c r="AH18" s="23"/>
      <c r="AI18" s="23">
        <v>0</v>
      </c>
      <c r="AJ18" s="23">
        <v>0</v>
      </c>
      <c r="AK18" s="23">
        <v>0</v>
      </c>
      <c r="AL18" s="23">
        <v>0</v>
      </c>
      <c r="AM18" s="23">
        <v>0</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8.3113501653795992E-3</v>
      </c>
      <c r="D9" s="14">
        <v>8.4775388093123304E-3</v>
      </c>
      <c r="E9" s="14">
        <v>8.1197086787492198E-3</v>
      </c>
      <c r="F9" s="14"/>
      <c r="G9" s="14">
        <v>1.4371024644578101E-2</v>
      </c>
      <c r="H9" s="14">
        <v>1.8587977380729499E-2</v>
      </c>
      <c r="I9" s="14">
        <v>5.3528923963328803E-3</v>
      </c>
      <c r="J9" s="14">
        <v>0</v>
      </c>
      <c r="K9" s="14">
        <v>0</v>
      </c>
      <c r="L9" s="14">
        <v>0</v>
      </c>
      <c r="M9" s="14"/>
      <c r="N9" s="14">
        <v>0</v>
      </c>
      <c r="O9" s="14">
        <v>1.2427452289533699E-2</v>
      </c>
      <c r="P9" s="14">
        <v>9.2936188159384904E-3</v>
      </c>
      <c r="Q9" s="14">
        <v>0</v>
      </c>
      <c r="R9" s="14">
        <v>1.1620480511501399E-2</v>
      </c>
      <c r="S9" s="14"/>
      <c r="T9" s="14">
        <v>2.31774071518068E-2</v>
      </c>
      <c r="U9" s="14">
        <v>1.7901487800022198E-2</v>
      </c>
      <c r="V9" s="14">
        <v>4.5108572304975898E-3</v>
      </c>
      <c r="W9" s="14">
        <v>8.6696444827375901E-3</v>
      </c>
      <c r="X9" s="14"/>
      <c r="Y9" s="14">
        <v>9.5454979854619204E-3</v>
      </c>
      <c r="Z9" s="14">
        <v>8.2319394644380893E-3</v>
      </c>
      <c r="AA9" s="14">
        <v>0</v>
      </c>
      <c r="AB9" s="14">
        <v>2.05152480507616E-2</v>
      </c>
      <c r="AC9" s="14"/>
      <c r="AD9" s="14">
        <v>8.94623874021328E-3</v>
      </c>
      <c r="AE9" s="14">
        <v>6.5899063016181996E-3</v>
      </c>
      <c r="AF9" s="14">
        <v>0</v>
      </c>
      <c r="AG9" s="14">
        <v>1.8242265032554501E-2</v>
      </c>
      <c r="AH9" s="14"/>
      <c r="AI9" s="14">
        <v>0</v>
      </c>
      <c r="AJ9" s="14">
        <v>9.13904805736835E-3</v>
      </c>
      <c r="AK9" s="14">
        <v>0</v>
      </c>
      <c r="AL9" s="14">
        <v>2.1612863990044199E-2</v>
      </c>
      <c r="AM9" s="14">
        <v>9.0811501076595007E-3</v>
      </c>
    </row>
    <row r="10" spans="2:39" x14ac:dyDescent="0.35">
      <c r="B10" s="15" t="s">
        <v>122</v>
      </c>
      <c r="C10" s="14">
        <v>5.1584648965646802E-2</v>
      </c>
      <c r="D10" s="14">
        <v>5.3035801082569299E-2</v>
      </c>
      <c r="E10" s="14">
        <v>4.99112437170523E-2</v>
      </c>
      <c r="F10" s="14"/>
      <c r="G10" s="14">
        <v>8.3377614538692593E-2</v>
      </c>
      <c r="H10" s="14">
        <v>7.7213252551589395E-2</v>
      </c>
      <c r="I10" s="14">
        <v>5.2785922667249303E-2</v>
      </c>
      <c r="J10" s="14">
        <v>2.7432292651115599E-2</v>
      </c>
      <c r="K10" s="14">
        <v>6.6449848172080101E-3</v>
      </c>
      <c r="L10" s="14">
        <v>1.28581748166899E-2</v>
      </c>
      <c r="M10" s="14"/>
      <c r="N10" s="14">
        <v>6.21504800837143E-2</v>
      </c>
      <c r="O10" s="14">
        <v>6.4241164192627695E-2</v>
      </c>
      <c r="P10" s="14">
        <v>5.4872348972981801E-2</v>
      </c>
      <c r="Q10" s="14">
        <v>3.5126945538901902E-2</v>
      </c>
      <c r="R10" s="14">
        <v>5.1770404242751498E-2</v>
      </c>
      <c r="S10" s="14"/>
      <c r="T10" s="14">
        <v>4.22129075430831E-2</v>
      </c>
      <c r="U10" s="14">
        <v>3.2709486667017902E-2</v>
      </c>
      <c r="V10" s="14">
        <v>4.7884824671453302E-2</v>
      </c>
      <c r="W10" s="14">
        <v>5.8805643231351498E-2</v>
      </c>
      <c r="X10" s="14"/>
      <c r="Y10" s="14">
        <v>2.8850587192925999E-2</v>
      </c>
      <c r="Z10" s="14">
        <v>8.4876785209609104E-2</v>
      </c>
      <c r="AA10" s="14">
        <v>6.18512301193304E-2</v>
      </c>
      <c r="AB10" s="14">
        <v>8.6621749575905904E-2</v>
      </c>
      <c r="AC10" s="14"/>
      <c r="AD10" s="14">
        <v>5.55154963349134E-2</v>
      </c>
      <c r="AE10" s="14">
        <v>4.1432934488889003E-2</v>
      </c>
      <c r="AF10" s="14">
        <v>5.5967963395064199E-2</v>
      </c>
      <c r="AG10" s="14">
        <v>6.5863408248227506E-2</v>
      </c>
      <c r="AH10" s="14"/>
      <c r="AI10" s="14">
        <v>7.0496434085826995E-2</v>
      </c>
      <c r="AJ10" s="14">
        <v>6.6589061528050802E-2</v>
      </c>
      <c r="AK10" s="14">
        <v>4.2361640795346898E-2</v>
      </c>
      <c r="AL10" s="14">
        <v>6.7662241531975004E-2</v>
      </c>
      <c r="AM10" s="14">
        <v>7.0545667650457194E-2</v>
      </c>
    </row>
    <row r="11" spans="2:39" x14ac:dyDescent="0.35">
      <c r="B11" s="15" t="s">
        <v>123</v>
      </c>
      <c r="C11" s="14">
        <v>9.8566791893825695E-2</v>
      </c>
      <c r="D11" s="14">
        <v>0.100303780053153</v>
      </c>
      <c r="E11" s="14">
        <v>9.6563773003753295E-2</v>
      </c>
      <c r="F11" s="14"/>
      <c r="G11" s="14">
        <v>7.6703718943117699E-2</v>
      </c>
      <c r="H11" s="14">
        <v>0.12603178398782</v>
      </c>
      <c r="I11" s="14">
        <v>0.128803863950018</v>
      </c>
      <c r="J11" s="14">
        <v>4.2238780340191497E-2</v>
      </c>
      <c r="K11" s="14">
        <v>2.2160928787379599E-2</v>
      </c>
      <c r="L11" s="14">
        <v>0.17535825333130201</v>
      </c>
      <c r="M11" s="14"/>
      <c r="N11" s="14">
        <v>7.4983909769321205E-2</v>
      </c>
      <c r="O11" s="14">
        <v>7.9813575983050805E-2</v>
      </c>
      <c r="P11" s="14">
        <v>0.114944373352867</v>
      </c>
      <c r="Q11" s="14">
        <v>0.101490125534919</v>
      </c>
      <c r="R11" s="14">
        <v>0.124819870219223</v>
      </c>
      <c r="S11" s="14"/>
      <c r="T11" s="14">
        <v>1.9986233785105199E-2</v>
      </c>
      <c r="U11" s="14">
        <v>0.101938175655855</v>
      </c>
      <c r="V11" s="14">
        <v>0.10259241878171101</v>
      </c>
      <c r="W11" s="14">
        <v>0.105388114397379</v>
      </c>
      <c r="X11" s="14"/>
      <c r="Y11" s="14">
        <v>7.7696902944397697E-2</v>
      </c>
      <c r="Z11" s="14">
        <v>9.7433305051062097E-2</v>
      </c>
      <c r="AA11" s="14">
        <v>0.12933161859730999</v>
      </c>
      <c r="AB11" s="14">
        <v>0.17722084832437099</v>
      </c>
      <c r="AC11" s="14"/>
      <c r="AD11" s="14">
        <v>0.103825974441683</v>
      </c>
      <c r="AE11" s="14">
        <v>9.2424192032179095E-2</v>
      </c>
      <c r="AF11" s="14">
        <v>0</v>
      </c>
      <c r="AG11" s="14">
        <v>0.16243943232247299</v>
      </c>
      <c r="AH11" s="14"/>
      <c r="AI11" s="14">
        <v>0.10948586773918299</v>
      </c>
      <c r="AJ11" s="14">
        <v>0.10860510182346</v>
      </c>
      <c r="AK11" s="14">
        <v>8.8783522261441303E-2</v>
      </c>
      <c r="AL11" s="14">
        <v>8.5410585995803701E-2</v>
      </c>
      <c r="AM11" s="14">
        <v>0.197480047819073</v>
      </c>
    </row>
    <row r="12" spans="2:39" x14ac:dyDescent="0.35">
      <c r="B12" s="15" t="s">
        <v>124</v>
      </c>
      <c r="C12" s="14">
        <v>0.19942763414808201</v>
      </c>
      <c r="D12" s="14">
        <v>0.20183990629726301</v>
      </c>
      <c r="E12" s="14">
        <v>0.19664590725094799</v>
      </c>
      <c r="F12" s="14"/>
      <c r="G12" s="14">
        <v>0.18903635325545401</v>
      </c>
      <c r="H12" s="14">
        <v>0.248311078713355</v>
      </c>
      <c r="I12" s="14">
        <v>0.24564798724402001</v>
      </c>
      <c r="J12" s="14">
        <v>0.180125330243846</v>
      </c>
      <c r="K12" s="14">
        <v>0.10101349105494099</v>
      </c>
      <c r="L12" s="14">
        <v>0.11675183121947599</v>
      </c>
      <c r="M12" s="14"/>
      <c r="N12" s="14">
        <v>0.143708986347097</v>
      </c>
      <c r="O12" s="14">
        <v>0.19943017203899599</v>
      </c>
      <c r="P12" s="14">
        <v>0.21210802414629301</v>
      </c>
      <c r="Q12" s="14">
        <v>0.26467425711534098</v>
      </c>
      <c r="R12" s="14">
        <v>0.174113261426635</v>
      </c>
      <c r="S12" s="14"/>
      <c r="T12" s="14">
        <v>0.20049427742727899</v>
      </c>
      <c r="U12" s="14">
        <v>0.114217042296689</v>
      </c>
      <c r="V12" s="14">
        <v>0.18487278122619599</v>
      </c>
      <c r="W12" s="14">
        <v>0.223898189521059</v>
      </c>
      <c r="X12" s="14"/>
      <c r="Y12" s="14">
        <v>0.16735825718341099</v>
      </c>
      <c r="Z12" s="14">
        <v>0.23583181317237101</v>
      </c>
      <c r="AA12" s="14">
        <v>0.248334303075642</v>
      </c>
      <c r="AB12" s="14">
        <v>0.277484471850101</v>
      </c>
      <c r="AC12" s="14"/>
      <c r="AD12" s="14">
        <v>0.23168657564311801</v>
      </c>
      <c r="AE12" s="14">
        <v>0.15728611002712001</v>
      </c>
      <c r="AF12" s="14">
        <v>0.11421713339346901</v>
      </c>
      <c r="AG12" s="14">
        <v>0.16052877246474601</v>
      </c>
      <c r="AH12" s="14"/>
      <c r="AI12" s="14">
        <v>0.327846037736996</v>
      </c>
      <c r="AJ12" s="14">
        <v>0.21018989693828</v>
      </c>
      <c r="AK12" s="14">
        <v>0.28168823389445302</v>
      </c>
      <c r="AL12" s="14">
        <v>0.22266254414141901</v>
      </c>
      <c r="AM12" s="14">
        <v>0.23117510088128099</v>
      </c>
    </row>
    <row r="13" spans="2:39" x14ac:dyDescent="0.35">
      <c r="B13" s="15" t="s">
        <v>125</v>
      </c>
      <c r="C13" s="14">
        <v>0.13047609401837701</v>
      </c>
      <c r="D13" s="14">
        <v>0.144735763189518</v>
      </c>
      <c r="E13" s="14">
        <v>0.114032466258102</v>
      </c>
      <c r="F13" s="14"/>
      <c r="G13" s="14">
        <v>0.148456109429286</v>
      </c>
      <c r="H13" s="14">
        <v>0.14447975974091801</v>
      </c>
      <c r="I13" s="14">
        <v>0.114428289396452</v>
      </c>
      <c r="J13" s="14">
        <v>0.126560600395625</v>
      </c>
      <c r="K13" s="14">
        <v>0.13465766363628401</v>
      </c>
      <c r="L13" s="14">
        <v>9.9807288517712298E-2</v>
      </c>
      <c r="M13" s="14"/>
      <c r="N13" s="14">
        <v>0.14611691005041899</v>
      </c>
      <c r="O13" s="14">
        <v>0.14513252923257999</v>
      </c>
      <c r="P13" s="14">
        <v>0.15130674354672599</v>
      </c>
      <c r="Q13" s="14">
        <v>0.119229589275861</v>
      </c>
      <c r="R13" s="14">
        <v>0.118433007828775</v>
      </c>
      <c r="S13" s="14"/>
      <c r="T13" s="14">
        <v>0.17145008965814101</v>
      </c>
      <c r="U13" s="14">
        <v>6.8024351773495403E-2</v>
      </c>
      <c r="V13" s="14">
        <v>0.13320061477946199</v>
      </c>
      <c r="W13" s="14">
        <v>0.13005592763879001</v>
      </c>
      <c r="X13" s="14"/>
      <c r="Y13" s="14">
        <v>0.13661605907212199</v>
      </c>
      <c r="Z13" s="14">
        <v>0.14384505232289099</v>
      </c>
      <c r="AA13" s="14">
        <v>0.13756124485052099</v>
      </c>
      <c r="AB13" s="14">
        <v>5.18757162778343E-2</v>
      </c>
      <c r="AC13" s="14"/>
      <c r="AD13" s="14">
        <v>0.122916137441807</v>
      </c>
      <c r="AE13" s="14">
        <v>0.15742627714673399</v>
      </c>
      <c r="AF13" s="14">
        <v>0.113350622982864</v>
      </c>
      <c r="AG13" s="14">
        <v>9.2729000814165796E-2</v>
      </c>
      <c r="AH13" s="14"/>
      <c r="AI13" s="14">
        <v>0.15076075788408999</v>
      </c>
      <c r="AJ13" s="14">
        <v>0.16518573698953801</v>
      </c>
      <c r="AK13" s="14">
        <v>0.111151555900393</v>
      </c>
      <c r="AL13" s="14">
        <v>0.111485754088868</v>
      </c>
      <c r="AM13" s="14">
        <v>0.15240225735776999</v>
      </c>
    </row>
    <row r="14" spans="2:39" x14ac:dyDescent="0.35">
      <c r="B14" s="15" t="s">
        <v>126</v>
      </c>
      <c r="C14" s="14">
        <v>0.145724324971577</v>
      </c>
      <c r="D14" s="14">
        <v>0.15954369129777199</v>
      </c>
      <c r="E14" s="14">
        <v>0.129788435223816</v>
      </c>
      <c r="F14" s="14"/>
      <c r="G14" s="14">
        <v>0.144805401141267</v>
      </c>
      <c r="H14" s="14">
        <v>0.14698390163347599</v>
      </c>
      <c r="I14" s="14">
        <v>0.127294852955947</v>
      </c>
      <c r="J14" s="14">
        <v>0.15961173636258599</v>
      </c>
      <c r="K14" s="14">
        <v>0.19228810059724399</v>
      </c>
      <c r="L14" s="14">
        <v>0.11117331791719801</v>
      </c>
      <c r="M14" s="14"/>
      <c r="N14" s="14">
        <v>0.14692610149318899</v>
      </c>
      <c r="O14" s="14">
        <v>0.19073676598922701</v>
      </c>
      <c r="P14" s="14">
        <v>0.128518983979683</v>
      </c>
      <c r="Q14" s="14">
        <v>0.118243355146747</v>
      </c>
      <c r="R14" s="14">
        <v>0.117187500764937</v>
      </c>
      <c r="S14" s="14"/>
      <c r="T14" s="14">
        <v>0.14073916257607999</v>
      </c>
      <c r="U14" s="14">
        <v>0.104550056403795</v>
      </c>
      <c r="V14" s="14">
        <v>0.151127274303436</v>
      </c>
      <c r="W14" s="14">
        <v>0.14654577481459599</v>
      </c>
      <c r="X14" s="14"/>
      <c r="Y14" s="14">
        <v>0.144266458336265</v>
      </c>
      <c r="Z14" s="14">
        <v>0.17465539529598101</v>
      </c>
      <c r="AA14" s="14">
        <v>0.114453613243908</v>
      </c>
      <c r="AB14" s="14">
        <v>0.15987793041687201</v>
      </c>
      <c r="AC14" s="14"/>
      <c r="AD14" s="14">
        <v>0.13720030269883601</v>
      </c>
      <c r="AE14" s="14">
        <v>0.162244358384696</v>
      </c>
      <c r="AF14" s="14">
        <v>0.131341975166609</v>
      </c>
      <c r="AG14" s="14">
        <v>0.13355304932923401</v>
      </c>
      <c r="AH14" s="14"/>
      <c r="AI14" s="14">
        <v>0.12157388941689</v>
      </c>
      <c r="AJ14" s="14">
        <v>0.12753507864453301</v>
      </c>
      <c r="AK14" s="14">
        <v>0.149809524405462</v>
      </c>
      <c r="AL14" s="14">
        <v>0.20206666459536901</v>
      </c>
      <c r="AM14" s="14">
        <v>6.8660500328849697E-2</v>
      </c>
    </row>
    <row r="15" spans="2:39" x14ac:dyDescent="0.35">
      <c r="B15" s="15" t="s">
        <v>127</v>
      </c>
      <c r="C15" s="14">
        <v>3.2395579165251702E-2</v>
      </c>
      <c r="D15" s="14">
        <v>2.96152223736399E-2</v>
      </c>
      <c r="E15" s="14">
        <v>3.5601765197571897E-2</v>
      </c>
      <c r="F15" s="14"/>
      <c r="G15" s="14">
        <v>5.1705198790197603E-2</v>
      </c>
      <c r="H15" s="14">
        <v>1.34764990431952E-2</v>
      </c>
      <c r="I15" s="14">
        <v>4.7476046266486299E-2</v>
      </c>
      <c r="J15" s="14">
        <v>3.7384378054123098E-2</v>
      </c>
      <c r="K15" s="14">
        <v>2.4381640098720701E-2</v>
      </c>
      <c r="L15" s="14">
        <v>1.26798048214399E-2</v>
      </c>
      <c r="M15" s="14"/>
      <c r="N15" s="14">
        <v>3.0486749135272499E-2</v>
      </c>
      <c r="O15" s="14">
        <v>2.9585988943772901E-2</v>
      </c>
      <c r="P15" s="14">
        <v>1.6102206359653301E-2</v>
      </c>
      <c r="Q15" s="14">
        <v>2.00498829126672E-2</v>
      </c>
      <c r="R15" s="14">
        <v>7.3038056095159704E-2</v>
      </c>
      <c r="S15" s="14"/>
      <c r="T15" s="14">
        <v>3.3901597287626997E-2</v>
      </c>
      <c r="U15" s="14">
        <v>4.5899247324677102E-2</v>
      </c>
      <c r="V15" s="14">
        <v>3.8694078212406398E-2</v>
      </c>
      <c r="W15" s="14">
        <v>2.45567918849437E-2</v>
      </c>
      <c r="X15" s="14"/>
      <c r="Y15" s="14">
        <v>3.0767403060446199E-2</v>
      </c>
      <c r="Z15" s="14">
        <v>2.97450371507294E-2</v>
      </c>
      <c r="AA15" s="14">
        <v>3.9023298739498002E-2</v>
      </c>
      <c r="AB15" s="14">
        <v>3.5550859163200797E-2</v>
      </c>
      <c r="AC15" s="14"/>
      <c r="AD15" s="14">
        <v>3.2167327526990801E-2</v>
      </c>
      <c r="AE15" s="14">
        <v>2.2950218913678998E-2</v>
      </c>
      <c r="AF15" s="14">
        <v>4.3687402639118002E-2</v>
      </c>
      <c r="AG15" s="14">
        <v>8.1903073183236502E-2</v>
      </c>
      <c r="AH15" s="14"/>
      <c r="AI15" s="14">
        <v>1.06737982578771E-2</v>
      </c>
      <c r="AJ15" s="14">
        <v>1.8635917269131701E-2</v>
      </c>
      <c r="AK15" s="14">
        <v>3.8959143062031597E-2</v>
      </c>
      <c r="AL15" s="14">
        <v>4.4837681993855003E-2</v>
      </c>
      <c r="AM15" s="14">
        <v>5.1147415771728801E-2</v>
      </c>
    </row>
    <row r="16" spans="2:39" x14ac:dyDescent="0.35">
      <c r="B16" s="15" t="s">
        <v>128</v>
      </c>
      <c r="C16" s="14">
        <v>0.14905436252863399</v>
      </c>
      <c r="D16" s="14">
        <v>0.128042685206156</v>
      </c>
      <c r="E16" s="14">
        <v>0.17328411122498599</v>
      </c>
      <c r="F16" s="14"/>
      <c r="G16" s="14">
        <v>0.13937554616174599</v>
      </c>
      <c r="H16" s="14">
        <v>9.5352981071252799E-2</v>
      </c>
      <c r="I16" s="14">
        <v>0.16042557869679899</v>
      </c>
      <c r="J16" s="14">
        <v>0.13429529369964599</v>
      </c>
      <c r="K16" s="14">
        <v>0.311264449637075</v>
      </c>
      <c r="L16" s="14">
        <v>0.127215728373197</v>
      </c>
      <c r="M16" s="14"/>
      <c r="N16" s="14">
        <v>0.16597896138611301</v>
      </c>
      <c r="O16" s="14">
        <v>0.126748134114399</v>
      </c>
      <c r="P16" s="14">
        <v>0.19419085066316599</v>
      </c>
      <c r="Q16" s="14">
        <v>0.145743646451994</v>
      </c>
      <c r="R16" s="14">
        <v>0.11907036687972899</v>
      </c>
      <c r="S16" s="14"/>
      <c r="T16" s="14">
        <v>0.142420201611626</v>
      </c>
      <c r="U16" s="14">
        <v>0.238720585913619</v>
      </c>
      <c r="V16" s="14">
        <v>0.15575727089012401</v>
      </c>
      <c r="W16" s="14">
        <v>0.13264193049866099</v>
      </c>
      <c r="X16" s="14"/>
      <c r="Y16" s="14">
        <v>0.18758859536585801</v>
      </c>
      <c r="Z16" s="14">
        <v>9.1923057056483307E-2</v>
      </c>
      <c r="AA16" s="14">
        <v>0.13879594432867401</v>
      </c>
      <c r="AB16" s="14">
        <v>0.12854336733042401</v>
      </c>
      <c r="AC16" s="14"/>
      <c r="AD16" s="14">
        <v>0.13457747211090301</v>
      </c>
      <c r="AE16" s="14">
        <v>0.15451494796389501</v>
      </c>
      <c r="AF16" s="14">
        <v>0.24629007996689201</v>
      </c>
      <c r="AG16" s="14">
        <v>0.197752748785372</v>
      </c>
      <c r="AH16" s="14"/>
      <c r="AI16" s="14">
        <v>7.0794515585455797E-2</v>
      </c>
      <c r="AJ16" s="14">
        <v>0.16822957837108199</v>
      </c>
      <c r="AK16" s="14">
        <v>0.17760134752260001</v>
      </c>
      <c r="AL16" s="14">
        <v>0.106616719126812</v>
      </c>
      <c r="AM16" s="14">
        <v>0.108209434058678</v>
      </c>
    </row>
    <row r="17" spans="2:39" x14ac:dyDescent="0.35">
      <c r="B17" s="15" t="s">
        <v>240</v>
      </c>
      <c r="C17" s="14">
        <v>0.17632439732886701</v>
      </c>
      <c r="D17" s="14">
        <v>0.16695419718233601</v>
      </c>
      <c r="E17" s="14">
        <v>0.18712970293586201</v>
      </c>
      <c r="F17" s="14"/>
      <c r="G17" s="14">
        <v>0.14333112824504399</v>
      </c>
      <c r="H17" s="14">
        <v>0.12569806206124801</v>
      </c>
      <c r="I17" s="14">
        <v>0.11778456642669601</v>
      </c>
      <c r="J17" s="14">
        <v>0.27296379736419701</v>
      </c>
      <c r="K17" s="14">
        <v>0.207588741371147</v>
      </c>
      <c r="L17" s="14">
        <v>0.315889297730998</v>
      </c>
      <c r="M17" s="14"/>
      <c r="N17" s="14">
        <v>0.22287101422071701</v>
      </c>
      <c r="O17" s="14">
        <v>0.144814349242255</v>
      </c>
      <c r="P17" s="14">
        <v>0.109369231346753</v>
      </c>
      <c r="Q17" s="14">
        <v>0.189149478442457</v>
      </c>
      <c r="R17" s="14">
        <v>0.209947052031287</v>
      </c>
      <c r="S17" s="14"/>
      <c r="T17" s="14">
        <v>0.217229600404998</v>
      </c>
      <c r="U17" s="14">
        <v>0.27603956616483</v>
      </c>
      <c r="V17" s="14">
        <v>0.181359879904713</v>
      </c>
      <c r="W17" s="14">
        <v>0.152587181614773</v>
      </c>
      <c r="X17" s="14"/>
      <c r="Y17" s="14">
        <v>0.20666383528453999</v>
      </c>
      <c r="Z17" s="14">
        <v>0.128483860743311</v>
      </c>
      <c r="AA17" s="14">
        <v>0.130648747045115</v>
      </c>
      <c r="AB17" s="14">
        <v>6.2309809010529099E-2</v>
      </c>
      <c r="AC17" s="14"/>
      <c r="AD17" s="14">
        <v>0.16121709265678799</v>
      </c>
      <c r="AE17" s="14">
        <v>0.20190867262626899</v>
      </c>
      <c r="AF17" s="14">
        <v>0.295144822455984</v>
      </c>
      <c r="AG17" s="14">
        <v>8.6988249819991301E-2</v>
      </c>
      <c r="AH17" s="14"/>
      <c r="AI17" s="14">
        <v>0.13836869929368101</v>
      </c>
      <c r="AJ17" s="14">
        <v>0.116751532321187</v>
      </c>
      <c r="AK17" s="14">
        <v>8.7168420697150903E-2</v>
      </c>
      <c r="AL17" s="14">
        <v>0.13764494453585399</v>
      </c>
      <c r="AM17" s="14">
        <v>0.111298426024502</v>
      </c>
    </row>
    <row r="18" spans="2:39" x14ac:dyDescent="0.35">
      <c r="B18" s="15" t="s">
        <v>64</v>
      </c>
      <c r="C18" s="23">
        <v>8.1348168143589809E-3</v>
      </c>
      <c r="D18" s="23">
        <v>7.4514145082812504E-3</v>
      </c>
      <c r="E18" s="23">
        <v>8.9228865091594001E-3</v>
      </c>
      <c r="F18" s="23"/>
      <c r="G18" s="23">
        <v>8.8379048506169906E-3</v>
      </c>
      <c r="H18" s="23">
        <v>3.86470381641516E-3</v>
      </c>
      <c r="I18" s="23">
        <v>0</v>
      </c>
      <c r="J18" s="23">
        <v>1.9387790888670101E-2</v>
      </c>
      <c r="K18" s="23">
        <v>0</v>
      </c>
      <c r="L18" s="23">
        <v>2.8266303271985899E-2</v>
      </c>
      <c r="M18" s="23"/>
      <c r="N18" s="23">
        <v>6.77688751415601E-3</v>
      </c>
      <c r="O18" s="23">
        <v>7.0698679735570098E-3</v>
      </c>
      <c r="P18" s="23">
        <v>9.2936188159384904E-3</v>
      </c>
      <c r="Q18" s="23">
        <v>6.2927195811122803E-3</v>
      </c>
      <c r="R18" s="23">
        <v>0</v>
      </c>
      <c r="S18" s="23"/>
      <c r="T18" s="23">
        <v>8.3885225542543098E-3</v>
      </c>
      <c r="U18" s="23">
        <v>0</v>
      </c>
      <c r="V18" s="23">
        <v>0</v>
      </c>
      <c r="W18" s="23">
        <v>1.6850801915709701E-2</v>
      </c>
      <c r="X18" s="23"/>
      <c r="Y18" s="23">
        <v>1.06464035745726E-2</v>
      </c>
      <c r="Z18" s="23">
        <v>4.9737545331243497E-3</v>
      </c>
      <c r="AA18" s="23">
        <v>0</v>
      </c>
      <c r="AB18" s="23">
        <v>0</v>
      </c>
      <c r="AC18" s="23"/>
      <c r="AD18" s="23">
        <v>1.19473824047477E-2</v>
      </c>
      <c r="AE18" s="23">
        <v>3.2223821149197202E-3</v>
      </c>
      <c r="AF18" s="23">
        <v>0</v>
      </c>
      <c r="AG18" s="23">
        <v>0</v>
      </c>
      <c r="AH18" s="23"/>
      <c r="AI18" s="23">
        <v>0</v>
      </c>
      <c r="AJ18" s="23">
        <v>9.13904805736835E-3</v>
      </c>
      <c r="AK18" s="23">
        <v>2.2476611461121801E-2</v>
      </c>
      <c r="AL18" s="23">
        <v>0</v>
      </c>
      <c r="AM18" s="23">
        <v>0</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121</v>
      </c>
      <c r="C9" s="14">
        <v>1.5980908712975899E-2</v>
      </c>
      <c r="D9" s="14">
        <v>1.8515675543422299E-2</v>
      </c>
      <c r="E9" s="14">
        <v>1.3057926298818001E-2</v>
      </c>
      <c r="F9" s="14"/>
      <c r="G9" s="14">
        <v>8.6716053153583408E-3</v>
      </c>
      <c r="H9" s="14">
        <v>3.12321469559355E-2</v>
      </c>
      <c r="I9" s="14">
        <v>1.0856385752972901E-2</v>
      </c>
      <c r="J9" s="14">
        <v>2.6321554116892101E-2</v>
      </c>
      <c r="K9" s="14">
        <v>0</v>
      </c>
      <c r="L9" s="14">
        <v>0</v>
      </c>
      <c r="M9" s="14"/>
      <c r="N9" s="14">
        <v>1.52258105810323E-2</v>
      </c>
      <c r="O9" s="14">
        <v>1.8852027653570198E-2</v>
      </c>
      <c r="P9" s="14">
        <v>1.4693798110089E-2</v>
      </c>
      <c r="Q9" s="14">
        <v>5.3879495881424197E-3</v>
      </c>
      <c r="R9" s="14">
        <v>2.0272255965794898E-2</v>
      </c>
      <c r="S9" s="14"/>
      <c r="T9" s="14">
        <v>2.31774071518068E-2</v>
      </c>
      <c r="U9" s="14">
        <v>0</v>
      </c>
      <c r="V9" s="14">
        <v>1.64756867570875E-2</v>
      </c>
      <c r="W9" s="14">
        <v>1.6506094669914699E-2</v>
      </c>
      <c r="X9" s="14"/>
      <c r="Y9" s="14">
        <v>1.6770791901833702E-2</v>
      </c>
      <c r="Z9" s="14">
        <v>2.6314910092108099E-2</v>
      </c>
      <c r="AA9" s="14">
        <v>1.17624667147255E-2</v>
      </c>
      <c r="AB9" s="14">
        <v>0</v>
      </c>
      <c r="AC9" s="14"/>
      <c r="AD9" s="14">
        <v>1.86305411131494E-2</v>
      </c>
      <c r="AE9" s="14">
        <v>7.3075384085818998E-3</v>
      </c>
      <c r="AF9" s="14">
        <v>0</v>
      </c>
      <c r="AG9" s="14">
        <v>4.8870992489272298E-2</v>
      </c>
      <c r="AH9" s="14"/>
      <c r="AI9" s="14">
        <v>1.1990550980454699E-2</v>
      </c>
      <c r="AJ9" s="14">
        <v>1.7250933558040801E-2</v>
      </c>
      <c r="AK9" s="14">
        <v>0</v>
      </c>
      <c r="AL9" s="14">
        <v>2.19454463895759E-2</v>
      </c>
      <c r="AM9" s="14">
        <v>1.6360085521274999E-2</v>
      </c>
    </row>
    <row r="10" spans="2:39" x14ac:dyDescent="0.35">
      <c r="B10" s="15" t="s">
        <v>122</v>
      </c>
      <c r="C10" s="14">
        <v>8.3932404396722601E-2</v>
      </c>
      <c r="D10" s="14">
        <v>7.4090250839180499E-2</v>
      </c>
      <c r="E10" s="14">
        <v>9.5281946066821999E-2</v>
      </c>
      <c r="F10" s="14"/>
      <c r="G10" s="14">
        <v>0.108279990150559</v>
      </c>
      <c r="H10" s="14">
        <v>0.14428692126420101</v>
      </c>
      <c r="I10" s="14">
        <v>6.6639900806462496E-2</v>
      </c>
      <c r="J10" s="14">
        <v>2.7432292651115599E-2</v>
      </c>
      <c r="K10" s="14">
        <v>1.8352828055872301E-2</v>
      </c>
      <c r="L10" s="14">
        <v>8.8484136338969205E-2</v>
      </c>
      <c r="M10" s="14"/>
      <c r="N10" s="14">
        <v>0.111737682549887</v>
      </c>
      <c r="O10" s="14">
        <v>8.2968238009508602E-2</v>
      </c>
      <c r="P10" s="14">
        <v>8.6706729086787698E-2</v>
      </c>
      <c r="Q10" s="14">
        <v>0.10819762014805499</v>
      </c>
      <c r="R10" s="14">
        <v>5.9868663248666298E-2</v>
      </c>
      <c r="S10" s="14"/>
      <c r="T10" s="14">
        <v>6.7203855925319494E-2</v>
      </c>
      <c r="U10" s="14">
        <v>9.8458625630490501E-2</v>
      </c>
      <c r="V10" s="14">
        <v>6.7231502848902697E-2</v>
      </c>
      <c r="W10" s="14">
        <v>0.100430139647505</v>
      </c>
      <c r="X10" s="14"/>
      <c r="Y10" s="14">
        <v>5.49383387275846E-2</v>
      </c>
      <c r="Z10" s="14">
        <v>0.121011467073562</v>
      </c>
      <c r="AA10" s="14">
        <v>9.3540759814086605E-2</v>
      </c>
      <c r="AB10" s="14">
        <v>0.17070732350187101</v>
      </c>
      <c r="AC10" s="14"/>
      <c r="AD10" s="14">
        <v>7.5819629568407002E-2</v>
      </c>
      <c r="AE10" s="14">
        <v>0.10226345970888399</v>
      </c>
      <c r="AF10" s="14">
        <v>7.8424386059979798E-2</v>
      </c>
      <c r="AG10" s="14">
        <v>8.6198823582515502E-2</v>
      </c>
      <c r="AH10" s="14"/>
      <c r="AI10" s="14">
        <v>0.12883926732009299</v>
      </c>
      <c r="AJ10" s="14">
        <v>9.0673225391039003E-2</v>
      </c>
      <c r="AK10" s="14">
        <v>6.3060799519086594E-2</v>
      </c>
      <c r="AL10" s="14">
        <v>8.1482296429244094E-2</v>
      </c>
      <c r="AM10" s="14">
        <v>0.15108694007522699</v>
      </c>
    </row>
    <row r="11" spans="2:39" x14ac:dyDescent="0.35">
      <c r="B11" s="15" t="s">
        <v>123</v>
      </c>
      <c r="C11" s="14">
        <v>0.14419948909275401</v>
      </c>
      <c r="D11" s="14">
        <v>0.12863908040372399</v>
      </c>
      <c r="E11" s="14">
        <v>0.162143072861022</v>
      </c>
      <c r="F11" s="14"/>
      <c r="G11" s="14">
        <v>0.13572010706894699</v>
      </c>
      <c r="H11" s="14">
        <v>0.195217275753515</v>
      </c>
      <c r="I11" s="14">
        <v>0.16040217101519799</v>
      </c>
      <c r="J11" s="14">
        <v>0.105735875872232</v>
      </c>
      <c r="K11" s="14">
        <v>0.13172290379517201</v>
      </c>
      <c r="L11" s="14">
        <v>6.0389595122701999E-2</v>
      </c>
      <c r="M11" s="14"/>
      <c r="N11" s="14">
        <v>0.13192120326180101</v>
      </c>
      <c r="O11" s="14">
        <v>7.3358494326846005E-2</v>
      </c>
      <c r="P11" s="14">
        <v>0.17726448961412</v>
      </c>
      <c r="Q11" s="14">
        <v>0.18745013900962401</v>
      </c>
      <c r="R11" s="14">
        <v>0.15803857851748501</v>
      </c>
      <c r="S11" s="14"/>
      <c r="T11" s="14">
        <v>0.14123076039516</v>
      </c>
      <c r="U11" s="14">
        <v>0.12573028841769901</v>
      </c>
      <c r="V11" s="14">
        <v>0.1515584040655</v>
      </c>
      <c r="W11" s="14">
        <v>0.14006182612842</v>
      </c>
      <c r="X11" s="14"/>
      <c r="Y11" s="14">
        <v>0.111599221701332</v>
      </c>
      <c r="Z11" s="14">
        <v>0.155935749967093</v>
      </c>
      <c r="AA11" s="14">
        <v>0.189002091915178</v>
      </c>
      <c r="AB11" s="14">
        <v>0.198954615677748</v>
      </c>
      <c r="AC11" s="14"/>
      <c r="AD11" s="14">
        <v>0.14555341844856801</v>
      </c>
      <c r="AE11" s="14">
        <v>0.14195686499020099</v>
      </c>
      <c r="AF11" s="14">
        <v>8.8306496365640502E-2</v>
      </c>
      <c r="AG11" s="14">
        <v>0.201053639825679</v>
      </c>
      <c r="AH11" s="14"/>
      <c r="AI11" s="14">
        <v>0.24485994811595599</v>
      </c>
      <c r="AJ11" s="14">
        <v>0.16982965833922201</v>
      </c>
      <c r="AK11" s="14">
        <v>0.134454818020773</v>
      </c>
      <c r="AL11" s="14">
        <v>0.100457337651628</v>
      </c>
      <c r="AM11" s="14">
        <v>0.168586243085001</v>
      </c>
    </row>
    <row r="12" spans="2:39" x14ac:dyDescent="0.35">
      <c r="B12" s="15" t="s">
        <v>124</v>
      </c>
      <c r="C12" s="14">
        <v>0.22703551780667899</v>
      </c>
      <c r="D12" s="14">
        <v>0.23411224031241801</v>
      </c>
      <c r="E12" s="14">
        <v>0.218874950457568</v>
      </c>
      <c r="F12" s="14"/>
      <c r="G12" s="14">
        <v>0.24962146535656601</v>
      </c>
      <c r="H12" s="14">
        <v>0.212764082517992</v>
      </c>
      <c r="I12" s="14">
        <v>0.23598801454143001</v>
      </c>
      <c r="J12" s="14">
        <v>0.26485578133223803</v>
      </c>
      <c r="K12" s="14">
        <v>0.111250105169773</v>
      </c>
      <c r="L12" s="14">
        <v>0.26987581268278099</v>
      </c>
      <c r="M12" s="14"/>
      <c r="N12" s="14">
        <v>0.177288133940908</v>
      </c>
      <c r="O12" s="14">
        <v>0.272998205528444</v>
      </c>
      <c r="P12" s="14">
        <v>0.227989922931426</v>
      </c>
      <c r="Q12" s="14">
        <v>0.22398442170521399</v>
      </c>
      <c r="R12" s="14">
        <v>0.21716001480088301</v>
      </c>
      <c r="S12" s="14"/>
      <c r="T12" s="14">
        <v>0.26833402226382802</v>
      </c>
      <c r="U12" s="14">
        <v>0.168555848805542</v>
      </c>
      <c r="V12" s="14">
        <v>0.21847253605248801</v>
      </c>
      <c r="W12" s="14">
        <v>0.236910471838083</v>
      </c>
      <c r="X12" s="14"/>
      <c r="Y12" s="14">
        <v>0.210648701195322</v>
      </c>
      <c r="Z12" s="14">
        <v>0.243757227561375</v>
      </c>
      <c r="AA12" s="14">
        <v>0.30935158123978101</v>
      </c>
      <c r="AB12" s="14">
        <v>0.23421788144587</v>
      </c>
      <c r="AC12" s="14"/>
      <c r="AD12" s="14">
        <v>0.25434963232397101</v>
      </c>
      <c r="AE12" s="14">
        <v>0.20513841351786199</v>
      </c>
      <c r="AF12" s="14">
        <v>0.11511556313636501</v>
      </c>
      <c r="AG12" s="14">
        <v>0.13685686802861199</v>
      </c>
      <c r="AH12" s="14"/>
      <c r="AI12" s="14">
        <v>0.200310893154836</v>
      </c>
      <c r="AJ12" s="14">
        <v>0.26370249658552097</v>
      </c>
      <c r="AK12" s="14">
        <v>0.377240964937965</v>
      </c>
      <c r="AL12" s="14">
        <v>0.23316326035281901</v>
      </c>
      <c r="AM12" s="14">
        <v>0.23713868901916799</v>
      </c>
    </row>
    <row r="13" spans="2:39" x14ac:dyDescent="0.35">
      <c r="B13" s="15" t="s">
        <v>125</v>
      </c>
      <c r="C13" s="14">
        <v>0.160605940563536</v>
      </c>
      <c r="D13" s="14">
        <v>0.151960040495288</v>
      </c>
      <c r="E13" s="14">
        <v>0.17057601495085301</v>
      </c>
      <c r="F13" s="14"/>
      <c r="G13" s="14">
        <v>0.174573247772011</v>
      </c>
      <c r="H13" s="14">
        <v>0.184889883945862</v>
      </c>
      <c r="I13" s="14">
        <v>0.17925835500641599</v>
      </c>
      <c r="J13" s="14">
        <v>0.117041734936133</v>
      </c>
      <c r="K13" s="14">
        <v>0.131664863636167</v>
      </c>
      <c r="L13" s="14">
        <v>0.13138212499942201</v>
      </c>
      <c r="M13" s="14"/>
      <c r="N13" s="14">
        <v>0.11838431486176999</v>
      </c>
      <c r="O13" s="14">
        <v>0.18111967582898</v>
      </c>
      <c r="P13" s="14">
        <v>0.180107577029087</v>
      </c>
      <c r="Q13" s="14">
        <v>0.150991920757269</v>
      </c>
      <c r="R13" s="14">
        <v>0.15661406800598099</v>
      </c>
      <c r="S13" s="14"/>
      <c r="T13" s="14">
        <v>0.24601962951887499</v>
      </c>
      <c r="U13" s="14">
        <v>0.18580403016987401</v>
      </c>
      <c r="V13" s="14">
        <v>0.16564624550672599</v>
      </c>
      <c r="W13" s="14">
        <v>0.140943229917292</v>
      </c>
      <c r="X13" s="14"/>
      <c r="Y13" s="14">
        <v>0.175644019787073</v>
      </c>
      <c r="Z13" s="14">
        <v>0.13352914071167199</v>
      </c>
      <c r="AA13" s="14">
        <v>0.161454693151176</v>
      </c>
      <c r="AB13" s="14">
        <v>0.13860059987190201</v>
      </c>
      <c r="AC13" s="14"/>
      <c r="AD13" s="14">
        <v>0.16692454707940199</v>
      </c>
      <c r="AE13" s="14">
        <v>0.153966342586566</v>
      </c>
      <c r="AF13" s="14">
        <v>0.119917240509826</v>
      </c>
      <c r="AG13" s="14">
        <v>0.15792149871901601</v>
      </c>
      <c r="AH13" s="14"/>
      <c r="AI13" s="14">
        <v>0.13092604510158701</v>
      </c>
      <c r="AJ13" s="14">
        <v>0.15236320265494399</v>
      </c>
      <c r="AK13" s="14">
        <v>0.14104397204635599</v>
      </c>
      <c r="AL13" s="14">
        <v>0.175983670189307</v>
      </c>
      <c r="AM13" s="14">
        <v>0.136466987053423</v>
      </c>
    </row>
    <row r="14" spans="2:39" x14ac:dyDescent="0.35">
      <c r="B14" s="15" t="s">
        <v>126</v>
      </c>
      <c r="C14" s="14">
        <v>0.156238949741173</v>
      </c>
      <c r="D14" s="14">
        <v>0.165006549178248</v>
      </c>
      <c r="E14" s="14">
        <v>0.14612853695640499</v>
      </c>
      <c r="F14" s="14"/>
      <c r="G14" s="14">
        <v>0.171673547550695</v>
      </c>
      <c r="H14" s="14">
        <v>0.104995595383402</v>
      </c>
      <c r="I14" s="14">
        <v>0.123932849925702</v>
      </c>
      <c r="J14" s="14">
        <v>0.209343977203516</v>
      </c>
      <c r="K14" s="14">
        <v>0.24052468511451899</v>
      </c>
      <c r="L14" s="14">
        <v>0.15897184267383599</v>
      </c>
      <c r="M14" s="14"/>
      <c r="N14" s="14">
        <v>0.174531794517612</v>
      </c>
      <c r="O14" s="14">
        <v>0.18008076188468999</v>
      </c>
      <c r="P14" s="14">
        <v>0.14818130100170299</v>
      </c>
      <c r="Q14" s="14">
        <v>0.14524462474111399</v>
      </c>
      <c r="R14" s="14">
        <v>0.12676856496532399</v>
      </c>
      <c r="S14" s="14"/>
      <c r="T14" s="14">
        <v>0.123058286278336</v>
      </c>
      <c r="U14" s="14">
        <v>0.210941748058496</v>
      </c>
      <c r="V14" s="14">
        <v>0.163468182805418</v>
      </c>
      <c r="W14" s="14">
        <v>0.146314056611757</v>
      </c>
      <c r="X14" s="14"/>
      <c r="Y14" s="14">
        <v>0.16434904462583899</v>
      </c>
      <c r="Z14" s="14">
        <v>0.15151748273909499</v>
      </c>
      <c r="AA14" s="14">
        <v>0.11613389581708</v>
      </c>
      <c r="AB14" s="14">
        <v>0.124748902507177</v>
      </c>
      <c r="AC14" s="14"/>
      <c r="AD14" s="14">
        <v>0.158856607339591</v>
      </c>
      <c r="AE14" s="14">
        <v>0.142820422451061</v>
      </c>
      <c r="AF14" s="14">
        <v>0.24278100611963399</v>
      </c>
      <c r="AG14" s="14">
        <v>0.14906734237762201</v>
      </c>
      <c r="AH14" s="14"/>
      <c r="AI14" s="14">
        <v>0.12381120104242101</v>
      </c>
      <c r="AJ14" s="14">
        <v>0.15152481609961199</v>
      </c>
      <c r="AK14" s="14">
        <v>0.127578016313038</v>
      </c>
      <c r="AL14" s="14">
        <v>0.166960855283524</v>
      </c>
      <c r="AM14" s="14">
        <v>0.111407949965627</v>
      </c>
    </row>
    <row r="15" spans="2:39" x14ac:dyDescent="0.35">
      <c r="B15" s="15" t="s">
        <v>127</v>
      </c>
      <c r="C15" s="14">
        <v>1.44600772644831E-2</v>
      </c>
      <c r="D15" s="14">
        <v>1.2426732547974899E-2</v>
      </c>
      <c r="E15" s="14">
        <v>1.6804841594237001E-2</v>
      </c>
      <c r="F15" s="14"/>
      <c r="G15" s="14">
        <v>2.4624854203296499E-2</v>
      </c>
      <c r="H15" s="14">
        <v>1.34262798034946E-2</v>
      </c>
      <c r="I15" s="14">
        <v>1.1263204632618399E-2</v>
      </c>
      <c r="J15" s="14">
        <v>7.11809603664157E-3</v>
      </c>
      <c r="K15" s="14">
        <v>3.11923011805669E-2</v>
      </c>
      <c r="L15" s="14">
        <v>0</v>
      </c>
      <c r="M15" s="14"/>
      <c r="N15" s="14">
        <v>3.4258619265728298E-2</v>
      </c>
      <c r="O15" s="14">
        <v>6.2333396303354402E-3</v>
      </c>
      <c r="P15" s="14">
        <v>1.50367300224714E-2</v>
      </c>
      <c r="Q15" s="14">
        <v>1.11193113664691E-2</v>
      </c>
      <c r="R15" s="14">
        <v>1.42882878119293E-2</v>
      </c>
      <c r="S15" s="14"/>
      <c r="T15" s="14">
        <v>3.4502071513305803E-2</v>
      </c>
      <c r="U15" s="14">
        <v>2.03039081426706E-2</v>
      </c>
      <c r="V15" s="14">
        <v>1.13193055135351E-2</v>
      </c>
      <c r="W15" s="14">
        <v>1.39404133775575E-2</v>
      </c>
      <c r="X15" s="14"/>
      <c r="Y15" s="14">
        <v>1.20338610331488E-2</v>
      </c>
      <c r="Z15" s="14">
        <v>5.8068415436003298E-3</v>
      </c>
      <c r="AA15" s="14">
        <v>2.4727520954068698E-2</v>
      </c>
      <c r="AB15" s="14">
        <v>1.37787350803086E-2</v>
      </c>
      <c r="AC15" s="14"/>
      <c r="AD15" s="14">
        <v>9.5846819304256595E-3</v>
      </c>
      <c r="AE15" s="14">
        <v>1.6430830994495702E-2</v>
      </c>
      <c r="AF15" s="14">
        <v>6.8886015004809398E-2</v>
      </c>
      <c r="AG15" s="14">
        <v>1.6439427509806301E-2</v>
      </c>
      <c r="AH15" s="14"/>
      <c r="AI15" s="14">
        <v>0</v>
      </c>
      <c r="AJ15" s="14">
        <v>1.0682681376113799E-2</v>
      </c>
      <c r="AK15" s="14">
        <v>1.92449143655282E-2</v>
      </c>
      <c r="AL15" s="14">
        <v>0</v>
      </c>
      <c r="AM15" s="14">
        <v>1.8174413335823099E-2</v>
      </c>
    </row>
    <row r="16" spans="2:39" x14ac:dyDescent="0.35">
      <c r="B16" s="15" t="s">
        <v>128</v>
      </c>
      <c r="C16" s="14">
        <v>0.123310106832047</v>
      </c>
      <c r="D16" s="14">
        <v>0.12046908728486599</v>
      </c>
      <c r="E16" s="14">
        <v>0.12658624650491199</v>
      </c>
      <c r="F16" s="14"/>
      <c r="G16" s="14">
        <v>8.5023956761844002E-2</v>
      </c>
      <c r="H16" s="14">
        <v>6.0470463247258202E-2</v>
      </c>
      <c r="I16" s="14">
        <v>0.15715751098476999</v>
      </c>
      <c r="J16" s="14">
        <v>0.12562253446815899</v>
      </c>
      <c r="K16" s="14">
        <v>0.25805574850277102</v>
      </c>
      <c r="L16" s="14">
        <v>0.12623701118292899</v>
      </c>
      <c r="M16" s="14"/>
      <c r="N16" s="14">
        <v>0.17539519755879601</v>
      </c>
      <c r="O16" s="14">
        <v>0.107353983307668</v>
      </c>
      <c r="P16" s="14">
        <v>9.7134226323385198E-2</v>
      </c>
      <c r="Q16" s="14">
        <v>0.117888712866075</v>
      </c>
      <c r="R16" s="14">
        <v>0.13860674100111101</v>
      </c>
      <c r="S16" s="14"/>
      <c r="T16" s="14">
        <v>6.38988155701571E-2</v>
      </c>
      <c r="U16" s="14">
        <v>0.13060358433131999</v>
      </c>
      <c r="V16" s="14">
        <v>0.141977759833227</v>
      </c>
      <c r="W16" s="14">
        <v>0.11307714362020201</v>
      </c>
      <c r="X16" s="14"/>
      <c r="Y16" s="14">
        <v>0.16156603823961399</v>
      </c>
      <c r="Z16" s="14">
        <v>9.9924848006521003E-2</v>
      </c>
      <c r="AA16" s="14">
        <v>5.3973520963177E-2</v>
      </c>
      <c r="AB16" s="14">
        <v>7.4097945067721493E-2</v>
      </c>
      <c r="AC16" s="14"/>
      <c r="AD16" s="14">
        <v>0.11052739161151</v>
      </c>
      <c r="AE16" s="14">
        <v>0.13081970712298899</v>
      </c>
      <c r="AF16" s="14">
        <v>0.24053076723407299</v>
      </c>
      <c r="AG16" s="14">
        <v>7.6010346793261199E-2</v>
      </c>
      <c r="AH16" s="14"/>
      <c r="AI16" s="14">
        <v>7.0544476813124798E-2</v>
      </c>
      <c r="AJ16" s="14">
        <v>7.9499099723909603E-2</v>
      </c>
      <c r="AK16" s="14">
        <v>0.11554888919114201</v>
      </c>
      <c r="AL16" s="14">
        <v>0.13178111952082999</v>
      </c>
      <c r="AM16" s="14">
        <v>0.10783709975699</v>
      </c>
    </row>
    <row r="17" spans="2:39" x14ac:dyDescent="0.35">
      <c r="B17" s="15" t="s">
        <v>240</v>
      </c>
      <c r="C17" s="14">
        <v>6.7823863307224702E-2</v>
      </c>
      <c r="D17" s="14">
        <v>8.7171215349747797E-2</v>
      </c>
      <c r="E17" s="14">
        <v>4.55133418416835E-2</v>
      </c>
      <c r="F17" s="14"/>
      <c r="G17" s="14">
        <v>3.86727402993262E-2</v>
      </c>
      <c r="H17" s="14">
        <v>4.5556779248452299E-2</v>
      </c>
      <c r="I17" s="14">
        <v>5.4501607334431899E-2</v>
      </c>
      <c r="J17" s="14">
        <v>0.104886378428722</v>
      </c>
      <c r="K17" s="14">
        <v>7.7236564545158801E-2</v>
      </c>
      <c r="L17" s="14">
        <v>0.14032773791775599</v>
      </c>
      <c r="M17" s="14"/>
      <c r="N17" s="14">
        <v>5.4480355948309002E-2</v>
      </c>
      <c r="O17" s="14">
        <v>6.3086773616544606E-2</v>
      </c>
      <c r="P17" s="14">
        <v>5.2885225880930101E-2</v>
      </c>
      <c r="Q17" s="14">
        <v>4.9735299818037301E-2</v>
      </c>
      <c r="R17" s="14">
        <v>0.101930864829236</v>
      </c>
      <c r="S17" s="14"/>
      <c r="T17" s="14">
        <v>3.2575151383211799E-2</v>
      </c>
      <c r="U17" s="14">
        <v>5.0169072313406803E-2</v>
      </c>
      <c r="V17" s="14">
        <v>5.9634258531994402E-2</v>
      </c>
      <c r="W17" s="14">
        <v>8.2788886055252101E-2</v>
      </c>
      <c r="X17" s="14"/>
      <c r="Y17" s="14">
        <v>8.6482267561395196E-2</v>
      </c>
      <c r="Z17" s="14">
        <v>5.4952997901156202E-2</v>
      </c>
      <c r="AA17" s="14">
        <v>4.0053469430727399E-2</v>
      </c>
      <c r="AB17" s="14">
        <v>4.4893996847402903E-2</v>
      </c>
      <c r="AC17" s="14"/>
      <c r="AD17" s="14">
        <v>5.3855334965679798E-2</v>
      </c>
      <c r="AE17" s="14">
        <v>9.5732366193870405E-2</v>
      </c>
      <c r="AF17" s="14">
        <v>4.6038525569671702E-2</v>
      </c>
      <c r="AG17" s="14">
        <v>9.3781562388542294E-2</v>
      </c>
      <c r="AH17" s="14"/>
      <c r="AI17" s="14">
        <v>7.0864808327902096E-2</v>
      </c>
      <c r="AJ17" s="14">
        <v>6.4473886271597503E-2</v>
      </c>
      <c r="AK17" s="14">
        <v>2.18276256061108E-2</v>
      </c>
      <c r="AL17" s="14">
        <v>8.8226014183072701E-2</v>
      </c>
      <c r="AM17" s="14">
        <v>4.3330463119674902E-2</v>
      </c>
    </row>
    <row r="18" spans="2:39" x14ac:dyDescent="0.35">
      <c r="B18" s="15" t="s">
        <v>64</v>
      </c>
      <c r="C18" s="23">
        <v>6.4127422824053404E-3</v>
      </c>
      <c r="D18" s="23">
        <v>7.6091280451308103E-3</v>
      </c>
      <c r="E18" s="23">
        <v>5.0331224676788203E-3</v>
      </c>
      <c r="F18" s="23"/>
      <c r="G18" s="23">
        <v>3.1384855213972699E-3</v>
      </c>
      <c r="H18" s="23">
        <v>7.16057187988706E-3</v>
      </c>
      <c r="I18" s="23">
        <v>0</v>
      </c>
      <c r="J18" s="23">
        <v>1.1641774954350899E-2</v>
      </c>
      <c r="K18" s="23">
        <v>0</v>
      </c>
      <c r="L18" s="23">
        <v>2.4331739081605099E-2</v>
      </c>
      <c r="M18" s="23"/>
      <c r="N18" s="23">
        <v>6.77688751415601E-3</v>
      </c>
      <c r="O18" s="23">
        <v>1.3948500213412899E-2</v>
      </c>
      <c r="P18" s="23">
        <v>0</v>
      </c>
      <c r="Q18" s="23">
        <v>0</v>
      </c>
      <c r="R18" s="23">
        <v>6.4519608535907498E-3</v>
      </c>
      <c r="S18" s="23"/>
      <c r="T18" s="23">
        <v>0</v>
      </c>
      <c r="U18" s="23">
        <v>9.4328941305008903E-3</v>
      </c>
      <c r="V18" s="23">
        <v>4.2161180851201198E-3</v>
      </c>
      <c r="W18" s="23">
        <v>9.0277381340172404E-3</v>
      </c>
      <c r="X18" s="23"/>
      <c r="Y18" s="23">
        <v>5.9677152268581496E-3</v>
      </c>
      <c r="Z18" s="23">
        <v>7.2493344038176604E-3</v>
      </c>
      <c r="AA18" s="23">
        <v>0</v>
      </c>
      <c r="AB18" s="23">
        <v>0</v>
      </c>
      <c r="AC18" s="23"/>
      <c r="AD18" s="23">
        <v>5.8982156192973201E-3</v>
      </c>
      <c r="AE18" s="23">
        <v>3.56405402548795E-3</v>
      </c>
      <c r="AF18" s="23">
        <v>0</v>
      </c>
      <c r="AG18" s="23">
        <v>3.3799498285672601E-2</v>
      </c>
      <c r="AH18" s="23"/>
      <c r="AI18" s="23">
        <v>1.78528091436259E-2</v>
      </c>
      <c r="AJ18" s="23">
        <v>0</v>
      </c>
      <c r="AK18" s="23">
        <v>0</v>
      </c>
      <c r="AL18" s="23">
        <v>0</v>
      </c>
      <c r="AM18" s="23">
        <v>9.6111290677901601E-3</v>
      </c>
    </row>
    <row r="19" spans="2:39" x14ac:dyDescent="0.35">
      <c r="B19" s="16" t="s">
        <v>222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I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1" t="s">
        <v>254</v>
      </c>
      <c r="E2" s="28"/>
      <c r="F2" s="28"/>
      <c r="G2" s="28"/>
      <c r="H2" s="28"/>
      <c r="I2" s="28"/>
    </row>
    <row r="6" spans="2:9" ht="50.15" customHeight="1" x14ac:dyDescent="0.35">
      <c r="B6" s="17" t="s">
        <v>15</v>
      </c>
      <c r="C6" s="17" t="s">
        <v>234</v>
      </c>
      <c r="D6" s="17" t="s">
        <v>235</v>
      </c>
      <c r="E6" s="17" t="s">
        <v>236</v>
      </c>
      <c r="F6" s="17" t="s">
        <v>237</v>
      </c>
      <c r="G6" s="17" t="s">
        <v>238</v>
      </c>
      <c r="H6" s="17" t="s">
        <v>248</v>
      </c>
    </row>
    <row r="7" spans="2:9" x14ac:dyDescent="0.35">
      <c r="B7" s="15" t="s">
        <v>249</v>
      </c>
      <c r="C7" s="14">
        <v>0.11920100479503</v>
      </c>
      <c r="D7" s="14">
        <v>0.115946807468325</v>
      </c>
      <c r="E7" s="14">
        <v>0.15641538158081</v>
      </c>
      <c r="F7" s="14">
        <v>0.12191357007794899</v>
      </c>
      <c r="G7" s="14">
        <v>7.8773583131475894E-2</v>
      </c>
      <c r="H7" s="14">
        <v>7.8065952504299194E-2</v>
      </c>
    </row>
    <row r="8" spans="2:9" x14ac:dyDescent="0.35">
      <c r="B8" s="15" t="s">
        <v>250</v>
      </c>
      <c r="C8" s="14">
        <v>0.212445120186912</v>
      </c>
      <c r="D8" s="14">
        <v>0.179284801687317</v>
      </c>
      <c r="E8" s="14">
        <v>0.22178826533146501</v>
      </c>
      <c r="F8" s="14">
        <v>0.18204913572155801</v>
      </c>
      <c r="G8" s="14">
        <v>0.148539180545227</v>
      </c>
      <c r="H8" s="14">
        <v>0.20768784163763401</v>
      </c>
    </row>
    <row r="9" spans="2:9" x14ac:dyDescent="0.35">
      <c r="B9" s="15" t="s">
        <v>251</v>
      </c>
      <c r="C9" s="14">
        <v>0.39125208148374302</v>
      </c>
      <c r="D9" s="14">
        <v>0.38040523615967298</v>
      </c>
      <c r="E9" s="14">
        <v>0.43698463594367898</v>
      </c>
      <c r="F9" s="14">
        <v>0.45268557884744398</v>
      </c>
      <c r="G9" s="14">
        <v>0.31715758118887299</v>
      </c>
      <c r="H9" s="14">
        <v>0.37774052673018998</v>
      </c>
    </row>
    <row r="10" spans="2:9" x14ac:dyDescent="0.35">
      <c r="B10" s="15" t="s">
        <v>252</v>
      </c>
      <c r="C10" s="14">
        <v>0.19192323260187499</v>
      </c>
      <c r="D10" s="14">
        <v>0.224760207764647</v>
      </c>
      <c r="E10" s="14">
        <v>8.3393990542451599E-2</v>
      </c>
      <c r="F10" s="14">
        <v>0.11888343926318801</v>
      </c>
      <c r="G10" s="14">
        <v>0.220746668031924</v>
      </c>
      <c r="H10" s="14">
        <v>0.22085530745399101</v>
      </c>
    </row>
    <row r="11" spans="2:9" x14ac:dyDescent="0.35">
      <c r="B11" s="15" t="s">
        <v>253</v>
      </c>
      <c r="C11" s="14">
        <v>7.3967663795083696E-2</v>
      </c>
      <c r="D11" s="14">
        <v>8.1985674962122501E-2</v>
      </c>
      <c r="E11" s="14">
        <v>6.3202871205117001E-2</v>
      </c>
      <c r="F11" s="14">
        <v>8.3888673959122598E-2</v>
      </c>
      <c r="G11" s="14">
        <v>0.16969309059363699</v>
      </c>
      <c r="H11" s="14">
        <v>9.4177180794854806E-2</v>
      </c>
    </row>
    <row r="12" spans="2:9" x14ac:dyDescent="0.35">
      <c r="B12" s="15" t="s">
        <v>170</v>
      </c>
      <c r="C12" s="14">
        <v>1.1210897137356899E-2</v>
      </c>
      <c r="D12" s="14">
        <v>1.76172719579154E-2</v>
      </c>
      <c r="E12" s="14">
        <v>3.82148553964776E-2</v>
      </c>
      <c r="F12" s="14">
        <v>4.0579602130738197E-2</v>
      </c>
      <c r="G12" s="14">
        <v>6.5089896508862002E-2</v>
      </c>
      <c r="H12" s="14">
        <v>2.1473190879030199E-2</v>
      </c>
    </row>
    <row r="13" spans="2:9" x14ac:dyDescent="0.35">
      <c r="B13" s="16" t="s">
        <v>222</v>
      </c>
      <c r="C13" s="16"/>
      <c r="D13" s="16"/>
      <c r="E13" s="16"/>
      <c r="F13" s="16"/>
      <c r="G13" s="16"/>
      <c r="H13" s="16"/>
    </row>
    <row r="14" spans="2:9" x14ac:dyDescent="0.35">
      <c r="B14" t="s">
        <v>69</v>
      </c>
    </row>
    <row r="15" spans="2:9" x14ac:dyDescent="0.35">
      <c r="B15" t="s">
        <v>70</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0.11920100479503</v>
      </c>
      <c r="D9" s="14">
        <v>0.110890834689824</v>
      </c>
      <c r="E9" s="14">
        <v>0.12878393005048699</v>
      </c>
      <c r="F9" s="14"/>
      <c r="G9" s="14">
        <v>0.15742767067275801</v>
      </c>
      <c r="H9" s="14">
        <v>0.181618325067854</v>
      </c>
      <c r="I9" s="14">
        <v>0.11218703791194</v>
      </c>
      <c r="J9" s="14">
        <v>5.9623081453245498E-2</v>
      </c>
      <c r="K9" s="14">
        <v>3.9796028232761502E-2</v>
      </c>
      <c r="L9" s="14">
        <v>8.8473232789118894E-2</v>
      </c>
      <c r="M9" s="14"/>
      <c r="N9" s="14">
        <v>0.13808507668811701</v>
      </c>
      <c r="O9" s="14">
        <v>0.12948670451422201</v>
      </c>
      <c r="P9" s="14">
        <v>0.114559213906192</v>
      </c>
      <c r="Q9" s="14">
        <v>0.115878514773883</v>
      </c>
      <c r="R9" s="14">
        <v>0.11408004530658</v>
      </c>
      <c r="S9" s="14"/>
      <c r="T9" s="14">
        <v>0.12304488660030299</v>
      </c>
      <c r="U9" s="14">
        <v>0.14226407525526899</v>
      </c>
      <c r="V9" s="14">
        <v>0.12609365733573599</v>
      </c>
      <c r="W9" s="14">
        <v>0.109377380054478</v>
      </c>
      <c r="X9" s="14"/>
      <c r="Y9" s="14">
        <v>0.100685150287999</v>
      </c>
      <c r="Z9" s="14">
        <v>0.11064738122600901</v>
      </c>
      <c r="AA9" s="14">
        <v>0.12975949606566101</v>
      </c>
      <c r="AB9" s="14">
        <v>0.249119209859332</v>
      </c>
      <c r="AC9" s="14"/>
      <c r="AD9" s="14">
        <v>0.10956214445154901</v>
      </c>
      <c r="AE9" s="14">
        <v>0.13752464900101999</v>
      </c>
      <c r="AF9" s="14">
        <v>6.2623161077578898E-2</v>
      </c>
      <c r="AG9" s="14">
        <v>0.16462815192431601</v>
      </c>
      <c r="AH9" s="14"/>
      <c r="AI9" s="14">
        <v>9.4065138555724001E-2</v>
      </c>
      <c r="AJ9" s="14">
        <v>0.138954653158672</v>
      </c>
      <c r="AK9" s="14">
        <v>0.21713617889227799</v>
      </c>
      <c r="AL9" s="14">
        <v>0.12579116403159801</v>
      </c>
      <c r="AM9" s="14">
        <v>0.17640944050146701</v>
      </c>
    </row>
    <row r="10" spans="2:39" x14ac:dyDescent="0.35">
      <c r="B10" s="15" t="s">
        <v>250</v>
      </c>
      <c r="C10" s="14">
        <v>0.212445120186912</v>
      </c>
      <c r="D10" s="14">
        <v>0.21504744130728501</v>
      </c>
      <c r="E10" s="14">
        <v>0.209444237115745</v>
      </c>
      <c r="F10" s="14"/>
      <c r="G10" s="14">
        <v>0.22410718581611999</v>
      </c>
      <c r="H10" s="14">
        <v>0.25692722938051099</v>
      </c>
      <c r="I10" s="14">
        <v>0.233530659430599</v>
      </c>
      <c r="J10" s="14">
        <v>0.17129101572804101</v>
      </c>
      <c r="K10" s="14">
        <v>0.10489898861814601</v>
      </c>
      <c r="L10" s="14">
        <v>0.211729034432139</v>
      </c>
      <c r="M10" s="14"/>
      <c r="N10" s="14">
        <v>0.198278796161029</v>
      </c>
      <c r="O10" s="14">
        <v>0.26043023733262999</v>
      </c>
      <c r="P10" s="14">
        <v>0.17734681732812699</v>
      </c>
      <c r="Q10" s="14">
        <v>0.20363503661735899</v>
      </c>
      <c r="R10" s="14">
        <v>0.216968755211005</v>
      </c>
      <c r="S10" s="14"/>
      <c r="T10" s="14">
        <v>0.28582561348174901</v>
      </c>
      <c r="U10" s="14">
        <v>0.30247988945378901</v>
      </c>
      <c r="V10" s="14">
        <v>0.212182641643855</v>
      </c>
      <c r="W10" s="14">
        <v>0.191513848615077</v>
      </c>
      <c r="X10" s="14"/>
      <c r="Y10" s="14">
        <v>0.19042756326097701</v>
      </c>
      <c r="Z10" s="14">
        <v>0.23965414104511501</v>
      </c>
      <c r="AA10" s="14">
        <v>0.26850821156534299</v>
      </c>
      <c r="AB10" s="14">
        <v>0.20674378643926999</v>
      </c>
      <c r="AC10" s="14"/>
      <c r="AD10" s="14">
        <v>0.194744205955658</v>
      </c>
      <c r="AE10" s="14">
        <v>0.23090751461780001</v>
      </c>
      <c r="AF10" s="14">
        <v>0.22461162121234099</v>
      </c>
      <c r="AG10" s="14">
        <v>0.29663453901972497</v>
      </c>
      <c r="AH10" s="14"/>
      <c r="AI10" s="14">
        <v>0.207128413480479</v>
      </c>
      <c r="AJ10" s="14">
        <v>0.17869916199635399</v>
      </c>
      <c r="AK10" s="14">
        <v>0.33503227422330301</v>
      </c>
      <c r="AL10" s="14">
        <v>0.20904505477773599</v>
      </c>
      <c r="AM10" s="14">
        <v>0.26106684559553101</v>
      </c>
    </row>
    <row r="11" spans="2:39" x14ac:dyDescent="0.35">
      <c r="B11" s="15" t="s">
        <v>251</v>
      </c>
      <c r="C11" s="14">
        <v>0.39125208148374302</v>
      </c>
      <c r="D11" s="14">
        <v>0.39733607490820599</v>
      </c>
      <c r="E11" s="14">
        <v>0.38423628595811399</v>
      </c>
      <c r="F11" s="14"/>
      <c r="G11" s="14">
        <v>0.34346548981010699</v>
      </c>
      <c r="H11" s="14">
        <v>0.30499573256402801</v>
      </c>
      <c r="I11" s="14">
        <v>0.37344517642126901</v>
      </c>
      <c r="J11" s="14">
        <v>0.47747418475350201</v>
      </c>
      <c r="K11" s="14">
        <v>0.615571214618712</v>
      </c>
      <c r="L11" s="14">
        <v>0.353125788453656</v>
      </c>
      <c r="M11" s="14"/>
      <c r="N11" s="14">
        <v>0.435994034337498</v>
      </c>
      <c r="O11" s="14">
        <v>0.345534128875774</v>
      </c>
      <c r="P11" s="14">
        <v>0.41117174430668901</v>
      </c>
      <c r="Q11" s="14">
        <v>0.39999661865059299</v>
      </c>
      <c r="R11" s="14">
        <v>0.41623331521043999</v>
      </c>
      <c r="S11" s="14"/>
      <c r="T11" s="14">
        <v>0.35501795900005401</v>
      </c>
      <c r="U11" s="14">
        <v>0.36996426163333102</v>
      </c>
      <c r="V11" s="14">
        <v>0.39365985259825798</v>
      </c>
      <c r="W11" s="14">
        <v>0.39601314262399301</v>
      </c>
      <c r="X11" s="14"/>
      <c r="Y11" s="14">
        <v>0.44393138334641802</v>
      </c>
      <c r="Z11" s="14">
        <v>0.35788896708635998</v>
      </c>
      <c r="AA11" s="14">
        <v>0.33378798983587499</v>
      </c>
      <c r="AB11" s="14">
        <v>0.27594815881590601</v>
      </c>
      <c r="AC11" s="14"/>
      <c r="AD11" s="14">
        <v>0.44368289851383602</v>
      </c>
      <c r="AE11" s="14">
        <v>0.32866134310464101</v>
      </c>
      <c r="AF11" s="14">
        <v>0.34709883183724699</v>
      </c>
      <c r="AG11" s="14">
        <v>0.205552078332321</v>
      </c>
      <c r="AH11" s="14"/>
      <c r="AI11" s="14">
        <v>0.361750808538709</v>
      </c>
      <c r="AJ11" s="14">
        <v>0.39965911778295898</v>
      </c>
      <c r="AK11" s="14">
        <v>0.23027793480275699</v>
      </c>
      <c r="AL11" s="14">
        <v>0.40621391262351503</v>
      </c>
      <c r="AM11" s="14">
        <v>0.31764512126183098</v>
      </c>
    </row>
    <row r="12" spans="2:39" x14ac:dyDescent="0.35">
      <c r="B12" s="15" t="s">
        <v>252</v>
      </c>
      <c r="C12" s="14">
        <v>0.19192323260187499</v>
      </c>
      <c r="D12" s="14">
        <v>0.18016753730174301</v>
      </c>
      <c r="E12" s="14">
        <v>0.20547938704406801</v>
      </c>
      <c r="F12" s="14"/>
      <c r="G12" s="14">
        <v>0.172398747624676</v>
      </c>
      <c r="H12" s="14">
        <v>0.19904230647853199</v>
      </c>
      <c r="I12" s="14">
        <v>0.19621785921851601</v>
      </c>
      <c r="J12" s="14">
        <v>0.19108075637382399</v>
      </c>
      <c r="K12" s="14">
        <v>0.176572913813105</v>
      </c>
      <c r="L12" s="14">
        <v>0.21687124024648299</v>
      </c>
      <c r="M12" s="14"/>
      <c r="N12" s="14">
        <v>0.174296865888631</v>
      </c>
      <c r="O12" s="14">
        <v>0.189622430775814</v>
      </c>
      <c r="P12" s="14">
        <v>0.21800164344456299</v>
      </c>
      <c r="Q12" s="14">
        <v>0.16942037246893599</v>
      </c>
      <c r="R12" s="14">
        <v>0.18295608786015</v>
      </c>
      <c r="S12" s="14"/>
      <c r="T12" s="14">
        <v>8.9819531102608E-2</v>
      </c>
      <c r="U12" s="14">
        <v>0.13047186738580799</v>
      </c>
      <c r="V12" s="14">
        <v>0.19410694959963601</v>
      </c>
      <c r="W12" s="14">
        <v>0.21191780922919601</v>
      </c>
      <c r="X12" s="14"/>
      <c r="Y12" s="14">
        <v>0.17285010319204799</v>
      </c>
      <c r="Z12" s="14">
        <v>0.20521945970775499</v>
      </c>
      <c r="AA12" s="14">
        <v>0.19804125785012</v>
      </c>
      <c r="AB12" s="14">
        <v>0.22302929524580301</v>
      </c>
      <c r="AC12" s="14"/>
      <c r="AD12" s="14">
        <v>0.17181517819237799</v>
      </c>
      <c r="AE12" s="14">
        <v>0.194465027040265</v>
      </c>
      <c r="AF12" s="14">
        <v>0.319169564333315</v>
      </c>
      <c r="AG12" s="14">
        <v>0.28177224787740301</v>
      </c>
      <c r="AH12" s="14"/>
      <c r="AI12" s="14">
        <v>0.19850088431918</v>
      </c>
      <c r="AJ12" s="14">
        <v>0.20604518893038301</v>
      </c>
      <c r="AK12" s="14">
        <v>0.160011819698338</v>
      </c>
      <c r="AL12" s="14">
        <v>0.20203246862586699</v>
      </c>
      <c r="AM12" s="14">
        <v>0.18660204270304001</v>
      </c>
    </row>
    <row r="13" spans="2:39" x14ac:dyDescent="0.35">
      <c r="B13" s="15" t="s">
        <v>253</v>
      </c>
      <c r="C13" s="14">
        <v>7.3967663795083696E-2</v>
      </c>
      <c r="D13" s="14">
        <v>8.2265728831944093E-2</v>
      </c>
      <c r="E13" s="14">
        <v>6.4398697575808406E-2</v>
      </c>
      <c r="F13" s="14"/>
      <c r="G13" s="14">
        <v>9.6173830882231706E-2</v>
      </c>
      <c r="H13" s="14">
        <v>5.3058288498050298E-2</v>
      </c>
      <c r="I13" s="14">
        <v>7.4781331626374806E-2</v>
      </c>
      <c r="J13" s="14">
        <v>8.5038929822749396E-2</v>
      </c>
      <c r="K13" s="14">
        <v>6.31608547172752E-2</v>
      </c>
      <c r="L13" s="14">
        <v>8.1966810889606306E-2</v>
      </c>
      <c r="M13" s="14"/>
      <c r="N13" s="14">
        <v>5.3345226924724702E-2</v>
      </c>
      <c r="O13" s="14">
        <v>6.7646426981614494E-2</v>
      </c>
      <c r="P13" s="14">
        <v>7.8920581014429197E-2</v>
      </c>
      <c r="Q13" s="14">
        <v>9.5688298435994606E-2</v>
      </c>
      <c r="R13" s="14">
        <v>5.6397359144576303E-2</v>
      </c>
      <c r="S13" s="14"/>
      <c r="T13" s="14">
        <v>0.14629200981528601</v>
      </c>
      <c r="U13" s="14">
        <v>5.4819906271803297E-2</v>
      </c>
      <c r="V13" s="14">
        <v>7.1436175416471098E-2</v>
      </c>
      <c r="W13" s="14">
        <v>6.8738773565155106E-2</v>
      </c>
      <c r="X13" s="14"/>
      <c r="Y13" s="14">
        <v>7.6054667390589498E-2</v>
      </c>
      <c r="Z13" s="14">
        <v>7.6882617856615001E-2</v>
      </c>
      <c r="AA13" s="14">
        <v>6.9903044683001403E-2</v>
      </c>
      <c r="AB13" s="14">
        <v>4.5159549639689003E-2</v>
      </c>
      <c r="AC13" s="14"/>
      <c r="AD13" s="14">
        <v>6.7531948027159894E-2</v>
      </c>
      <c r="AE13" s="14">
        <v>9.6330995172247205E-2</v>
      </c>
      <c r="AF13" s="14">
        <v>4.6496821539518299E-2</v>
      </c>
      <c r="AG13" s="14">
        <v>5.14129828462353E-2</v>
      </c>
      <c r="AH13" s="14"/>
      <c r="AI13" s="14">
        <v>0.127689051865813</v>
      </c>
      <c r="AJ13" s="14">
        <v>7.1454110670823301E-2</v>
      </c>
      <c r="AK13" s="14">
        <v>5.7541792383323902E-2</v>
      </c>
      <c r="AL13" s="14">
        <v>4.4256462531701499E-2</v>
      </c>
      <c r="AM13" s="14">
        <v>4.8477365334413401E-2</v>
      </c>
    </row>
    <row r="14" spans="2:39" x14ac:dyDescent="0.35">
      <c r="B14" s="15" t="s">
        <v>170</v>
      </c>
      <c r="C14" s="23">
        <v>1.1210897137356899E-2</v>
      </c>
      <c r="D14" s="23">
        <v>1.42923829609976E-2</v>
      </c>
      <c r="E14" s="23">
        <v>7.6574622557775002E-3</v>
      </c>
      <c r="F14" s="23"/>
      <c r="G14" s="23">
        <v>6.4270751941077099E-3</v>
      </c>
      <c r="H14" s="23">
        <v>4.3581180110247803E-3</v>
      </c>
      <c r="I14" s="23">
        <v>9.8379353912998995E-3</v>
      </c>
      <c r="J14" s="23">
        <v>1.5492031868638401E-2</v>
      </c>
      <c r="K14" s="23">
        <v>0</v>
      </c>
      <c r="L14" s="23">
        <v>4.7833893188996897E-2</v>
      </c>
      <c r="M14" s="23"/>
      <c r="N14" s="23">
        <v>0</v>
      </c>
      <c r="O14" s="23">
        <v>7.2800715199450002E-3</v>
      </c>
      <c r="P14" s="23">
        <v>0</v>
      </c>
      <c r="Q14" s="23">
        <v>1.5381159053234899E-2</v>
      </c>
      <c r="R14" s="23">
        <v>1.3364437267248201E-2</v>
      </c>
      <c r="S14" s="23"/>
      <c r="T14" s="23">
        <v>0</v>
      </c>
      <c r="U14" s="23">
        <v>0</v>
      </c>
      <c r="V14" s="23">
        <v>2.5207234060431699E-3</v>
      </c>
      <c r="W14" s="23">
        <v>2.2439045912101E-2</v>
      </c>
      <c r="X14" s="23"/>
      <c r="Y14" s="23">
        <v>1.6051132521968301E-2</v>
      </c>
      <c r="Z14" s="23">
        <v>9.70743307814575E-3</v>
      </c>
      <c r="AA14" s="23">
        <v>0</v>
      </c>
      <c r="AB14" s="23">
        <v>0</v>
      </c>
      <c r="AC14" s="23"/>
      <c r="AD14" s="23">
        <v>1.26636248594194E-2</v>
      </c>
      <c r="AE14" s="23">
        <v>1.21104710640264E-2</v>
      </c>
      <c r="AF14" s="23">
        <v>0</v>
      </c>
      <c r="AG14" s="23">
        <v>0</v>
      </c>
      <c r="AH14" s="23"/>
      <c r="AI14" s="23">
        <v>1.08657032400953E-2</v>
      </c>
      <c r="AJ14" s="23">
        <v>5.1877674608079797E-3</v>
      </c>
      <c r="AK14" s="23">
        <v>0</v>
      </c>
      <c r="AL14" s="23">
        <v>1.2660937409583101E-2</v>
      </c>
      <c r="AM14" s="23">
        <v>9.7991846037180103E-3</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0.115946807468325</v>
      </c>
      <c r="D9" s="14">
        <v>0.10134013760185299</v>
      </c>
      <c r="E9" s="14">
        <v>0.13279058127673801</v>
      </c>
      <c r="F9" s="14"/>
      <c r="G9" s="14">
        <v>0.15746634037627899</v>
      </c>
      <c r="H9" s="14">
        <v>0.18770118851849699</v>
      </c>
      <c r="I9" s="14">
        <v>0.10964845778830699</v>
      </c>
      <c r="J9" s="14">
        <v>4.7981306498894601E-2</v>
      </c>
      <c r="K9" s="14">
        <v>3.7336231075423602E-2</v>
      </c>
      <c r="L9" s="14">
        <v>6.5266394128526597E-2</v>
      </c>
      <c r="M9" s="14"/>
      <c r="N9" s="14">
        <v>8.7366347907075495E-2</v>
      </c>
      <c r="O9" s="14">
        <v>0.167183658523609</v>
      </c>
      <c r="P9" s="14">
        <v>0.104633614749365</v>
      </c>
      <c r="Q9" s="14">
        <v>0.11844840398230801</v>
      </c>
      <c r="R9" s="14">
        <v>8.1824262137229598E-2</v>
      </c>
      <c r="S9" s="14"/>
      <c r="T9" s="14">
        <v>0.116383957534498</v>
      </c>
      <c r="U9" s="14">
        <v>0.18228298830415701</v>
      </c>
      <c r="V9" s="14">
        <v>0.118683273156773</v>
      </c>
      <c r="W9" s="14">
        <v>0.105177852912792</v>
      </c>
      <c r="X9" s="14"/>
      <c r="Y9" s="14">
        <v>0.111308766036289</v>
      </c>
      <c r="Z9" s="14">
        <v>0.11465171337697901</v>
      </c>
      <c r="AA9" s="14">
        <v>0.133182778238121</v>
      </c>
      <c r="AB9" s="14">
        <v>0.143907839671747</v>
      </c>
      <c r="AC9" s="14"/>
      <c r="AD9" s="14">
        <v>0.113895603437495</v>
      </c>
      <c r="AE9" s="14">
        <v>0.114925568865986</v>
      </c>
      <c r="AF9" s="14">
        <v>7.1434395364461001E-2</v>
      </c>
      <c r="AG9" s="14">
        <v>0.17388711329739101</v>
      </c>
      <c r="AH9" s="14"/>
      <c r="AI9" s="14">
        <v>0.15741465217904901</v>
      </c>
      <c r="AJ9" s="14">
        <v>0.15836561845987299</v>
      </c>
      <c r="AK9" s="14">
        <v>0.16601882698547701</v>
      </c>
      <c r="AL9" s="14">
        <v>0.12625029772612101</v>
      </c>
      <c r="AM9" s="14">
        <v>0.107576551735482</v>
      </c>
    </row>
    <row r="10" spans="2:39" x14ac:dyDescent="0.35">
      <c r="B10" s="15" t="s">
        <v>250</v>
      </c>
      <c r="C10" s="14">
        <v>0.179284801687317</v>
      </c>
      <c r="D10" s="14">
        <v>0.17149978337212901</v>
      </c>
      <c r="E10" s="14">
        <v>0.18826214483220299</v>
      </c>
      <c r="F10" s="14"/>
      <c r="G10" s="14">
        <v>0.20105803192264499</v>
      </c>
      <c r="H10" s="14">
        <v>0.22637818002142701</v>
      </c>
      <c r="I10" s="14">
        <v>0.182193010807601</v>
      </c>
      <c r="J10" s="14">
        <v>0.13536883459077401</v>
      </c>
      <c r="K10" s="14">
        <v>0.127840697653923</v>
      </c>
      <c r="L10" s="14">
        <v>0.13748629350664399</v>
      </c>
      <c r="M10" s="14"/>
      <c r="N10" s="14">
        <v>0.248349195984986</v>
      </c>
      <c r="O10" s="14">
        <v>0.16237481356196901</v>
      </c>
      <c r="P10" s="14">
        <v>0.170096748430212</v>
      </c>
      <c r="Q10" s="14">
        <v>0.18158681715614</v>
      </c>
      <c r="R10" s="14">
        <v>0.189462755008209</v>
      </c>
      <c r="S10" s="14"/>
      <c r="T10" s="14">
        <v>0.206213962650698</v>
      </c>
      <c r="U10" s="14">
        <v>0.257141170583292</v>
      </c>
      <c r="V10" s="14">
        <v>0.16974480638476999</v>
      </c>
      <c r="W10" s="14">
        <v>0.175129118475188</v>
      </c>
      <c r="X10" s="14"/>
      <c r="Y10" s="14">
        <v>0.157912437801672</v>
      </c>
      <c r="Z10" s="14">
        <v>0.17272484175448699</v>
      </c>
      <c r="AA10" s="14">
        <v>0.207629764887758</v>
      </c>
      <c r="AB10" s="14">
        <v>0.29264123986293</v>
      </c>
      <c r="AC10" s="14"/>
      <c r="AD10" s="14">
        <v>0.17667462704420001</v>
      </c>
      <c r="AE10" s="14">
        <v>0.19140788431780001</v>
      </c>
      <c r="AF10" s="14">
        <v>9.0139706266291406E-2</v>
      </c>
      <c r="AG10" s="14">
        <v>0.23084737027101701</v>
      </c>
      <c r="AH10" s="14"/>
      <c r="AI10" s="14">
        <v>0.15047089315652901</v>
      </c>
      <c r="AJ10" s="14">
        <v>0.161275338247237</v>
      </c>
      <c r="AK10" s="14">
        <v>0.27057649162504099</v>
      </c>
      <c r="AL10" s="14">
        <v>0.208065419688264</v>
      </c>
      <c r="AM10" s="14">
        <v>0.27747887563179102</v>
      </c>
    </row>
    <row r="11" spans="2:39" x14ac:dyDescent="0.35">
      <c r="B11" s="15" t="s">
        <v>251</v>
      </c>
      <c r="C11" s="14">
        <v>0.38040523615967298</v>
      </c>
      <c r="D11" s="14">
        <v>0.39285985840410498</v>
      </c>
      <c r="E11" s="14">
        <v>0.36604310968784898</v>
      </c>
      <c r="F11" s="14"/>
      <c r="G11" s="14">
        <v>0.303568841026775</v>
      </c>
      <c r="H11" s="14">
        <v>0.32601920645211802</v>
      </c>
      <c r="I11" s="14">
        <v>0.371209976607</v>
      </c>
      <c r="J11" s="14">
        <v>0.44606244927309202</v>
      </c>
      <c r="K11" s="14">
        <v>0.52166631367860905</v>
      </c>
      <c r="L11" s="14">
        <v>0.41810471621551798</v>
      </c>
      <c r="M11" s="14"/>
      <c r="N11" s="14">
        <v>0.381378301851724</v>
      </c>
      <c r="O11" s="14">
        <v>0.396137592730679</v>
      </c>
      <c r="P11" s="14">
        <v>0.35241742585341901</v>
      </c>
      <c r="Q11" s="14">
        <v>0.37213515634236999</v>
      </c>
      <c r="R11" s="14">
        <v>0.37551169246893201</v>
      </c>
      <c r="S11" s="14"/>
      <c r="T11" s="14">
        <v>0.30463888944540701</v>
      </c>
      <c r="U11" s="14">
        <v>0.30710394232388499</v>
      </c>
      <c r="V11" s="14">
        <v>0.37583582387932701</v>
      </c>
      <c r="W11" s="14">
        <v>0.403755249129579</v>
      </c>
      <c r="X11" s="14"/>
      <c r="Y11" s="14">
        <v>0.40777338212687703</v>
      </c>
      <c r="Z11" s="14">
        <v>0.353668674569936</v>
      </c>
      <c r="AA11" s="14">
        <v>0.36454790739519699</v>
      </c>
      <c r="AB11" s="14">
        <v>0.31102680407391398</v>
      </c>
      <c r="AC11" s="14"/>
      <c r="AD11" s="14">
        <v>0.39440643797470698</v>
      </c>
      <c r="AE11" s="14">
        <v>0.34681311237428902</v>
      </c>
      <c r="AF11" s="14">
        <v>0.48593152410930002</v>
      </c>
      <c r="AG11" s="14">
        <v>0.30387390036628997</v>
      </c>
      <c r="AH11" s="14"/>
      <c r="AI11" s="14">
        <v>0.32447432408697302</v>
      </c>
      <c r="AJ11" s="14">
        <v>0.34928139317009199</v>
      </c>
      <c r="AK11" s="14">
        <v>0.40157170734215297</v>
      </c>
      <c r="AL11" s="14">
        <v>0.41739818562953002</v>
      </c>
      <c r="AM11" s="14">
        <v>0.31027856559981898</v>
      </c>
    </row>
    <row r="12" spans="2:39" x14ac:dyDescent="0.35">
      <c r="B12" s="15" t="s">
        <v>252</v>
      </c>
      <c r="C12" s="14">
        <v>0.224760207764647</v>
      </c>
      <c r="D12" s="14">
        <v>0.22215094338621899</v>
      </c>
      <c r="E12" s="14">
        <v>0.22776909749778801</v>
      </c>
      <c r="F12" s="14"/>
      <c r="G12" s="14">
        <v>0.24220766273094299</v>
      </c>
      <c r="H12" s="14">
        <v>0.2031970224338</v>
      </c>
      <c r="I12" s="14">
        <v>0.24219718695175599</v>
      </c>
      <c r="J12" s="14">
        <v>0.24442130792893599</v>
      </c>
      <c r="K12" s="14">
        <v>0.209825471261185</v>
      </c>
      <c r="L12" s="14">
        <v>0.192271024693729</v>
      </c>
      <c r="M12" s="14"/>
      <c r="N12" s="14">
        <v>0.206324910480431</v>
      </c>
      <c r="O12" s="14">
        <v>0.21006540099065599</v>
      </c>
      <c r="P12" s="14">
        <v>0.26403779797284399</v>
      </c>
      <c r="Q12" s="14">
        <v>0.21406127097938399</v>
      </c>
      <c r="R12" s="14">
        <v>0.230703658181904</v>
      </c>
      <c r="S12" s="14"/>
      <c r="T12" s="14">
        <v>0.27321587708127099</v>
      </c>
      <c r="U12" s="14">
        <v>0.16858913356437499</v>
      </c>
      <c r="V12" s="14">
        <v>0.24513164945798899</v>
      </c>
      <c r="W12" s="14">
        <v>0.20584065854954101</v>
      </c>
      <c r="X12" s="14"/>
      <c r="Y12" s="14">
        <v>0.21578611706811399</v>
      </c>
      <c r="Z12" s="14">
        <v>0.27549199215449</v>
      </c>
      <c r="AA12" s="14">
        <v>0.23035885759946501</v>
      </c>
      <c r="AB12" s="14">
        <v>0.16966373472830501</v>
      </c>
      <c r="AC12" s="14"/>
      <c r="AD12" s="14">
        <v>0.23105839498825201</v>
      </c>
      <c r="AE12" s="14">
        <v>0.20557267216063799</v>
      </c>
      <c r="AF12" s="14">
        <v>0.25819553605887402</v>
      </c>
      <c r="AG12" s="14">
        <v>0.233444342203804</v>
      </c>
      <c r="AH12" s="14"/>
      <c r="AI12" s="14">
        <v>0.23220893282750901</v>
      </c>
      <c r="AJ12" s="14">
        <v>0.237665356523833</v>
      </c>
      <c r="AK12" s="14">
        <v>0.105676591941818</v>
      </c>
      <c r="AL12" s="14">
        <v>0.18231518276004899</v>
      </c>
      <c r="AM12" s="14">
        <v>0.23782165006095099</v>
      </c>
    </row>
    <row r="13" spans="2:39" x14ac:dyDescent="0.35">
      <c r="B13" s="15" t="s">
        <v>253</v>
      </c>
      <c r="C13" s="14">
        <v>8.1985674962122501E-2</v>
      </c>
      <c r="D13" s="14">
        <v>8.8198762571257402E-2</v>
      </c>
      <c r="E13" s="14">
        <v>7.4821013660347005E-2</v>
      </c>
      <c r="F13" s="14"/>
      <c r="G13" s="14">
        <v>8.4846252888311394E-2</v>
      </c>
      <c r="H13" s="14">
        <v>4.9543830694270201E-2</v>
      </c>
      <c r="I13" s="14">
        <v>8.9832400149685507E-2</v>
      </c>
      <c r="J13" s="14">
        <v>9.6258998262937198E-2</v>
      </c>
      <c r="K13" s="14">
        <v>9.1000069223175897E-2</v>
      </c>
      <c r="L13" s="14">
        <v>0.11205519281630601</v>
      </c>
      <c r="M13" s="14"/>
      <c r="N13" s="14">
        <v>5.5664389900589702E-2</v>
      </c>
      <c r="O13" s="14">
        <v>4.3009962459729101E-2</v>
      </c>
      <c r="P13" s="14">
        <v>9.9323664603228404E-2</v>
      </c>
      <c r="Q13" s="14">
        <v>9.6632205502106203E-2</v>
      </c>
      <c r="R13" s="14">
        <v>0.101781220462318</v>
      </c>
      <c r="S13" s="14"/>
      <c r="T13" s="14">
        <v>9.9547313288125494E-2</v>
      </c>
      <c r="U13" s="14">
        <v>8.4882765224291404E-2</v>
      </c>
      <c r="V13" s="14">
        <v>7.4588609511364798E-2</v>
      </c>
      <c r="W13" s="14">
        <v>8.6295548953110507E-2</v>
      </c>
      <c r="X13" s="14"/>
      <c r="Y13" s="14">
        <v>8.7733405037399501E-2</v>
      </c>
      <c r="Z13" s="14">
        <v>6.8629464519104802E-2</v>
      </c>
      <c r="AA13" s="14">
        <v>5.5861755522383101E-2</v>
      </c>
      <c r="AB13" s="14">
        <v>8.2760381663103802E-2</v>
      </c>
      <c r="AC13" s="14"/>
      <c r="AD13" s="14">
        <v>6.9134870036553595E-2</v>
      </c>
      <c r="AE13" s="14">
        <v>0.123279704623338</v>
      </c>
      <c r="AF13" s="14">
        <v>5.8065337056195897E-2</v>
      </c>
      <c r="AG13" s="14">
        <v>2.4147775575826001E-2</v>
      </c>
      <c r="AH13" s="14"/>
      <c r="AI13" s="14">
        <v>0.104823594882613</v>
      </c>
      <c r="AJ13" s="14">
        <v>8.8183353511337395E-2</v>
      </c>
      <c r="AK13" s="14">
        <v>5.6156382105511E-2</v>
      </c>
      <c r="AL13" s="14">
        <v>5.33099767864538E-2</v>
      </c>
      <c r="AM13" s="14">
        <v>5.65444958835674E-2</v>
      </c>
    </row>
    <row r="14" spans="2:39" x14ac:dyDescent="0.35">
      <c r="B14" s="15" t="s">
        <v>170</v>
      </c>
      <c r="C14" s="23">
        <v>1.76172719579154E-2</v>
      </c>
      <c r="D14" s="23">
        <v>2.3950514664437001E-2</v>
      </c>
      <c r="E14" s="23">
        <v>1.0314053045075201E-2</v>
      </c>
      <c r="F14" s="23"/>
      <c r="G14" s="23">
        <v>1.0852871055046899E-2</v>
      </c>
      <c r="H14" s="23">
        <v>7.16057187988706E-3</v>
      </c>
      <c r="I14" s="23">
        <v>4.9189676956499498E-3</v>
      </c>
      <c r="J14" s="23">
        <v>2.9907103445366099E-2</v>
      </c>
      <c r="K14" s="23">
        <v>1.2331217107683499E-2</v>
      </c>
      <c r="L14" s="23">
        <v>7.4816378639276607E-2</v>
      </c>
      <c r="M14" s="23"/>
      <c r="N14" s="23">
        <v>2.0916853875193899E-2</v>
      </c>
      <c r="O14" s="23">
        <v>2.12285717333579E-2</v>
      </c>
      <c r="P14" s="23">
        <v>9.4907483909317299E-3</v>
      </c>
      <c r="Q14" s="23">
        <v>1.7136146037691799E-2</v>
      </c>
      <c r="R14" s="23">
        <v>2.0716411741406902E-2</v>
      </c>
      <c r="S14" s="23"/>
      <c r="T14" s="23">
        <v>0</v>
      </c>
      <c r="U14" s="23">
        <v>0</v>
      </c>
      <c r="V14" s="23">
        <v>1.60158376097763E-2</v>
      </c>
      <c r="W14" s="23">
        <v>2.3801571979790902E-2</v>
      </c>
      <c r="X14" s="23"/>
      <c r="Y14" s="23">
        <v>1.9485891929648402E-2</v>
      </c>
      <c r="Z14" s="23">
        <v>1.4833313625003499E-2</v>
      </c>
      <c r="AA14" s="23">
        <v>8.4189363570764692E-3</v>
      </c>
      <c r="AB14" s="23">
        <v>0</v>
      </c>
      <c r="AC14" s="23"/>
      <c r="AD14" s="23">
        <v>1.48300665187915E-2</v>
      </c>
      <c r="AE14" s="23">
        <v>1.80010576579498E-2</v>
      </c>
      <c r="AF14" s="23">
        <v>3.62335011448775E-2</v>
      </c>
      <c r="AG14" s="23">
        <v>3.3799498285672601E-2</v>
      </c>
      <c r="AH14" s="23"/>
      <c r="AI14" s="23">
        <v>3.0607602867326701E-2</v>
      </c>
      <c r="AJ14" s="23">
        <v>5.2289400876289402E-3</v>
      </c>
      <c r="AK14" s="23">
        <v>0</v>
      </c>
      <c r="AL14" s="23">
        <v>1.2660937409583101E-2</v>
      </c>
      <c r="AM14" s="23">
        <v>1.02998610883891E-2</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0.15641538158081</v>
      </c>
      <c r="D9" s="14">
        <v>0.14411667959188301</v>
      </c>
      <c r="E9" s="14">
        <v>0.17059770762311099</v>
      </c>
      <c r="F9" s="14"/>
      <c r="G9" s="14">
        <v>0.209077636325536</v>
      </c>
      <c r="H9" s="14">
        <v>0.210421958789861</v>
      </c>
      <c r="I9" s="14">
        <v>0.18044645644160701</v>
      </c>
      <c r="J9" s="14">
        <v>0.108958530742857</v>
      </c>
      <c r="K9" s="14">
        <v>4.1961735368778202E-2</v>
      </c>
      <c r="L9" s="14">
        <v>6.5266394128526597E-2</v>
      </c>
      <c r="M9" s="14"/>
      <c r="N9" s="14">
        <v>0.16287421547807601</v>
      </c>
      <c r="O9" s="14">
        <v>0.18292243614655199</v>
      </c>
      <c r="P9" s="14">
        <v>0.14110827191498199</v>
      </c>
      <c r="Q9" s="14">
        <v>0.16008964883826099</v>
      </c>
      <c r="R9" s="14">
        <v>0.121129226668256</v>
      </c>
      <c r="S9" s="14"/>
      <c r="T9" s="14">
        <v>0.19312952844632</v>
      </c>
      <c r="U9" s="14">
        <v>0.22525702048793</v>
      </c>
      <c r="V9" s="14">
        <v>0.15851227697612499</v>
      </c>
      <c r="W9" s="14">
        <v>0.14092585068027499</v>
      </c>
      <c r="X9" s="14"/>
      <c r="Y9" s="14">
        <v>0.13691681085340801</v>
      </c>
      <c r="Z9" s="14">
        <v>0.140545844494534</v>
      </c>
      <c r="AA9" s="14">
        <v>0.19608528133587899</v>
      </c>
      <c r="AB9" s="14">
        <v>0.23800418433950399</v>
      </c>
      <c r="AC9" s="14"/>
      <c r="AD9" s="14">
        <v>0.14993858193286999</v>
      </c>
      <c r="AE9" s="14">
        <v>0.16292741334241401</v>
      </c>
      <c r="AF9" s="14">
        <v>9.1856258910071403E-2</v>
      </c>
      <c r="AG9" s="14">
        <v>0.242302085125321</v>
      </c>
      <c r="AH9" s="14"/>
      <c r="AI9" s="14">
        <v>0.22968985368858399</v>
      </c>
      <c r="AJ9" s="14">
        <v>0.15562958345445399</v>
      </c>
      <c r="AK9" s="14">
        <v>0.240133350771434</v>
      </c>
      <c r="AL9" s="14">
        <v>0.15881650006463099</v>
      </c>
      <c r="AM9" s="14">
        <v>0.113619642880001</v>
      </c>
    </row>
    <row r="10" spans="2:39" x14ac:dyDescent="0.35">
      <c r="B10" s="15" t="s">
        <v>250</v>
      </c>
      <c r="C10" s="14">
        <v>0.22178826533146501</v>
      </c>
      <c r="D10" s="14">
        <v>0.24543769038992699</v>
      </c>
      <c r="E10" s="14">
        <v>0.194516781137925</v>
      </c>
      <c r="F10" s="14"/>
      <c r="G10" s="14">
        <v>0.24944102161440701</v>
      </c>
      <c r="H10" s="14">
        <v>0.28468035354841698</v>
      </c>
      <c r="I10" s="14">
        <v>0.22466462866242801</v>
      </c>
      <c r="J10" s="14">
        <v>0.14331096872152699</v>
      </c>
      <c r="K10" s="14">
        <v>0.149923789858316</v>
      </c>
      <c r="L10" s="14">
        <v>0.20949731579260999</v>
      </c>
      <c r="M10" s="14"/>
      <c r="N10" s="14">
        <v>0.174698267871052</v>
      </c>
      <c r="O10" s="14">
        <v>0.27602276356345801</v>
      </c>
      <c r="P10" s="14">
        <v>0.17712385990259899</v>
      </c>
      <c r="Q10" s="14">
        <v>0.25177983556632</v>
      </c>
      <c r="R10" s="14">
        <v>0.19956687554824901</v>
      </c>
      <c r="S10" s="14"/>
      <c r="T10" s="14">
        <v>0.201113798771198</v>
      </c>
      <c r="U10" s="14">
        <v>0.328509571692437</v>
      </c>
      <c r="V10" s="14">
        <v>0.208029105679122</v>
      </c>
      <c r="W10" s="14">
        <v>0.224748607927205</v>
      </c>
      <c r="X10" s="14"/>
      <c r="Y10" s="14">
        <v>0.216720143006045</v>
      </c>
      <c r="Z10" s="14">
        <v>0.225396006389389</v>
      </c>
      <c r="AA10" s="14">
        <v>0.23529663832042599</v>
      </c>
      <c r="AB10" s="14">
        <v>0.25572865214699603</v>
      </c>
      <c r="AC10" s="14"/>
      <c r="AD10" s="14">
        <v>0.24860156445838899</v>
      </c>
      <c r="AE10" s="14">
        <v>0.18585281751298899</v>
      </c>
      <c r="AF10" s="14">
        <v>0.13861428315045499</v>
      </c>
      <c r="AG10" s="14">
        <v>0.185850946384578</v>
      </c>
      <c r="AH10" s="14"/>
      <c r="AI10" s="14">
        <v>0.26549993843568698</v>
      </c>
      <c r="AJ10" s="14">
        <v>0.245161259693193</v>
      </c>
      <c r="AK10" s="14">
        <v>0.34292796057618502</v>
      </c>
      <c r="AL10" s="14">
        <v>0.25643229694519198</v>
      </c>
      <c r="AM10" s="14">
        <v>0.231061770229602</v>
      </c>
    </row>
    <row r="11" spans="2:39" x14ac:dyDescent="0.35">
      <c r="B11" s="15" t="s">
        <v>251</v>
      </c>
      <c r="C11" s="14">
        <v>0.43698463594367898</v>
      </c>
      <c r="D11" s="14">
        <v>0.41430625285407902</v>
      </c>
      <c r="E11" s="14">
        <v>0.46313635694468303</v>
      </c>
      <c r="F11" s="14"/>
      <c r="G11" s="14">
        <v>0.33748881623718302</v>
      </c>
      <c r="H11" s="14">
        <v>0.403228862263454</v>
      </c>
      <c r="I11" s="14">
        <v>0.446559363564692</v>
      </c>
      <c r="J11" s="14">
        <v>0.53985679251249896</v>
      </c>
      <c r="K11" s="14">
        <v>0.5773046836215</v>
      </c>
      <c r="L11" s="14">
        <v>0.34907092350970498</v>
      </c>
      <c r="M11" s="14"/>
      <c r="N11" s="14">
        <v>0.45649732730027398</v>
      </c>
      <c r="O11" s="14">
        <v>0.40582471624810701</v>
      </c>
      <c r="P11" s="14">
        <v>0.48946986631890499</v>
      </c>
      <c r="Q11" s="14">
        <v>0.38735007123355403</v>
      </c>
      <c r="R11" s="14">
        <v>0.49944056728096597</v>
      </c>
      <c r="S11" s="14"/>
      <c r="T11" s="14">
        <v>0.28999375168553598</v>
      </c>
      <c r="U11" s="14">
        <v>0.22420621405333499</v>
      </c>
      <c r="V11" s="14">
        <v>0.445305526936978</v>
      </c>
      <c r="W11" s="14">
        <v>0.475379120348081</v>
      </c>
      <c r="X11" s="14"/>
      <c r="Y11" s="14">
        <v>0.45274041019438199</v>
      </c>
      <c r="Z11" s="14">
        <v>0.44591765591284299</v>
      </c>
      <c r="AA11" s="14">
        <v>0.41966534913865999</v>
      </c>
      <c r="AB11" s="14">
        <v>0.347285481840787</v>
      </c>
      <c r="AC11" s="14"/>
      <c r="AD11" s="14">
        <v>0.44079284069549501</v>
      </c>
      <c r="AE11" s="14">
        <v>0.42074824919751902</v>
      </c>
      <c r="AF11" s="14">
        <v>0.53939547387365205</v>
      </c>
      <c r="AG11" s="14">
        <v>0.40463077310531798</v>
      </c>
      <c r="AH11" s="14"/>
      <c r="AI11" s="14">
        <v>0.312991799612649</v>
      </c>
      <c r="AJ11" s="14">
        <v>0.44285857602270301</v>
      </c>
      <c r="AK11" s="14">
        <v>0.30929661863152602</v>
      </c>
      <c r="AL11" s="14">
        <v>0.424382931131707</v>
      </c>
      <c r="AM11" s="14">
        <v>0.49752325503080602</v>
      </c>
    </row>
    <row r="12" spans="2:39" x14ac:dyDescent="0.35">
      <c r="B12" s="15" t="s">
        <v>252</v>
      </c>
      <c r="C12" s="14">
        <v>8.3393990542451599E-2</v>
      </c>
      <c r="D12" s="14">
        <v>8.7944426044971602E-2</v>
      </c>
      <c r="E12" s="14">
        <v>7.8146627041058597E-2</v>
      </c>
      <c r="F12" s="14"/>
      <c r="G12" s="14">
        <v>0.105251619382037</v>
      </c>
      <c r="H12" s="14">
        <v>4.8037190339329697E-2</v>
      </c>
      <c r="I12" s="14">
        <v>9.4905370762746799E-2</v>
      </c>
      <c r="J12" s="14">
        <v>7.0841389180976003E-2</v>
      </c>
      <c r="K12" s="14">
        <v>0.113818632398309</v>
      </c>
      <c r="L12" s="14">
        <v>9.9858520100481907E-2</v>
      </c>
      <c r="M12" s="14"/>
      <c r="N12" s="14">
        <v>9.93333432274041E-2</v>
      </c>
      <c r="O12" s="14">
        <v>5.25634187906283E-2</v>
      </c>
      <c r="P12" s="14">
        <v>0.102982421968144</v>
      </c>
      <c r="Q12" s="14">
        <v>8.3780128024760203E-2</v>
      </c>
      <c r="R12" s="14">
        <v>6.6227287842733906E-2</v>
      </c>
      <c r="S12" s="14"/>
      <c r="T12" s="14">
        <v>7.5004490597775003E-2</v>
      </c>
      <c r="U12" s="14">
        <v>8.2522249011684506E-2</v>
      </c>
      <c r="V12" s="14">
        <v>9.4827550290622703E-2</v>
      </c>
      <c r="W12" s="14">
        <v>7.3891307825803804E-2</v>
      </c>
      <c r="X12" s="14"/>
      <c r="Y12" s="14">
        <v>8.1381561321609799E-2</v>
      </c>
      <c r="Z12" s="14">
        <v>0.10292120077102999</v>
      </c>
      <c r="AA12" s="14">
        <v>7.8131552107531907E-2</v>
      </c>
      <c r="AB12" s="14">
        <v>6.6715242958647003E-2</v>
      </c>
      <c r="AC12" s="14"/>
      <c r="AD12" s="14">
        <v>8.3447127454301995E-2</v>
      </c>
      <c r="AE12" s="14">
        <v>8.4411644934293997E-2</v>
      </c>
      <c r="AF12" s="14">
        <v>5.5187519485379699E-2</v>
      </c>
      <c r="AG12" s="14">
        <v>0.108316756104926</v>
      </c>
      <c r="AH12" s="14"/>
      <c r="AI12" s="14">
        <v>8.5193362713793699E-2</v>
      </c>
      <c r="AJ12" s="14">
        <v>8.7263123670160606E-2</v>
      </c>
      <c r="AK12" s="14">
        <v>3.66193393387476E-2</v>
      </c>
      <c r="AL12" s="14">
        <v>8.0765151507671398E-2</v>
      </c>
      <c r="AM12" s="14">
        <v>6.9816375859006893E-2</v>
      </c>
    </row>
    <row r="13" spans="2:39" x14ac:dyDescent="0.35">
      <c r="B13" s="15" t="s">
        <v>253</v>
      </c>
      <c r="C13" s="14">
        <v>6.3202871205117001E-2</v>
      </c>
      <c r="D13" s="14">
        <v>7.3013322554073307E-2</v>
      </c>
      <c r="E13" s="14">
        <v>5.1889887137505301E-2</v>
      </c>
      <c r="F13" s="14"/>
      <c r="G13" s="14">
        <v>8.4613527160687804E-2</v>
      </c>
      <c r="H13" s="14">
        <v>4.88223525821996E-2</v>
      </c>
      <c r="I13" s="14">
        <v>4.1925233905037398E-2</v>
      </c>
      <c r="J13" s="14">
        <v>7.0011775501559501E-2</v>
      </c>
      <c r="K13" s="14">
        <v>5.1807303941641E-2</v>
      </c>
      <c r="L13" s="14">
        <v>0.116907208021515</v>
      </c>
      <c r="M13" s="14"/>
      <c r="N13" s="14">
        <v>9.1185384128736099E-2</v>
      </c>
      <c r="O13" s="14">
        <v>2.82984397069149E-2</v>
      </c>
      <c r="P13" s="14">
        <v>7.4349355215892005E-2</v>
      </c>
      <c r="Q13" s="14">
        <v>6.0694731699213501E-2</v>
      </c>
      <c r="R13" s="14">
        <v>8.64676700647974E-2</v>
      </c>
      <c r="S13" s="14"/>
      <c r="T13" s="14">
        <v>0.16967775958697601</v>
      </c>
      <c r="U13" s="14">
        <v>8.63189003420895E-2</v>
      </c>
      <c r="V13" s="14">
        <v>5.7913438515400498E-2</v>
      </c>
      <c r="W13" s="14">
        <v>5.0577327428476003E-2</v>
      </c>
      <c r="X13" s="14"/>
      <c r="Y13" s="14">
        <v>6.00748955728692E-2</v>
      </c>
      <c r="Z13" s="14">
        <v>5.8542621317016999E-2</v>
      </c>
      <c r="AA13" s="14">
        <v>6.2522994522514502E-2</v>
      </c>
      <c r="AB13" s="14">
        <v>7.8104635253202201E-2</v>
      </c>
      <c r="AC13" s="14"/>
      <c r="AD13" s="14">
        <v>4.2372905500956799E-2</v>
      </c>
      <c r="AE13" s="14">
        <v>9.5628446543110104E-2</v>
      </c>
      <c r="AF13" s="14">
        <v>0.174946464580442</v>
      </c>
      <c r="AG13" s="14">
        <v>1.6439427509806301E-2</v>
      </c>
      <c r="AH13" s="14"/>
      <c r="AI13" s="14">
        <v>8.4628663598181594E-2</v>
      </c>
      <c r="AJ13" s="14">
        <v>5.8670749611053202E-2</v>
      </c>
      <c r="AK13" s="14">
        <v>5.1777816316579003E-2</v>
      </c>
      <c r="AL13" s="14">
        <v>2.4956305066616401E-2</v>
      </c>
      <c r="AM13" s="14">
        <v>6.9804542664761604E-2</v>
      </c>
    </row>
    <row r="14" spans="2:39" x14ac:dyDescent="0.35">
      <c r="B14" s="15" t="s">
        <v>170</v>
      </c>
      <c r="C14" s="23">
        <v>3.82148553964776E-2</v>
      </c>
      <c r="D14" s="23">
        <v>3.51816285650653E-2</v>
      </c>
      <c r="E14" s="23">
        <v>4.1712640115716702E-2</v>
      </c>
      <c r="F14" s="23"/>
      <c r="G14" s="23">
        <v>1.41273792801493E-2</v>
      </c>
      <c r="H14" s="23">
        <v>4.8092824767384697E-3</v>
      </c>
      <c r="I14" s="23">
        <v>1.1498946663489299E-2</v>
      </c>
      <c r="J14" s="23">
        <v>6.7020543340581704E-2</v>
      </c>
      <c r="K14" s="23">
        <v>6.5183854811455194E-2</v>
      </c>
      <c r="L14" s="23">
        <v>0.15939963844716201</v>
      </c>
      <c r="M14" s="23"/>
      <c r="N14" s="23">
        <v>1.54114619944569E-2</v>
      </c>
      <c r="O14" s="23">
        <v>5.4368225544340197E-2</v>
      </c>
      <c r="P14" s="23">
        <v>1.4966224679478101E-2</v>
      </c>
      <c r="Q14" s="23">
        <v>5.6305584637890503E-2</v>
      </c>
      <c r="R14" s="23">
        <v>2.7168372594997599E-2</v>
      </c>
      <c r="S14" s="23"/>
      <c r="T14" s="23">
        <v>7.1080670912195706E-2</v>
      </c>
      <c r="U14" s="23">
        <v>5.3186044412523302E-2</v>
      </c>
      <c r="V14" s="23">
        <v>3.5412101601751601E-2</v>
      </c>
      <c r="W14" s="23">
        <v>3.4477785790159102E-2</v>
      </c>
      <c r="X14" s="23"/>
      <c r="Y14" s="23">
        <v>5.2166179051686502E-2</v>
      </c>
      <c r="Z14" s="23">
        <v>2.66766711151868E-2</v>
      </c>
      <c r="AA14" s="23">
        <v>8.2981845749885604E-3</v>
      </c>
      <c r="AB14" s="23">
        <v>1.41618034608637E-2</v>
      </c>
      <c r="AC14" s="23"/>
      <c r="AD14" s="23">
        <v>3.4846979957986399E-2</v>
      </c>
      <c r="AE14" s="23">
        <v>5.0431428469674501E-2</v>
      </c>
      <c r="AF14" s="23">
        <v>0</v>
      </c>
      <c r="AG14" s="23">
        <v>4.2460011770051598E-2</v>
      </c>
      <c r="AH14" s="23"/>
      <c r="AI14" s="23">
        <v>2.1996381951104399E-2</v>
      </c>
      <c r="AJ14" s="23">
        <v>1.0416707548436901E-2</v>
      </c>
      <c r="AK14" s="23">
        <v>1.92449143655282E-2</v>
      </c>
      <c r="AL14" s="23">
        <v>5.4646815284181201E-2</v>
      </c>
      <c r="AM14" s="23">
        <v>1.8174413335823099E-2</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0.12191357007794899</v>
      </c>
      <c r="D9" s="14">
        <v>0.14375666347333299</v>
      </c>
      <c r="E9" s="14">
        <v>9.6725068674735806E-2</v>
      </c>
      <c r="F9" s="14"/>
      <c r="G9" s="14">
        <v>0.14276733199611699</v>
      </c>
      <c r="H9" s="14">
        <v>0.145862769012608</v>
      </c>
      <c r="I9" s="14">
        <v>0.13695704706433001</v>
      </c>
      <c r="J9" s="14">
        <v>0.107956114639327</v>
      </c>
      <c r="K9" s="14">
        <v>9.7423511507833599E-2</v>
      </c>
      <c r="L9" s="14">
        <v>3.2681711994132501E-2</v>
      </c>
      <c r="M9" s="14"/>
      <c r="N9" s="14">
        <v>8.3241892360061603E-2</v>
      </c>
      <c r="O9" s="14">
        <v>0.144822586533598</v>
      </c>
      <c r="P9" s="14">
        <v>0.119721703115866</v>
      </c>
      <c r="Q9" s="14">
        <v>0.117594603332373</v>
      </c>
      <c r="R9" s="14">
        <v>0.14345672935773399</v>
      </c>
      <c r="S9" s="14"/>
      <c r="T9" s="14">
        <v>0.13740457392695499</v>
      </c>
      <c r="U9" s="14">
        <v>0.110520920052793</v>
      </c>
      <c r="V9" s="14">
        <v>0.112586642078916</v>
      </c>
      <c r="W9" s="14">
        <v>0.13016205030285999</v>
      </c>
      <c r="X9" s="14"/>
      <c r="Y9" s="14">
        <v>9.4823098456775001E-2</v>
      </c>
      <c r="Z9" s="14">
        <v>0.12518280625448799</v>
      </c>
      <c r="AA9" s="14">
        <v>0.125805795651101</v>
      </c>
      <c r="AB9" s="14">
        <v>0.28692703331139302</v>
      </c>
      <c r="AC9" s="14"/>
      <c r="AD9" s="14">
        <v>0.11686948608092899</v>
      </c>
      <c r="AE9" s="14">
        <v>0.13132097270149901</v>
      </c>
      <c r="AF9" s="14">
        <v>4.03397468957674E-2</v>
      </c>
      <c r="AG9" s="14">
        <v>0.16385603457151299</v>
      </c>
      <c r="AH9" s="14"/>
      <c r="AI9" s="14">
        <v>0.15964131546025101</v>
      </c>
      <c r="AJ9" s="14">
        <v>0.15179118255649399</v>
      </c>
      <c r="AK9" s="14">
        <v>0.157139038141488</v>
      </c>
      <c r="AL9" s="14">
        <v>0.14546459060314301</v>
      </c>
      <c r="AM9" s="14">
        <v>0.129321570698298</v>
      </c>
    </row>
    <row r="10" spans="2:39" x14ac:dyDescent="0.35">
      <c r="B10" s="15" t="s">
        <v>250</v>
      </c>
      <c r="C10" s="14">
        <v>0.18204913572155801</v>
      </c>
      <c r="D10" s="14">
        <v>0.16489925025223601</v>
      </c>
      <c r="E10" s="14">
        <v>0.20182563469950199</v>
      </c>
      <c r="F10" s="14"/>
      <c r="G10" s="14">
        <v>0.22251068454938</v>
      </c>
      <c r="H10" s="14">
        <v>0.24871253467715801</v>
      </c>
      <c r="I10" s="14">
        <v>0.17471534063275701</v>
      </c>
      <c r="J10" s="14">
        <v>7.9030935716403503E-2</v>
      </c>
      <c r="K10" s="14">
        <v>0.13552097242626501</v>
      </c>
      <c r="L10" s="14">
        <v>0.174548670448299</v>
      </c>
      <c r="M10" s="14"/>
      <c r="N10" s="14">
        <v>0.202836779216756</v>
      </c>
      <c r="O10" s="14">
        <v>0.21244374591082599</v>
      </c>
      <c r="P10" s="14">
        <v>0.15791331340088999</v>
      </c>
      <c r="Q10" s="14">
        <v>0.17000255388433</v>
      </c>
      <c r="R10" s="14">
        <v>0.17282653882566501</v>
      </c>
      <c r="S10" s="14"/>
      <c r="T10" s="14">
        <v>0.13441132760493801</v>
      </c>
      <c r="U10" s="14">
        <v>5.2832038399464203E-2</v>
      </c>
      <c r="V10" s="14">
        <v>0.21180057072574099</v>
      </c>
      <c r="W10" s="14">
        <v>0.17663397988896901</v>
      </c>
      <c r="X10" s="14"/>
      <c r="Y10" s="14">
        <v>0.17197359773326401</v>
      </c>
      <c r="Z10" s="14">
        <v>0.172508540689497</v>
      </c>
      <c r="AA10" s="14">
        <v>0.230339167294592</v>
      </c>
      <c r="AB10" s="14">
        <v>0.23176926426061401</v>
      </c>
      <c r="AC10" s="14"/>
      <c r="AD10" s="14">
        <v>0.182453645691492</v>
      </c>
      <c r="AE10" s="14">
        <v>0.168908358653831</v>
      </c>
      <c r="AF10" s="14">
        <v>0.198732700561599</v>
      </c>
      <c r="AG10" s="14">
        <v>0.23207095977230999</v>
      </c>
      <c r="AH10" s="14"/>
      <c r="AI10" s="14">
        <v>0.183296683266122</v>
      </c>
      <c r="AJ10" s="14">
        <v>0.17437817984785101</v>
      </c>
      <c r="AK10" s="14">
        <v>0.20541401809961701</v>
      </c>
      <c r="AL10" s="14">
        <v>0.166454408912945</v>
      </c>
      <c r="AM10" s="14">
        <v>0.198194843346648</v>
      </c>
    </row>
    <row r="11" spans="2:39" x14ac:dyDescent="0.35">
      <c r="B11" s="15" t="s">
        <v>251</v>
      </c>
      <c r="C11" s="14">
        <v>0.45268557884744398</v>
      </c>
      <c r="D11" s="14">
        <v>0.45473147716143503</v>
      </c>
      <c r="E11" s="14">
        <v>0.45032633825729601</v>
      </c>
      <c r="F11" s="14"/>
      <c r="G11" s="14">
        <v>0.35169020676824098</v>
      </c>
      <c r="H11" s="14">
        <v>0.388857106960384</v>
      </c>
      <c r="I11" s="14">
        <v>0.46613531996785601</v>
      </c>
      <c r="J11" s="14">
        <v>0.52353722474525</v>
      </c>
      <c r="K11" s="14">
        <v>0.59833337386069396</v>
      </c>
      <c r="L11" s="14">
        <v>0.49152541692951401</v>
      </c>
      <c r="M11" s="14"/>
      <c r="N11" s="14">
        <v>0.45239560479385499</v>
      </c>
      <c r="O11" s="14">
        <v>0.45076367260130301</v>
      </c>
      <c r="P11" s="14">
        <v>0.483601440162231</v>
      </c>
      <c r="Q11" s="14">
        <v>0.43045687608809602</v>
      </c>
      <c r="R11" s="14">
        <v>0.43971392335199799</v>
      </c>
      <c r="S11" s="14"/>
      <c r="T11" s="14">
        <v>0.39312145304015</v>
      </c>
      <c r="U11" s="14">
        <v>0.456875437540122</v>
      </c>
      <c r="V11" s="14">
        <v>0.43110166911615</v>
      </c>
      <c r="W11" s="14">
        <v>0.48041399851773697</v>
      </c>
      <c r="X11" s="14"/>
      <c r="Y11" s="14">
        <v>0.47881330284826601</v>
      </c>
      <c r="Z11" s="14">
        <v>0.49061818000614899</v>
      </c>
      <c r="AA11" s="14">
        <v>0.41201218367883702</v>
      </c>
      <c r="AB11" s="14">
        <v>0.32993065923085901</v>
      </c>
      <c r="AC11" s="14"/>
      <c r="AD11" s="14">
        <v>0.48447811706307697</v>
      </c>
      <c r="AE11" s="14">
        <v>0.43323629905328698</v>
      </c>
      <c r="AF11" s="14">
        <v>0.33762224063659302</v>
      </c>
      <c r="AG11" s="14">
        <v>0.30256086176914199</v>
      </c>
      <c r="AH11" s="14"/>
      <c r="AI11" s="14">
        <v>0.36782607026789499</v>
      </c>
      <c r="AJ11" s="14">
        <v>0.47708704483283099</v>
      </c>
      <c r="AK11" s="14">
        <v>0.35492503696212402</v>
      </c>
      <c r="AL11" s="14">
        <v>0.51136193141894104</v>
      </c>
      <c r="AM11" s="14">
        <v>0.44134020177949501</v>
      </c>
    </row>
    <row r="12" spans="2:39" x14ac:dyDescent="0.35">
      <c r="B12" s="15" t="s">
        <v>252</v>
      </c>
      <c r="C12" s="14">
        <v>0.11888343926318801</v>
      </c>
      <c r="D12" s="14">
        <v>0.12868192007698301</v>
      </c>
      <c r="E12" s="14">
        <v>0.107584259093965</v>
      </c>
      <c r="F12" s="14"/>
      <c r="G12" s="14">
        <v>9.6461844466121202E-2</v>
      </c>
      <c r="H12" s="14">
        <v>0.127014580311618</v>
      </c>
      <c r="I12" s="14">
        <v>0.107154397091033</v>
      </c>
      <c r="J12" s="14">
        <v>0.141329481774355</v>
      </c>
      <c r="K12" s="14">
        <v>0.115742186141727</v>
      </c>
      <c r="L12" s="14">
        <v>0.13077987881073</v>
      </c>
      <c r="M12" s="14"/>
      <c r="N12" s="14">
        <v>0.13595999527668601</v>
      </c>
      <c r="O12" s="14">
        <v>8.2143219764978501E-2</v>
      </c>
      <c r="P12" s="14">
        <v>0.131576725305144</v>
      </c>
      <c r="Q12" s="14">
        <v>0.13275467759452</v>
      </c>
      <c r="R12" s="14">
        <v>0.13654557590074901</v>
      </c>
      <c r="S12" s="14"/>
      <c r="T12" s="14">
        <v>0.103038306507206</v>
      </c>
      <c r="U12" s="14">
        <v>0.10999574913767</v>
      </c>
      <c r="V12" s="14">
        <v>0.13271107546570601</v>
      </c>
      <c r="W12" s="14">
        <v>0.10917690246398901</v>
      </c>
      <c r="X12" s="14"/>
      <c r="Y12" s="14">
        <v>0.120143173119701</v>
      </c>
      <c r="Z12" s="14">
        <v>0.13041700862434599</v>
      </c>
      <c r="AA12" s="14">
        <v>9.8112868337097398E-2</v>
      </c>
      <c r="AB12" s="14">
        <v>8.7497194860424204E-2</v>
      </c>
      <c r="AC12" s="14"/>
      <c r="AD12" s="14">
        <v>0.113354501023682</v>
      </c>
      <c r="AE12" s="14">
        <v>0.126482660363158</v>
      </c>
      <c r="AF12" s="14">
        <v>0.158783789860592</v>
      </c>
      <c r="AG12" s="14">
        <v>0.11940046848482801</v>
      </c>
      <c r="AH12" s="14"/>
      <c r="AI12" s="14">
        <v>0.10901114794950099</v>
      </c>
      <c r="AJ12" s="14">
        <v>0.115545766629724</v>
      </c>
      <c r="AK12" s="14">
        <v>0.18769851003046301</v>
      </c>
      <c r="AL12" s="14">
        <v>6.1163377107775897E-2</v>
      </c>
      <c r="AM12" s="14">
        <v>0.15030570822756401</v>
      </c>
    </row>
    <row r="13" spans="2:39" x14ac:dyDescent="0.35">
      <c r="B13" s="15" t="s">
        <v>253</v>
      </c>
      <c r="C13" s="14">
        <v>8.3888673959122598E-2</v>
      </c>
      <c r="D13" s="14">
        <v>7.7220711658723504E-2</v>
      </c>
      <c r="E13" s="14">
        <v>9.15778768902267E-2</v>
      </c>
      <c r="F13" s="14"/>
      <c r="G13" s="14">
        <v>0.136120434184126</v>
      </c>
      <c r="H13" s="14">
        <v>7.3109315111397802E-2</v>
      </c>
      <c r="I13" s="14">
        <v>9.2275743947916294E-2</v>
      </c>
      <c r="J13" s="14">
        <v>6.7466776650128096E-2</v>
      </c>
      <c r="K13" s="14">
        <v>2.9578646390402401E-2</v>
      </c>
      <c r="L13" s="14">
        <v>8.8009920963195806E-2</v>
      </c>
      <c r="M13" s="14"/>
      <c r="N13" s="14">
        <v>6.0922176061104102E-2</v>
      </c>
      <c r="O13" s="14">
        <v>8.0373243003972403E-2</v>
      </c>
      <c r="P13" s="14">
        <v>8.1795261909069106E-2</v>
      </c>
      <c r="Q13" s="14">
        <v>9.9387690174929905E-2</v>
      </c>
      <c r="R13" s="14">
        <v>6.7534893170571597E-2</v>
      </c>
      <c r="S13" s="14"/>
      <c r="T13" s="14">
        <v>0.15388274613506001</v>
      </c>
      <c r="U13" s="14">
        <v>0.224661706582545</v>
      </c>
      <c r="V13" s="14">
        <v>6.9833433670944606E-2</v>
      </c>
      <c r="W13" s="14">
        <v>7.01115234351955E-2</v>
      </c>
      <c r="X13" s="14"/>
      <c r="Y13" s="14">
        <v>8.6477597312444504E-2</v>
      </c>
      <c r="Z13" s="14">
        <v>6.0397998310498503E-2</v>
      </c>
      <c r="AA13" s="14">
        <v>0.11167015436354</v>
      </c>
      <c r="AB13" s="14">
        <v>3.88371124543452E-2</v>
      </c>
      <c r="AC13" s="14"/>
      <c r="AD13" s="14">
        <v>5.7180889926339497E-2</v>
      </c>
      <c r="AE13" s="14">
        <v>0.103577005547672</v>
      </c>
      <c r="AF13" s="14">
        <v>0.24198553053631799</v>
      </c>
      <c r="AG13" s="14">
        <v>0.15713688041055399</v>
      </c>
      <c r="AH13" s="14"/>
      <c r="AI13" s="14">
        <v>0.14358642146283401</v>
      </c>
      <c r="AJ13" s="14">
        <v>6.5286204669357098E-2</v>
      </c>
      <c r="AK13" s="14">
        <v>7.5578482400779301E-2</v>
      </c>
      <c r="AL13" s="14">
        <v>7.6627754119517E-2</v>
      </c>
      <c r="AM13" s="14">
        <v>4.3113233212902197E-2</v>
      </c>
    </row>
    <row r="14" spans="2:39" x14ac:dyDescent="0.35">
      <c r="B14" s="15" t="s">
        <v>170</v>
      </c>
      <c r="C14" s="23">
        <v>4.0579602130738197E-2</v>
      </c>
      <c r="D14" s="23">
        <v>3.0709977377288599E-2</v>
      </c>
      <c r="E14" s="23">
        <v>5.1960822384275199E-2</v>
      </c>
      <c r="F14" s="23"/>
      <c r="G14" s="23">
        <v>5.0449498036014902E-2</v>
      </c>
      <c r="H14" s="23">
        <v>1.64436939268339E-2</v>
      </c>
      <c r="I14" s="23">
        <v>2.2762151296107699E-2</v>
      </c>
      <c r="J14" s="23">
        <v>8.0679466474537206E-2</v>
      </c>
      <c r="K14" s="23">
        <v>2.3401309673078199E-2</v>
      </c>
      <c r="L14" s="23">
        <v>8.2454400854129001E-2</v>
      </c>
      <c r="M14" s="23"/>
      <c r="N14" s="23">
        <v>6.4643552291537301E-2</v>
      </c>
      <c r="O14" s="23">
        <v>2.9453532185321402E-2</v>
      </c>
      <c r="P14" s="23">
        <v>2.5391556106800099E-2</v>
      </c>
      <c r="Q14" s="23">
        <v>4.9803598925750599E-2</v>
      </c>
      <c r="R14" s="23">
        <v>3.9922339393282602E-2</v>
      </c>
      <c r="S14" s="23"/>
      <c r="T14" s="23">
        <v>7.81415927856908E-2</v>
      </c>
      <c r="U14" s="23">
        <v>4.5114148287405002E-2</v>
      </c>
      <c r="V14" s="23">
        <v>4.1966608942540999E-2</v>
      </c>
      <c r="W14" s="23">
        <v>3.3501545391249103E-2</v>
      </c>
      <c r="X14" s="23"/>
      <c r="Y14" s="23">
        <v>4.7769230529549803E-2</v>
      </c>
      <c r="Z14" s="23">
        <v>2.0875466115021502E-2</v>
      </c>
      <c r="AA14" s="23">
        <v>2.20598306748334E-2</v>
      </c>
      <c r="AB14" s="23">
        <v>2.5038735882364702E-2</v>
      </c>
      <c r="AC14" s="23"/>
      <c r="AD14" s="23">
        <v>4.5663360214480898E-2</v>
      </c>
      <c r="AE14" s="23">
        <v>3.6474703680553597E-2</v>
      </c>
      <c r="AF14" s="23">
        <v>2.25359915091316E-2</v>
      </c>
      <c r="AG14" s="23">
        <v>2.4974794991651401E-2</v>
      </c>
      <c r="AH14" s="23"/>
      <c r="AI14" s="23">
        <v>3.6638361593395903E-2</v>
      </c>
      <c r="AJ14" s="23">
        <v>1.5911621463742701E-2</v>
      </c>
      <c r="AK14" s="23">
        <v>1.92449143655282E-2</v>
      </c>
      <c r="AL14" s="23">
        <v>3.8927937837678603E-2</v>
      </c>
      <c r="AM14" s="23">
        <v>3.7724442735093303E-2</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7.8773583131475894E-2</v>
      </c>
      <c r="D9" s="14">
        <v>8.1195598910854205E-2</v>
      </c>
      <c r="E9" s="14">
        <v>7.5980620305507104E-2</v>
      </c>
      <c r="F9" s="14"/>
      <c r="G9" s="14">
        <v>0.106573277545784</v>
      </c>
      <c r="H9" s="14">
        <v>0.113315226882568</v>
      </c>
      <c r="I9" s="14">
        <v>7.3237266351804706E-2</v>
      </c>
      <c r="J9" s="14">
        <v>6.6668766002883295E-2</v>
      </c>
      <c r="K9" s="14">
        <v>3.1280532585502598E-2</v>
      </c>
      <c r="L9" s="14">
        <v>2.1029777733967199E-2</v>
      </c>
      <c r="M9" s="14"/>
      <c r="N9" s="14">
        <v>6.8154980223650602E-2</v>
      </c>
      <c r="O9" s="14">
        <v>9.1577027129496502E-2</v>
      </c>
      <c r="P9" s="14">
        <v>6.8137414289571693E-2</v>
      </c>
      <c r="Q9" s="14">
        <v>8.9561796872282204E-2</v>
      </c>
      <c r="R9" s="14">
        <v>8.5088516471646405E-2</v>
      </c>
      <c r="S9" s="14"/>
      <c r="T9" s="14">
        <v>9.5807174353544605E-2</v>
      </c>
      <c r="U9" s="14">
        <v>0</v>
      </c>
      <c r="V9" s="14">
        <v>7.8652183796664096E-2</v>
      </c>
      <c r="W9" s="14">
        <v>8.6368690391708094E-2</v>
      </c>
      <c r="X9" s="14"/>
      <c r="Y9" s="14">
        <v>4.6736931052752999E-2</v>
      </c>
      <c r="Z9" s="14">
        <v>8.9254226315339996E-2</v>
      </c>
      <c r="AA9" s="14">
        <v>0.11182155037976101</v>
      </c>
      <c r="AB9" s="14">
        <v>0.18995631580573399</v>
      </c>
      <c r="AC9" s="14"/>
      <c r="AD9" s="14">
        <v>9.1363267512809307E-2</v>
      </c>
      <c r="AE9" s="14">
        <v>6.8799999404805301E-2</v>
      </c>
      <c r="AF9" s="14">
        <v>2.3029162275977701E-2</v>
      </c>
      <c r="AG9" s="14">
        <v>2.7265207270409299E-2</v>
      </c>
      <c r="AH9" s="14"/>
      <c r="AI9" s="14">
        <v>0.119198905747956</v>
      </c>
      <c r="AJ9" s="14">
        <v>8.2384452863510399E-2</v>
      </c>
      <c r="AK9" s="14">
        <v>0.110120718849388</v>
      </c>
      <c r="AL9" s="14">
        <v>0.109294474177681</v>
      </c>
      <c r="AM9" s="14">
        <v>7.8333776292784096E-2</v>
      </c>
    </row>
    <row r="10" spans="2:39" x14ac:dyDescent="0.35">
      <c r="B10" s="15" t="s">
        <v>250</v>
      </c>
      <c r="C10" s="14">
        <v>0.148539180545227</v>
      </c>
      <c r="D10" s="14">
        <v>0.16015321068619701</v>
      </c>
      <c r="E10" s="14">
        <v>0.135146388177981</v>
      </c>
      <c r="F10" s="14"/>
      <c r="G10" s="14">
        <v>0.152918474529087</v>
      </c>
      <c r="H10" s="14">
        <v>0.21673104910184901</v>
      </c>
      <c r="I10" s="14">
        <v>0.13121250966887599</v>
      </c>
      <c r="J10" s="14">
        <v>9.9121207962580005E-2</v>
      </c>
      <c r="K10" s="14">
        <v>0.13277156427094799</v>
      </c>
      <c r="L10" s="14">
        <v>9.8567461899249698E-2</v>
      </c>
      <c r="M10" s="14"/>
      <c r="N10" s="14">
        <v>0.14849497409890999</v>
      </c>
      <c r="O10" s="14">
        <v>0.14048061196750899</v>
      </c>
      <c r="P10" s="14">
        <v>0.148384204382669</v>
      </c>
      <c r="Q10" s="14">
        <v>0.168051224526823</v>
      </c>
      <c r="R10" s="14">
        <v>0.16008666607848901</v>
      </c>
      <c r="S10" s="14"/>
      <c r="T10" s="14">
        <v>9.0021116963248604E-2</v>
      </c>
      <c r="U10" s="14">
        <v>0.14094813038769699</v>
      </c>
      <c r="V10" s="14">
        <v>0.149607193870814</v>
      </c>
      <c r="W10" s="14">
        <v>0.15678643978499701</v>
      </c>
      <c r="X10" s="14"/>
      <c r="Y10" s="14">
        <v>0.114967066664854</v>
      </c>
      <c r="Z10" s="14">
        <v>0.15241184507927899</v>
      </c>
      <c r="AA10" s="14">
        <v>0.17847130512190201</v>
      </c>
      <c r="AB10" s="14">
        <v>0.293127548231297</v>
      </c>
      <c r="AC10" s="14"/>
      <c r="AD10" s="14">
        <v>0.159243172007418</v>
      </c>
      <c r="AE10" s="14">
        <v>0.12585350670897399</v>
      </c>
      <c r="AF10" s="14">
        <v>3.9121499607668697E-2</v>
      </c>
      <c r="AG10" s="14">
        <v>0.25719239140725197</v>
      </c>
      <c r="AH10" s="14"/>
      <c r="AI10" s="14">
        <v>0.18269408718666</v>
      </c>
      <c r="AJ10" s="14">
        <v>0.167520935243058</v>
      </c>
      <c r="AK10" s="14">
        <v>0.24516472008567999</v>
      </c>
      <c r="AL10" s="14">
        <v>0.12557430536807401</v>
      </c>
      <c r="AM10" s="14">
        <v>0.23593951044879399</v>
      </c>
    </row>
    <row r="11" spans="2:39" x14ac:dyDescent="0.35">
      <c r="B11" s="15" t="s">
        <v>251</v>
      </c>
      <c r="C11" s="14">
        <v>0.31715758118887299</v>
      </c>
      <c r="D11" s="14">
        <v>0.315054571109876</v>
      </c>
      <c r="E11" s="14">
        <v>0.31958268057232297</v>
      </c>
      <c r="F11" s="14"/>
      <c r="G11" s="14">
        <v>0.29364249027401601</v>
      </c>
      <c r="H11" s="14">
        <v>0.33062569482693199</v>
      </c>
      <c r="I11" s="14">
        <v>0.31109827255072497</v>
      </c>
      <c r="J11" s="14">
        <v>0.28760350569598497</v>
      </c>
      <c r="K11" s="14">
        <v>0.34892927521561101</v>
      </c>
      <c r="L11" s="14">
        <v>0.35338415924427602</v>
      </c>
      <c r="M11" s="14"/>
      <c r="N11" s="14">
        <v>0.32943192855608699</v>
      </c>
      <c r="O11" s="14">
        <v>0.36211052913910702</v>
      </c>
      <c r="P11" s="14">
        <v>0.34416212462802298</v>
      </c>
      <c r="Q11" s="14">
        <v>0.27542777582861599</v>
      </c>
      <c r="R11" s="14">
        <v>0.30863523025433798</v>
      </c>
      <c r="S11" s="14"/>
      <c r="T11" s="14">
        <v>0.27396772789768098</v>
      </c>
      <c r="U11" s="14">
        <v>0.3836195556798</v>
      </c>
      <c r="V11" s="14">
        <v>0.352191547365307</v>
      </c>
      <c r="W11" s="14">
        <v>0.28196796984168798</v>
      </c>
      <c r="X11" s="14"/>
      <c r="Y11" s="14">
        <v>0.36690961597135502</v>
      </c>
      <c r="Z11" s="14">
        <v>0.306025757917264</v>
      </c>
      <c r="AA11" s="14">
        <v>0.255924846206391</v>
      </c>
      <c r="AB11" s="14">
        <v>0.173921376131737</v>
      </c>
      <c r="AC11" s="14"/>
      <c r="AD11" s="14">
        <v>0.32722277024801899</v>
      </c>
      <c r="AE11" s="14">
        <v>0.29681054063572299</v>
      </c>
      <c r="AF11" s="14">
        <v>0.29053138614528401</v>
      </c>
      <c r="AG11" s="14">
        <v>0.35390891475791803</v>
      </c>
      <c r="AH11" s="14"/>
      <c r="AI11" s="14">
        <v>0.23570751122508399</v>
      </c>
      <c r="AJ11" s="14">
        <v>0.36545333748888098</v>
      </c>
      <c r="AK11" s="14">
        <v>0.34197866940228</v>
      </c>
      <c r="AL11" s="14">
        <v>0.356389741201739</v>
      </c>
      <c r="AM11" s="14">
        <v>0.32358654188196601</v>
      </c>
    </row>
    <row r="12" spans="2:39" x14ac:dyDescent="0.35">
      <c r="B12" s="15" t="s">
        <v>252</v>
      </c>
      <c r="C12" s="14">
        <v>0.220746668031924</v>
      </c>
      <c r="D12" s="14">
        <v>0.22436862593780799</v>
      </c>
      <c r="E12" s="14">
        <v>0.21656998434782601</v>
      </c>
      <c r="F12" s="14"/>
      <c r="G12" s="14">
        <v>0.21842627607239801</v>
      </c>
      <c r="H12" s="14">
        <v>0.20486466019796501</v>
      </c>
      <c r="I12" s="14">
        <v>0.24019990781764</v>
      </c>
      <c r="J12" s="14">
        <v>0.24859612725593699</v>
      </c>
      <c r="K12" s="14">
        <v>0.20493176565077501</v>
      </c>
      <c r="L12" s="14">
        <v>0.190734144462163</v>
      </c>
      <c r="M12" s="14"/>
      <c r="N12" s="14">
        <v>0.212397327333151</v>
      </c>
      <c r="O12" s="14">
        <v>0.222575871725124</v>
      </c>
      <c r="P12" s="14">
        <v>0.238094036912363</v>
      </c>
      <c r="Q12" s="14">
        <v>0.224585791357887</v>
      </c>
      <c r="R12" s="14">
        <v>0.197281751705325</v>
      </c>
      <c r="S12" s="14"/>
      <c r="T12" s="14">
        <v>0.17922001269320301</v>
      </c>
      <c r="U12" s="14">
        <v>0.24235988627718499</v>
      </c>
      <c r="V12" s="14">
        <v>0.20689559538630301</v>
      </c>
      <c r="W12" s="14">
        <v>0.23726040770877899</v>
      </c>
      <c r="X12" s="14"/>
      <c r="Y12" s="14">
        <v>0.20311519852557</v>
      </c>
      <c r="Z12" s="14">
        <v>0.28766176180275399</v>
      </c>
      <c r="AA12" s="14">
        <v>0.225822002063782</v>
      </c>
      <c r="AB12" s="14">
        <v>0.17108113984172399</v>
      </c>
      <c r="AC12" s="14"/>
      <c r="AD12" s="14">
        <v>0.21662343152296701</v>
      </c>
      <c r="AE12" s="14">
        <v>0.235574224379442</v>
      </c>
      <c r="AF12" s="14">
        <v>0.23155066650972</v>
      </c>
      <c r="AG12" s="14">
        <v>0.19911808443665799</v>
      </c>
      <c r="AH12" s="14"/>
      <c r="AI12" s="14">
        <v>0.224286125028097</v>
      </c>
      <c r="AJ12" s="14">
        <v>0.21042478272866499</v>
      </c>
      <c r="AK12" s="14">
        <v>0.126061482781999</v>
      </c>
      <c r="AL12" s="14">
        <v>0.25905081542972003</v>
      </c>
      <c r="AM12" s="14">
        <v>0.17032276507874</v>
      </c>
    </row>
    <row r="13" spans="2:39" x14ac:dyDescent="0.35">
      <c r="B13" s="15" t="s">
        <v>253</v>
      </c>
      <c r="C13" s="14">
        <v>0.16969309059363699</v>
      </c>
      <c r="D13" s="14">
        <v>0.16044249761525101</v>
      </c>
      <c r="E13" s="14">
        <v>0.180360470437643</v>
      </c>
      <c r="F13" s="14"/>
      <c r="G13" s="14">
        <v>0.16578605060608301</v>
      </c>
      <c r="H13" s="14">
        <v>9.3997163145500107E-2</v>
      </c>
      <c r="I13" s="14">
        <v>0.20664815465557701</v>
      </c>
      <c r="J13" s="14">
        <v>0.183517117778497</v>
      </c>
      <c r="K13" s="14">
        <v>0.214036001112661</v>
      </c>
      <c r="L13" s="14">
        <v>0.221004489156192</v>
      </c>
      <c r="M13" s="14"/>
      <c r="N13" s="14">
        <v>0.15550818686766599</v>
      </c>
      <c r="O13" s="14">
        <v>0.117377241504382</v>
      </c>
      <c r="P13" s="14">
        <v>0.16920691007851801</v>
      </c>
      <c r="Q13" s="14">
        <v>0.180497376495385</v>
      </c>
      <c r="R13" s="14">
        <v>0.19727430647094299</v>
      </c>
      <c r="S13" s="14"/>
      <c r="T13" s="14">
        <v>0.25896167925846197</v>
      </c>
      <c r="U13" s="14">
        <v>0.16997740203928099</v>
      </c>
      <c r="V13" s="14">
        <v>0.151283831397139</v>
      </c>
      <c r="W13" s="14">
        <v>0.173825470200624</v>
      </c>
      <c r="X13" s="14"/>
      <c r="Y13" s="14">
        <v>0.20138125549939601</v>
      </c>
      <c r="Z13" s="14">
        <v>0.118915534461332</v>
      </c>
      <c r="AA13" s="14">
        <v>0.15558575360782301</v>
      </c>
      <c r="AB13" s="14">
        <v>0.15875564799099001</v>
      </c>
      <c r="AC13" s="14"/>
      <c r="AD13" s="14">
        <v>0.135074719707337</v>
      </c>
      <c r="AE13" s="14">
        <v>0.222898192318327</v>
      </c>
      <c r="AF13" s="14">
        <v>0.32887077105747597</v>
      </c>
      <c r="AG13" s="14">
        <v>0.12909637751553801</v>
      </c>
      <c r="AH13" s="14"/>
      <c r="AI13" s="14">
        <v>0.20822024027490099</v>
      </c>
      <c r="AJ13" s="14">
        <v>0.14034562422319699</v>
      </c>
      <c r="AK13" s="14">
        <v>0.130537563543521</v>
      </c>
      <c r="AL13" s="14">
        <v>8.5671120472104095E-2</v>
      </c>
      <c r="AM13" s="14">
        <v>0.150522328621227</v>
      </c>
    </row>
    <row r="14" spans="2:39" x14ac:dyDescent="0.35">
      <c r="B14" s="15" t="s">
        <v>170</v>
      </c>
      <c r="C14" s="23">
        <v>6.5089896508862002E-2</v>
      </c>
      <c r="D14" s="23">
        <v>5.87854957400148E-2</v>
      </c>
      <c r="E14" s="23">
        <v>7.2359856158719996E-2</v>
      </c>
      <c r="F14" s="23"/>
      <c r="G14" s="23">
        <v>6.2653430972631305E-2</v>
      </c>
      <c r="H14" s="23">
        <v>4.0466205845186301E-2</v>
      </c>
      <c r="I14" s="23">
        <v>3.7603888955377598E-2</v>
      </c>
      <c r="J14" s="23">
        <v>0.114493275304117</v>
      </c>
      <c r="K14" s="23">
        <v>6.8050861164502693E-2</v>
      </c>
      <c r="L14" s="23">
        <v>0.115279967504152</v>
      </c>
      <c r="M14" s="23"/>
      <c r="N14" s="23">
        <v>8.60126029205351E-2</v>
      </c>
      <c r="O14" s="23">
        <v>6.5878718534382499E-2</v>
      </c>
      <c r="P14" s="23">
        <v>3.2015309708854703E-2</v>
      </c>
      <c r="Q14" s="23">
        <v>6.1876034919007103E-2</v>
      </c>
      <c r="R14" s="23">
        <v>5.1633529019258897E-2</v>
      </c>
      <c r="S14" s="23"/>
      <c r="T14" s="23">
        <v>0.102022288833861</v>
      </c>
      <c r="U14" s="23">
        <v>6.3095025616036804E-2</v>
      </c>
      <c r="V14" s="23">
        <v>6.1369648183772801E-2</v>
      </c>
      <c r="W14" s="23">
        <v>6.3791022072203996E-2</v>
      </c>
      <c r="X14" s="23"/>
      <c r="Y14" s="23">
        <v>6.68899322860734E-2</v>
      </c>
      <c r="Z14" s="23">
        <v>4.5730874424031301E-2</v>
      </c>
      <c r="AA14" s="23">
        <v>7.2374542620340501E-2</v>
      </c>
      <c r="AB14" s="23">
        <v>1.31579719985186E-2</v>
      </c>
      <c r="AC14" s="23"/>
      <c r="AD14" s="23">
        <v>7.0472639001449899E-2</v>
      </c>
      <c r="AE14" s="23">
        <v>5.0063536552728501E-2</v>
      </c>
      <c r="AF14" s="23">
        <v>8.6896514403873901E-2</v>
      </c>
      <c r="AG14" s="23">
        <v>3.3419024612224603E-2</v>
      </c>
      <c r="AH14" s="23"/>
      <c r="AI14" s="23">
        <v>2.98931305373023E-2</v>
      </c>
      <c r="AJ14" s="23">
        <v>3.3870867452688497E-2</v>
      </c>
      <c r="AK14" s="23">
        <v>4.6136845337132498E-2</v>
      </c>
      <c r="AL14" s="23">
        <v>6.4019543350682301E-2</v>
      </c>
      <c r="AM14" s="23">
        <v>4.1295077676489197E-2</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249</v>
      </c>
      <c r="C9" s="14">
        <v>7.8065952504299194E-2</v>
      </c>
      <c r="D9" s="14">
        <v>8.0074891263571799E-2</v>
      </c>
      <c r="E9" s="14">
        <v>7.5749332058607302E-2</v>
      </c>
      <c r="F9" s="14"/>
      <c r="G9" s="14">
        <v>0.15180836547572199</v>
      </c>
      <c r="H9" s="14">
        <v>0.103912182511395</v>
      </c>
      <c r="I9" s="14">
        <v>8.2053886667928996E-2</v>
      </c>
      <c r="J9" s="14">
        <v>3.1422501973928998E-2</v>
      </c>
      <c r="K9" s="14">
        <v>2.7752806336384099E-2</v>
      </c>
      <c r="L9" s="14">
        <v>0</v>
      </c>
      <c r="M9" s="14"/>
      <c r="N9" s="14">
        <v>6.7595105717453599E-2</v>
      </c>
      <c r="O9" s="14">
        <v>7.5403991598859896E-2</v>
      </c>
      <c r="P9" s="14">
        <v>9.3647620032168699E-2</v>
      </c>
      <c r="Q9" s="14">
        <v>9.0372676075024402E-2</v>
      </c>
      <c r="R9" s="14">
        <v>6.7589952692444694E-2</v>
      </c>
      <c r="S9" s="14"/>
      <c r="T9" s="14">
        <v>0.124300958657776</v>
      </c>
      <c r="U9" s="14">
        <v>7.8591960893542895E-2</v>
      </c>
      <c r="V9" s="14">
        <v>8.0672658617986601E-2</v>
      </c>
      <c r="W9" s="14">
        <v>6.9155495022140107E-2</v>
      </c>
      <c r="X9" s="14"/>
      <c r="Y9" s="14">
        <v>6.5050783523218095E-2</v>
      </c>
      <c r="Z9" s="14">
        <v>8.52013427677141E-2</v>
      </c>
      <c r="AA9" s="14">
        <v>7.1025106010106601E-2</v>
      </c>
      <c r="AB9" s="14">
        <v>0.171380134570988</v>
      </c>
      <c r="AC9" s="14"/>
      <c r="AD9" s="14">
        <v>7.6409716947175299E-2</v>
      </c>
      <c r="AE9" s="14">
        <v>7.3660980601479506E-2</v>
      </c>
      <c r="AF9" s="14">
        <v>4.3646215162971701E-2</v>
      </c>
      <c r="AG9" s="14">
        <v>0.138392574998248</v>
      </c>
      <c r="AH9" s="14"/>
      <c r="AI9" s="14">
        <v>9.6383212891544903E-2</v>
      </c>
      <c r="AJ9" s="14">
        <v>0.109129357890925</v>
      </c>
      <c r="AK9" s="14">
        <v>9.0698658912439306E-2</v>
      </c>
      <c r="AL9" s="14">
        <v>5.7943942284706E-2</v>
      </c>
      <c r="AM9" s="14">
        <v>0.106293422583166</v>
      </c>
    </row>
    <row r="10" spans="2:39" x14ac:dyDescent="0.35">
      <c r="B10" s="15" t="s">
        <v>250</v>
      </c>
      <c r="C10" s="14">
        <v>0.20768784163763401</v>
      </c>
      <c r="D10" s="14">
        <v>0.187684892798516</v>
      </c>
      <c r="E10" s="14">
        <v>0.23075436869872401</v>
      </c>
      <c r="F10" s="14"/>
      <c r="G10" s="14">
        <v>0.25116600031326902</v>
      </c>
      <c r="H10" s="14">
        <v>0.28855127983783602</v>
      </c>
      <c r="I10" s="14">
        <v>0.19238451582864199</v>
      </c>
      <c r="J10" s="14">
        <v>0.141288272189043</v>
      </c>
      <c r="K10" s="14">
        <v>9.8473833445848993E-2</v>
      </c>
      <c r="L10" s="14">
        <v>0.18268657283511799</v>
      </c>
      <c r="M10" s="14"/>
      <c r="N10" s="14">
        <v>0.24991564657333901</v>
      </c>
      <c r="O10" s="14">
        <v>0.23300588793455901</v>
      </c>
      <c r="P10" s="14">
        <v>0.192323851985783</v>
      </c>
      <c r="Q10" s="14">
        <v>0.21479220978720301</v>
      </c>
      <c r="R10" s="14">
        <v>0.198842351168181</v>
      </c>
      <c r="S10" s="14"/>
      <c r="T10" s="14">
        <v>0.19204820485954099</v>
      </c>
      <c r="U10" s="14">
        <v>0.29135300441137102</v>
      </c>
      <c r="V10" s="14">
        <v>0.188621193954912</v>
      </c>
      <c r="W10" s="14">
        <v>0.217836830272854</v>
      </c>
      <c r="X10" s="14"/>
      <c r="Y10" s="14">
        <v>0.18192519550361</v>
      </c>
      <c r="Z10" s="14">
        <v>0.17773403421779399</v>
      </c>
      <c r="AA10" s="14">
        <v>0.26467129725552102</v>
      </c>
      <c r="AB10" s="14">
        <v>0.38282744723998902</v>
      </c>
      <c r="AC10" s="14"/>
      <c r="AD10" s="14">
        <v>0.21960724079857599</v>
      </c>
      <c r="AE10" s="14">
        <v>0.19992113488524799</v>
      </c>
      <c r="AF10" s="14">
        <v>7.5855639635289296E-2</v>
      </c>
      <c r="AG10" s="14">
        <v>0.24376732264138301</v>
      </c>
      <c r="AH10" s="14"/>
      <c r="AI10" s="14">
        <v>0.26179559281444897</v>
      </c>
      <c r="AJ10" s="14">
        <v>0.21634718163590999</v>
      </c>
      <c r="AK10" s="14">
        <v>0.34564430752203301</v>
      </c>
      <c r="AL10" s="14">
        <v>0.20105828657995101</v>
      </c>
      <c r="AM10" s="14">
        <v>0.26302155019684298</v>
      </c>
    </row>
    <row r="11" spans="2:39" x14ac:dyDescent="0.35">
      <c r="B11" s="15" t="s">
        <v>251</v>
      </c>
      <c r="C11" s="14">
        <v>0.37774052673018998</v>
      </c>
      <c r="D11" s="14">
        <v>0.41133833557133598</v>
      </c>
      <c r="E11" s="14">
        <v>0.33899700081005202</v>
      </c>
      <c r="F11" s="14"/>
      <c r="G11" s="14">
        <v>0.298305883613951</v>
      </c>
      <c r="H11" s="14">
        <v>0.35316548354841598</v>
      </c>
      <c r="I11" s="14">
        <v>0.35186595578310598</v>
      </c>
      <c r="J11" s="14">
        <v>0.420743146302413</v>
      </c>
      <c r="K11" s="14">
        <v>0.52045694132704301</v>
      </c>
      <c r="L11" s="14">
        <v>0.41650492802096301</v>
      </c>
      <c r="M11" s="14"/>
      <c r="N11" s="14">
        <v>0.37707190707963301</v>
      </c>
      <c r="O11" s="14">
        <v>0.420063894515391</v>
      </c>
      <c r="P11" s="14">
        <v>0.346279528956632</v>
      </c>
      <c r="Q11" s="14">
        <v>0.34021731830012902</v>
      </c>
      <c r="R11" s="14">
        <v>0.39046950988023299</v>
      </c>
      <c r="S11" s="14"/>
      <c r="T11" s="14">
        <v>0.30365146499089302</v>
      </c>
      <c r="U11" s="14">
        <v>0.34657085087959399</v>
      </c>
      <c r="V11" s="14">
        <v>0.40658880961563698</v>
      </c>
      <c r="W11" s="14">
        <v>0.36385763256686698</v>
      </c>
      <c r="X11" s="14"/>
      <c r="Y11" s="14">
        <v>0.41136166203285901</v>
      </c>
      <c r="Z11" s="14">
        <v>0.380734798881254</v>
      </c>
      <c r="AA11" s="14">
        <v>0.40117518458128498</v>
      </c>
      <c r="AB11" s="14">
        <v>0.141944066337124</v>
      </c>
      <c r="AC11" s="14"/>
      <c r="AD11" s="14">
        <v>0.385173664202965</v>
      </c>
      <c r="AE11" s="14">
        <v>0.37336912157191798</v>
      </c>
      <c r="AF11" s="14">
        <v>0.477357684798143</v>
      </c>
      <c r="AG11" s="14">
        <v>0.25739213779282499</v>
      </c>
      <c r="AH11" s="14"/>
      <c r="AI11" s="14">
        <v>0.233332532063315</v>
      </c>
      <c r="AJ11" s="14">
        <v>0.34860600005247699</v>
      </c>
      <c r="AK11" s="14">
        <v>0.32035461360012801</v>
      </c>
      <c r="AL11" s="14">
        <v>0.44317388578568201</v>
      </c>
      <c r="AM11" s="14">
        <v>0.378907301943747</v>
      </c>
    </row>
    <row r="12" spans="2:39" x14ac:dyDescent="0.35">
      <c r="B12" s="15" t="s">
        <v>252</v>
      </c>
      <c r="C12" s="14">
        <v>0.22085530745399101</v>
      </c>
      <c r="D12" s="14">
        <v>0.19632861747517999</v>
      </c>
      <c r="E12" s="14">
        <v>0.249138415243018</v>
      </c>
      <c r="F12" s="14"/>
      <c r="G12" s="14">
        <v>0.198475768387159</v>
      </c>
      <c r="H12" s="14">
        <v>0.19500637254962899</v>
      </c>
      <c r="I12" s="14">
        <v>0.26397504876021599</v>
      </c>
      <c r="J12" s="14">
        <v>0.244120365636432</v>
      </c>
      <c r="K12" s="14">
        <v>0.216582231824585</v>
      </c>
      <c r="L12" s="14">
        <v>0.19227162469963199</v>
      </c>
      <c r="M12" s="14"/>
      <c r="N12" s="14">
        <v>0.21392647648842</v>
      </c>
      <c r="O12" s="14">
        <v>0.18901307748954699</v>
      </c>
      <c r="P12" s="14">
        <v>0.23224468120476699</v>
      </c>
      <c r="Q12" s="14">
        <v>0.242196098973086</v>
      </c>
      <c r="R12" s="14">
        <v>0.24185322083222199</v>
      </c>
      <c r="S12" s="14"/>
      <c r="T12" s="14">
        <v>0.18392215120314601</v>
      </c>
      <c r="U12" s="14">
        <v>0.20000312979264501</v>
      </c>
      <c r="V12" s="14">
        <v>0.203793357353933</v>
      </c>
      <c r="W12" s="14">
        <v>0.245048973672919</v>
      </c>
      <c r="X12" s="14"/>
      <c r="Y12" s="14">
        <v>0.206263449512534</v>
      </c>
      <c r="Z12" s="14">
        <v>0.25666027251395201</v>
      </c>
      <c r="AA12" s="14">
        <v>0.20033481474826301</v>
      </c>
      <c r="AB12" s="14">
        <v>0.24224423314514801</v>
      </c>
      <c r="AC12" s="14"/>
      <c r="AD12" s="14">
        <v>0.221999839601175</v>
      </c>
      <c r="AE12" s="14">
        <v>0.20730094841622099</v>
      </c>
      <c r="AF12" s="14">
        <v>0.17588494493071399</v>
      </c>
      <c r="AG12" s="14">
        <v>0.30174897787118499</v>
      </c>
      <c r="AH12" s="14"/>
      <c r="AI12" s="14">
        <v>0.30446021966731301</v>
      </c>
      <c r="AJ12" s="14">
        <v>0.201299611079121</v>
      </c>
      <c r="AK12" s="14">
        <v>0.15068331485661399</v>
      </c>
      <c r="AL12" s="14">
        <v>0.21205054102926099</v>
      </c>
      <c r="AM12" s="14">
        <v>0.175183906943879</v>
      </c>
    </row>
    <row r="13" spans="2:39" x14ac:dyDescent="0.35">
      <c r="B13" s="15" t="s">
        <v>253</v>
      </c>
      <c r="C13" s="14">
        <v>9.4177180794854806E-2</v>
      </c>
      <c r="D13" s="14">
        <v>9.8632436753468306E-2</v>
      </c>
      <c r="E13" s="14">
        <v>8.9039574186950105E-2</v>
      </c>
      <c r="F13" s="14"/>
      <c r="G13" s="14">
        <v>9.4474209712812202E-2</v>
      </c>
      <c r="H13" s="14">
        <v>5.9364681552723703E-2</v>
      </c>
      <c r="I13" s="14">
        <v>9.0400569235288594E-2</v>
      </c>
      <c r="J13" s="14">
        <v>0.10889735873180501</v>
      </c>
      <c r="K13" s="14">
        <v>0.11333287739306</v>
      </c>
      <c r="L13" s="14">
        <v>0.15162045322828799</v>
      </c>
      <c r="M13" s="14"/>
      <c r="N13" s="14">
        <v>8.2282250761782097E-2</v>
      </c>
      <c r="O13" s="14">
        <v>5.3059616276322198E-2</v>
      </c>
      <c r="P13" s="14">
        <v>0.123928988473267</v>
      </c>
      <c r="Q13" s="14">
        <v>0.10115259285665899</v>
      </c>
      <c r="R13" s="14">
        <v>9.4562746793295405E-2</v>
      </c>
      <c r="S13" s="14"/>
      <c r="T13" s="14">
        <v>0.19607722028864399</v>
      </c>
      <c r="U13" s="14">
        <v>8.3481054022847695E-2</v>
      </c>
      <c r="V13" s="14">
        <v>9.9717853687952704E-2</v>
      </c>
      <c r="W13" s="14">
        <v>7.6121378404982204E-2</v>
      </c>
      <c r="X13" s="14"/>
      <c r="Y13" s="14">
        <v>0.11745139909140299</v>
      </c>
      <c r="Z13" s="14">
        <v>7.0349887329275301E-2</v>
      </c>
      <c r="AA13" s="14">
        <v>5.81186848878208E-2</v>
      </c>
      <c r="AB13" s="14">
        <v>4.7442315245887497E-2</v>
      </c>
      <c r="AC13" s="14"/>
      <c r="AD13" s="14">
        <v>7.0071852770033305E-2</v>
      </c>
      <c r="AE13" s="14">
        <v>0.130821130136691</v>
      </c>
      <c r="AF13" s="14">
        <v>0.204441341520572</v>
      </c>
      <c r="AG13" s="14">
        <v>5.8698986696358799E-2</v>
      </c>
      <c r="AH13" s="14"/>
      <c r="AI13" s="14">
        <v>9.1704537256907095E-2</v>
      </c>
      <c r="AJ13" s="14">
        <v>0.113235039988103</v>
      </c>
      <c r="AK13" s="14">
        <v>9.2619105108786001E-2</v>
      </c>
      <c r="AL13" s="14">
        <v>4.6845406482721001E-2</v>
      </c>
      <c r="AM13" s="14">
        <v>7.6593818332364297E-2</v>
      </c>
    </row>
    <row r="14" spans="2:39" x14ac:dyDescent="0.35">
      <c r="B14" s="15" t="s">
        <v>170</v>
      </c>
      <c r="C14" s="23">
        <v>2.1473190879030199E-2</v>
      </c>
      <c r="D14" s="23">
        <v>2.59408261379281E-2</v>
      </c>
      <c r="E14" s="23">
        <v>1.6321309002648499E-2</v>
      </c>
      <c r="F14" s="23"/>
      <c r="G14" s="23">
        <v>5.7697724970872397E-3</v>
      </c>
      <c r="H14" s="23">
        <v>0</v>
      </c>
      <c r="I14" s="23">
        <v>1.9320023724818398E-2</v>
      </c>
      <c r="J14" s="23">
        <v>5.3528355166378397E-2</v>
      </c>
      <c r="K14" s="23">
        <v>2.3401309673078199E-2</v>
      </c>
      <c r="L14" s="23">
        <v>5.6916421215999297E-2</v>
      </c>
      <c r="M14" s="23"/>
      <c r="N14" s="23">
        <v>9.2086133793729298E-3</v>
      </c>
      <c r="O14" s="23">
        <v>2.9453532185321402E-2</v>
      </c>
      <c r="P14" s="23">
        <v>1.15753293473819E-2</v>
      </c>
      <c r="Q14" s="23">
        <v>1.1269104007898999E-2</v>
      </c>
      <c r="R14" s="23">
        <v>6.6822186336240796E-3</v>
      </c>
      <c r="S14" s="23"/>
      <c r="T14" s="23">
        <v>0</v>
      </c>
      <c r="U14" s="23">
        <v>0</v>
      </c>
      <c r="V14" s="23">
        <v>2.0606126769579E-2</v>
      </c>
      <c r="W14" s="23">
        <v>2.7979690060237601E-2</v>
      </c>
      <c r="X14" s="23"/>
      <c r="Y14" s="23">
        <v>1.7947510336376499E-2</v>
      </c>
      <c r="Z14" s="23">
        <v>2.9319664290010799E-2</v>
      </c>
      <c r="AA14" s="23">
        <v>4.6749125170039499E-3</v>
      </c>
      <c r="AB14" s="23">
        <v>1.41618034608637E-2</v>
      </c>
      <c r="AC14" s="23"/>
      <c r="AD14" s="23">
        <v>2.67376856800766E-2</v>
      </c>
      <c r="AE14" s="23">
        <v>1.49266843884421E-2</v>
      </c>
      <c r="AF14" s="23">
        <v>2.2814173952310401E-2</v>
      </c>
      <c r="AG14" s="23">
        <v>0</v>
      </c>
      <c r="AH14" s="23"/>
      <c r="AI14" s="23">
        <v>1.23239053064706E-2</v>
      </c>
      <c r="AJ14" s="23">
        <v>1.13828093534635E-2</v>
      </c>
      <c r="AK14" s="23">
        <v>0</v>
      </c>
      <c r="AL14" s="23">
        <v>3.8927937837678603E-2</v>
      </c>
      <c r="AM14" s="23">
        <v>0</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M25"/>
  <sheetViews>
    <sheetView showGridLines="0" topLeftCell="A5" workbookViewId="0">
      <pane xSplit="2" topLeftCell="C1" activePane="topRight" state="frozen"/>
      <selection pane="topRight" activeCell="B25" sqref="B25"/>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702</v>
      </c>
      <c r="D7" s="10">
        <v>388</v>
      </c>
      <c r="E7" s="10">
        <v>314</v>
      </c>
      <c r="F7" s="10"/>
      <c r="G7" s="10">
        <v>151</v>
      </c>
      <c r="H7" s="10">
        <v>215</v>
      </c>
      <c r="I7" s="10">
        <v>150</v>
      </c>
      <c r="J7" s="10">
        <v>90</v>
      </c>
      <c r="K7" s="10">
        <v>56</v>
      </c>
      <c r="L7" s="10">
        <v>40</v>
      </c>
      <c r="M7" s="10"/>
      <c r="N7" s="10">
        <v>102</v>
      </c>
      <c r="O7" s="10">
        <v>121</v>
      </c>
      <c r="P7" s="10">
        <v>162</v>
      </c>
      <c r="Q7" s="10">
        <v>152</v>
      </c>
      <c r="R7" s="10">
        <v>129</v>
      </c>
      <c r="S7" s="10"/>
      <c r="T7" s="10">
        <v>48</v>
      </c>
      <c r="U7" s="10">
        <v>41</v>
      </c>
      <c r="V7" s="10">
        <v>283</v>
      </c>
      <c r="W7" s="10">
        <v>330</v>
      </c>
      <c r="X7" s="10"/>
      <c r="Y7" s="10">
        <v>309</v>
      </c>
      <c r="Z7" s="10">
        <v>173</v>
      </c>
      <c r="AA7" s="10">
        <v>119</v>
      </c>
      <c r="AB7" s="10">
        <v>72</v>
      </c>
      <c r="AC7" s="10"/>
      <c r="AD7" s="10">
        <v>414</v>
      </c>
      <c r="AE7" s="10">
        <v>215</v>
      </c>
      <c r="AF7" s="10">
        <v>26</v>
      </c>
      <c r="AG7" s="10">
        <v>42</v>
      </c>
      <c r="AH7" s="10"/>
      <c r="AI7" s="10">
        <v>69</v>
      </c>
      <c r="AJ7" s="10">
        <v>164</v>
      </c>
      <c r="AK7" s="10">
        <v>49</v>
      </c>
      <c r="AL7" s="10">
        <v>74</v>
      </c>
      <c r="AM7" s="10">
        <v>95</v>
      </c>
    </row>
    <row r="8" spans="2:39" ht="30" customHeight="1" x14ac:dyDescent="0.35">
      <c r="B8" s="11" t="s">
        <v>20</v>
      </c>
      <c r="C8" s="11">
        <v>714</v>
      </c>
      <c r="D8" s="11">
        <v>382</v>
      </c>
      <c r="E8" s="11">
        <v>332</v>
      </c>
      <c r="F8" s="11"/>
      <c r="G8" s="11">
        <v>130</v>
      </c>
      <c r="H8" s="11">
        <v>202</v>
      </c>
      <c r="I8" s="11">
        <v>171</v>
      </c>
      <c r="J8" s="11">
        <v>97</v>
      </c>
      <c r="K8" s="11">
        <v>63</v>
      </c>
      <c r="L8" s="11">
        <v>52</v>
      </c>
      <c r="M8" s="11"/>
      <c r="N8" s="11">
        <v>53</v>
      </c>
      <c r="O8" s="11">
        <v>193</v>
      </c>
      <c r="P8" s="11">
        <v>155</v>
      </c>
      <c r="Q8" s="11">
        <v>162</v>
      </c>
      <c r="R8" s="11">
        <v>115</v>
      </c>
      <c r="S8" s="11"/>
      <c r="T8" s="11">
        <v>44</v>
      </c>
      <c r="U8" s="11">
        <v>40</v>
      </c>
      <c r="V8" s="11">
        <v>295</v>
      </c>
      <c r="W8" s="11">
        <v>336</v>
      </c>
      <c r="X8" s="11"/>
      <c r="Y8" s="11">
        <v>318</v>
      </c>
      <c r="Z8" s="11">
        <v>177</v>
      </c>
      <c r="AA8" s="11">
        <v>122</v>
      </c>
      <c r="AB8" s="11">
        <v>72</v>
      </c>
      <c r="AC8" s="11"/>
      <c r="AD8" s="11">
        <v>435</v>
      </c>
      <c r="AE8" s="11">
        <v>211</v>
      </c>
      <c r="AF8" s="11">
        <v>24</v>
      </c>
      <c r="AG8" s="11">
        <v>39</v>
      </c>
      <c r="AH8" s="11"/>
      <c r="AI8" s="11">
        <v>74</v>
      </c>
      <c r="AJ8" s="11">
        <v>162</v>
      </c>
      <c r="AK8" s="11">
        <v>52</v>
      </c>
      <c r="AL8" s="11">
        <v>114</v>
      </c>
      <c r="AM8" s="11">
        <v>86</v>
      </c>
    </row>
    <row r="9" spans="2:39" x14ac:dyDescent="0.35">
      <c r="B9" s="15" t="s">
        <v>261</v>
      </c>
      <c r="C9" s="14">
        <v>0.73117018361456099</v>
      </c>
      <c r="D9" s="14">
        <v>0.68581075324880303</v>
      </c>
      <c r="E9" s="14">
        <v>0.78327515638019096</v>
      </c>
      <c r="F9" s="14"/>
      <c r="G9" s="14">
        <v>0.73018828668103597</v>
      </c>
      <c r="H9" s="14">
        <v>0.74803701812196499</v>
      </c>
      <c r="I9" s="14">
        <v>0.78150906386161201</v>
      </c>
      <c r="J9" s="14">
        <v>0.66608456238743197</v>
      </c>
      <c r="K9" s="14">
        <v>0.61316579616967604</v>
      </c>
      <c r="L9" s="14">
        <v>0.76622286573673604</v>
      </c>
      <c r="M9" s="14"/>
      <c r="N9" s="14">
        <v>0.73592643692479498</v>
      </c>
      <c r="O9" s="14">
        <v>0.74616540863910996</v>
      </c>
      <c r="P9" s="14">
        <v>0.71900738356162897</v>
      </c>
      <c r="Q9" s="14">
        <v>0.73288096157925398</v>
      </c>
      <c r="R9" s="14">
        <v>0.73299322957831503</v>
      </c>
      <c r="S9" s="14"/>
      <c r="T9" s="14">
        <v>0.74624754292323903</v>
      </c>
      <c r="U9" s="14">
        <v>0.69627871566925403</v>
      </c>
      <c r="V9" s="14">
        <v>0.73063927565490205</v>
      </c>
      <c r="W9" s="14">
        <v>0.73377168030840501</v>
      </c>
      <c r="X9" s="14"/>
      <c r="Y9" s="14">
        <v>0.7485530510674</v>
      </c>
      <c r="Z9" s="14">
        <v>0.69218646945052897</v>
      </c>
      <c r="AA9" s="14">
        <v>0.72688138823539294</v>
      </c>
      <c r="AB9" s="14">
        <v>0.76149590473279605</v>
      </c>
      <c r="AC9" s="14"/>
      <c r="AD9" s="14">
        <v>0.71459026073194798</v>
      </c>
      <c r="AE9" s="14">
        <v>0.76203868781665995</v>
      </c>
      <c r="AF9" s="14">
        <v>0.72775455336229899</v>
      </c>
      <c r="AG9" s="14">
        <v>0.79281431243187395</v>
      </c>
      <c r="AH9" s="14"/>
      <c r="AI9" s="14">
        <v>0.76981632284408397</v>
      </c>
      <c r="AJ9" s="14">
        <v>0.72589773372662303</v>
      </c>
      <c r="AK9" s="14">
        <v>0.61198597816985201</v>
      </c>
      <c r="AL9" s="14">
        <v>0.689800930717825</v>
      </c>
      <c r="AM9" s="14">
        <v>0.75408764159076502</v>
      </c>
    </row>
    <row r="10" spans="2:39" x14ac:dyDescent="0.35">
      <c r="B10" s="15" t="s">
        <v>262</v>
      </c>
      <c r="C10" s="14">
        <v>0.69843547881942802</v>
      </c>
      <c r="D10" s="14">
        <v>0.70972384150967405</v>
      </c>
      <c r="E10" s="14">
        <v>0.68546838849662195</v>
      </c>
      <c r="F10" s="14"/>
      <c r="G10" s="14">
        <v>0.70271848999305597</v>
      </c>
      <c r="H10" s="14">
        <v>0.72524504384579302</v>
      </c>
      <c r="I10" s="14">
        <v>0.71200523673660898</v>
      </c>
      <c r="J10" s="14">
        <v>0.62464868788192496</v>
      </c>
      <c r="K10" s="14">
        <v>0.68788179231496804</v>
      </c>
      <c r="L10" s="14">
        <v>0.68947585913017395</v>
      </c>
      <c r="M10" s="14"/>
      <c r="N10" s="14">
        <v>0.72164398616949499</v>
      </c>
      <c r="O10" s="14">
        <v>0.65566472338816295</v>
      </c>
      <c r="P10" s="14">
        <v>0.75829303650616398</v>
      </c>
      <c r="Q10" s="14">
        <v>0.68480805827646696</v>
      </c>
      <c r="R10" s="14">
        <v>0.71727738064410895</v>
      </c>
      <c r="S10" s="14"/>
      <c r="T10" s="14">
        <v>0.78700174019288704</v>
      </c>
      <c r="U10" s="14">
        <v>0.74595979350862895</v>
      </c>
      <c r="V10" s="14">
        <v>0.72259126252466599</v>
      </c>
      <c r="W10" s="14">
        <v>0.65990184178146205</v>
      </c>
      <c r="X10" s="14"/>
      <c r="Y10" s="14">
        <v>0.73518408151949499</v>
      </c>
      <c r="Z10" s="14">
        <v>0.63389838396255904</v>
      </c>
      <c r="AA10" s="14">
        <v>0.65681403505515301</v>
      </c>
      <c r="AB10" s="14">
        <v>0.74935998557378103</v>
      </c>
      <c r="AC10" s="14"/>
      <c r="AD10" s="14">
        <v>0.69815705376596704</v>
      </c>
      <c r="AE10" s="14">
        <v>0.70024831160102996</v>
      </c>
      <c r="AF10" s="14">
        <v>0.76407021596317704</v>
      </c>
      <c r="AG10" s="14">
        <v>0.66013738193627602</v>
      </c>
      <c r="AH10" s="14"/>
      <c r="AI10" s="14">
        <v>0.66258126742749102</v>
      </c>
      <c r="AJ10" s="14">
        <v>0.74341879928682897</v>
      </c>
      <c r="AK10" s="14">
        <v>0.70997920306624096</v>
      </c>
      <c r="AL10" s="14">
        <v>0.61867476499430096</v>
      </c>
      <c r="AM10" s="14">
        <v>0.74178804511908503</v>
      </c>
    </row>
    <row r="11" spans="2:39" x14ac:dyDescent="0.35">
      <c r="B11" s="15" t="s">
        <v>263</v>
      </c>
      <c r="C11" s="14">
        <v>0.68385777331394104</v>
      </c>
      <c r="D11" s="14">
        <v>0.69572525477868896</v>
      </c>
      <c r="E11" s="14">
        <v>0.67022544165696996</v>
      </c>
      <c r="F11" s="14"/>
      <c r="G11" s="14">
        <v>0.64222106877130403</v>
      </c>
      <c r="H11" s="14">
        <v>0.66905626771611104</v>
      </c>
      <c r="I11" s="14">
        <v>0.70830163037929605</v>
      </c>
      <c r="J11" s="14">
        <v>0.65651378131015503</v>
      </c>
      <c r="K11" s="14">
        <v>0.68200798769344495</v>
      </c>
      <c r="L11" s="14">
        <v>0.81877153566730998</v>
      </c>
      <c r="M11" s="14"/>
      <c r="N11" s="14">
        <v>0.59301591791830999</v>
      </c>
      <c r="O11" s="14">
        <v>0.73210753066726897</v>
      </c>
      <c r="P11" s="14">
        <v>0.71792836218503497</v>
      </c>
      <c r="Q11" s="14">
        <v>0.64034994299192405</v>
      </c>
      <c r="R11" s="14">
        <v>0.65419107099224805</v>
      </c>
      <c r="S11" s="14"/>
      <c r="T11" s="14">
        <v>0.68719608975695501</v>
      </c>
      <c r="U11" s="14">
        <v>0.59612918373020096</v>
      </c>
      <c r="V11" s="14">
        <v>0.68310085421205002</v>
      </c>
      <c r="W11" s="14">
        <v>0.69445464304490601</v>
      </c>
      <c r="X11" s="14"/>
      <c r="Y11" s="14">
        <v>0.69818385684619899</v>
      </c>
      <c r="Z11" s="14">
        <v>0.67483071854947596</v>
      </c>
      <c r="AA11" s="14">
        <v>0.66637045406085904</v>
      </c>
      <c r="AB11" s="14">
        <v>0.65695694508291602</v>
      </c>
      <c r="AC11" s="14"/>
      <c r="AD11" s="14">
        <v>0.69842229793231503</v>
      </c>
      <c r="AE11" s="14">
        <v>0.65124853191339405</v>
      </c>
      <c r="AF11" s="14">
        <v>0.70777537457870698</v>
      </c>
      <c r="AG11" s="14">
        <v>0.69163191041885397</v>
      </c>
      <c r="AH11" s="14"/>
      <c r="AI11" s="14">
        <v>0.54741659598786796</v>
      </c>
      <c r="AJ11" s="14">
        <v>0.70291718393581004</v>
      </c>
      <c r="AK11" s="14">
        <v>0.62001770887348195</v>
      </c>
      <c r="AL11" s="14">
        <v>0.77436471171785304</v>
      </c>
      <c r="AM11" s="14">
        <v>0.71191368821012502</v>
      </c>
    </row>
    <row r="12" spans="2:39" x14ac:dyDescent="0.35">
      <c r="B12" s="15" t="s">
        <v>264</v>
      </c>
      <c r="C12" s="14">
        <v>0.65764786598185199</v>
      </c>
      <c r="D12" s="14">
        <v>0.63871023431373097</v>
      </c>
      <c r="E12" s="14">
        <v>0.679401771936056</v>
      </c>
      <c r="F12" s="14"/>
      <c r="G12" s="14">
        <v>0.68726884864377102</v>
      </c>
      <c r="H12" s="14">
        <v>0.67515808428611401</v>
      </c>
      <c r="I12" s="14">
        <v>0.68084254173158398</v>
      </c>
      <c r="J12" s="14">
        <v>0.60141538062006406</v>
      </c>
      <c r="K12" s="14">
        <v>0.53622118256246698</v>
      </c>
      <c r="L12" s="14">
        <v>0.69049293131387801</v>
      </c>
      <c r="M12" s="14"/>
      <c r="N12" s="14">
        <v>0.68595438429301903</v>
      </c>
      <c r="O12" s="14">
        <v>0.66896361592083298</v>
      </c>
      <c r="P12" s="14">
        <v>0.69796427883908096</v>
      </c>
      <c r="Q12" s="14">
        <v>0.60451546476553797</v>
      </c>
      <c r="R12" s="14">
        <v>0.68314675032493299</v>
      </c>
      <c r="S12" s="14"/>
      <c r="T12" s="14">
        <v>0.58162013544220803</v>
      </c>
      <c r="U12" s="14">
        <v>0.67006328772545798</v>
      </c>
      <c r="V12" s="14">
        <v>0.69507111125376897</v>
      </c>
      <c r="W12" s="14">
        <v>0.63333618451248197</v>
      </c>
      <c r="X12" s="14"/>
      <c r="Y12" s="14">
        <v>0.67834379985287496</v>
      </c>
      <c r="Z12" s="14">
        <v>0.64566385832445605</v>
      </c>
      <c r="AA12" s="14">
        <v>0.68462258731516201</v>
      </c>
      <c r="AB12" s="14">
        <v>0.62316515922696702</v>
      </c>
      <c r="AC12" s="14"/>
      <c r="AD12" s="14">
        <v>0.63977141628441003</v>
      </c>
      <c r="AE12" s="14">
        <v>0.70614067880398301</v>
      </c>
      <c r="AF12" s="14">
        <v>0.68715989796583299</v>
      </c>
      <c r="AG12" s="14">
        <v>0.60280200061984401</v>
      </c>
      <c r="AH12" s="14"/>
      <c r="AI12" s="14">
        <v>0.580289313059693</v>
      </c>
      <c r="AJ12" s="14">
        <v>0.71912662794545101</v>
      </c>
      <c r="AK12" s="14">
        <v>0.60488095510188999</v>
      </c>
      <c r="AL12" s="14">
        <v>0.616345438434731</v>
      </c>
      <c r="AM12" s="14">
        <v>0.67458389445625799</v>
      </c>
    </row>
    <row r="13" spans="2:39" x14ac:dyDescent="0.35">
      <c r="B13" s="15" t="s">
        <v>265</v>
      </c>
      <c r="C13" s="14">
        <v>0.607935845889093</v>
      </c>
      <c r="D13" s="14">
        <v>0.65063966795152395</v>
      </c>
      <c r="E13" s="14">
        <v>0.55888140522241703</v>
      </c>
      <c r="F13" s="14"/>
      <c r="G13" s="14">
        <v>0.46947476850112402</v>
      </c>
      <c r="H13" s="14">
        <v>0.57798661360264203</v>
      </c>
      <c r="I13" s="14">
        <v>0.64583735418733501</v>
      </c>
      <c r="J13" s="14">
        <v>0.67593749625673905</v>
      </c>
      <c r="K13" s="14">
        <v>0.69357001683757702</v>
      </c>
      <c r="L13" s="14">
        <v>0.71624099669666896</v>
      </c>
      <c r="M13" s="14"/>
      <c r="N13" s="14">
        <v>0.56951982797171596</v>
      </c>
      <c r="O13" s="14">
        <v>0.59372152187754901</v>
      </c>
      <c r="P13" s="14">
        <v>0.62265127224924299</v>
      </c>
      <c r="Q13" s="14">
        <v>0.61608647534230299</v>
      </c>
      <c r="R13" s="14">
        <v>0.62391723453466197</v>
      </c>
      <c r="S13" s="14"/>
      <c r="T13" s="14">
        <v>0.43893906959114198</v>
      </c>
      <c r="U13" s="14">
        <v>0.48158637915761698</v>
      </c>
      <c r="V13" s="14">
        <v>0.59168957290324098</v>
      </c>
      <c r="W13" s="14">
        <v>0.65945747022484302</v>
      </c>
      <c r="X13" s="14"/>
      <c r="Y13" s="14">
        <v>0.57806886309257999</v>
      </c>
      <c r="Z13" s="14">
        <v>0.645087640147606</v>
      </c>
      <c r="AA13" s="14">
        <v>0.61073307991340697</v>
      </c>
      <c r="AB13" s="14">
        <v>0.67133622558321604</v>
      </c>
      <c r="AC13" s="14"/>
      <c r="AD13" s="14">
        <v>0.62864713501829395</v>
      </c>
      <c r="AE13" s="14">
        <v>0.59933837290291703</v>
      </c>
      <c r="AF13" s="14">
        <v>0.43763516196994401</v>
      </c>
      <c r="AG13" s="14">
        <v>0.50120467372211397</v>
      </c>
      <c r="AH13" s="14"/>
      <c r="AI13" s="14">
        <v>0.61122441561533702</v>
      </c>
      <c r="AJ13" s="14">
        <v>0.62158429654101099</v>
      </c>
      <c r="AK13" s="14">
        <v>0.669386384276899</v>
      </c>
      <c r="AL13" s="14">
        <v>0.61478105867064303</v>
      </c>
      <c r="AM13" s="14">
        <v>0.62904474442201097</v>
      </c>
    </row>
    <row r="14" spans="2:39" x14ac:dyDescent="0.35">
      <c r="B14" s="15" t="s">
        <v>266</v>
      </c>
      <c r="C14" s="14">
        <v>0.51045514410376702</v>
      </c>
      <c r="D14" s="14">
        <v>0.47137625830714502</v>
      </c>
      <c r="E14" s="14">
        <v>0.55534557292364295</v>
      </c>
      <c r="F14" s="14"/>
      <c r="G14" s="14">
        <v>0.55541142653015896</v>
      </c>
      <c r="H14" s="14">
        <v>0.59287642690051301</v>
      </c>
      <c r="I14" s="14">
        <v>0.50911083495480103</v>
      </c>
      <c r="J14" s="14">
        <v>0.43759300198441903</v>
      </c>
      <c r="K14" s="14">
        <v>0.411789548262599</v>
      </c>
      <c r="L14" s="14">
        <v>0.33671920671011102</v>
      </c>
      <c r="M14" s="14"/>
      <c r="N14" s="14">
        <v>0.503113533810715</v>
      </c>
      <c r="O14" s="14">
        <v>0.50308375817446005</v>
      </c>
      <c r="P14" s="14">
        <v>0.532052936836656</v>
      </c>
      <c r="Q14" s="14">
        <v>0.52314072400087697</v>
      </c>
      <c r="R14" s="14">
        <v>0.51956114586212199</v>
      </c>
      <c r="S14" s="14"/>
      <c r="T14" s="14">
        <v>0.54945144255644596</v>
      </c>
      <c r="U14" s="14">
        <v>0.39106316510438</v>
      </c>
      <c r="V14" s="14">
        <v>0.53850208988958603</v>
      </c>
      <c r="W14" s="14">
        <v>0.494781573167412</v>
      </c>
      <c r="X14" s="14"/>
      <c r="Y14" s="14">
        <v>0.51408258092388903</v>
      </c>
      <c r="Z14" s="14">
        <v>0.52951838174743304</v>
      </c>
      <c r="AA14" s="14">
        <v>0.50519934267025002</v>
      </c>
      <c r="AB14" s="14">
        <v>0.55385372954989298</v>
      </c>
      <c r="AC14" s="14"/>
      <c r="AD14" s="14">
        <v>0.477487342097068</v>
      </c>
      <c r="AE14" s="14">
        <v>0.53968269161034599</v>
      </c>
      <c r="AF14" s="14">
        <v>0.69483912511673296</v>
      </c>
      <c r="AG14" s="14">
        <v>0.61925741524950895</v>
      </c>
      <c r="AH14" s="14"/>
      <c r="AI14" s="14">
        <v>0.45360927729586298</v>
      </c>
      <c r="AJ14" s="14">
        <v>0.53379411432705504</v>
      </c>
      <c r="AK14" s="14">
        <v>0.619868371038927</v>
      </c>
      <c r="AL14" s="14">
        <v>0.42713516881462898</v>
      </c>
      <c r="AM14" s="14">
        <v>0.589020435633275</v>
      </c>
    </row>
    <row r="15" spans="2:39" x14ac:dyDescent="0.35">
      <c r="B15" s="15" t="s">
        <v>267</v>
      </c>
      <c r="C15" s="14">
        <v>0.49056639912196998</v>
      </c>
      <c r="D15" s="14">
        <v>0.47828583246117801</v>
      </c>
      <c r="E15" s="14">
        <v>0.50467324716321205</v>
      </c>
      <c r="F15" s="14"/>
      <c r="G15" s="14">
        <v>0.54111801822372496</v>
      </c>
      <c r="H15" s="14">
        <v>0.58454155225136595</v>
      </c>
      <c r="I15" s="14">
        <v>0.427538033170132</v>
      </c>
      <c r="J15" s="14">
        <v>0.44528741120891802</v>
      </c>
      <c r="K15" s="14">
        <v>0.40219839887921599</v>
      </c>
      <c r="L15" s="14">
        <v>0.39718415726974099</v>
      </c>
      <c r="M15" s="14"/>
      <c r="N15" s="14">
        <v>0.48746951838953301</v>
      </c>
      <c r="O15" s="14">
        <v>0.45865480775973999</v>
      </c>
      <c r="P15" s="14">
        <v>0.520179348414744</v>
      </c>
      <c r="Q15" s="14">
        <v>0.46435935113791699</v>
      </c>
      <c r="R15" s="14">
        <v>0.52362673121981096</v>
      </c>
      <c r="S15" s="14"/>
      <c r="T15" s="14">
        <v>0.58027050847594097</v>
      </c>
      <c r="U15" s="14">
        <v>0.46887369275115898</v>
      </c>
      <c r="V15" s="14">
        <v>0.46666107790734601</v>
      </c>
      <c r="W15" s="14">
        <v>0.50229276842320403</v>
      </c>
      <c r="X15" s="14"/>
      <c r="Y15" s="14">
        <v>0.51821189336686602</v>
      </c>
      <c r="Z15" s="14">
        <v>0.50381344096797398</v>
      </c>
      <c r="AA15" s="14">
        <v>0.452524494270859</v>
      </c>
      <c r="AB15" s="14">
        <v>0.41879537380229298</v>
      </c>
      <c r="AC15" s="14"/>
      <c r="AD15" s="14">
        <v>0.47560001742454899</v>
      </c>
      <c r="AE15" s="14">
        <v>0.48507334529407198</v>
      </c>
      <c r="AF15" s="14">
        <v>0.45407678142947799</v>
      </c>
      <c r="AG15" s="14">
        <v>0.66809916059834495</v>
      </c>
      <c r="AH15" s="14"/>
      <c r="AI15" s="14">
        <v>0.42455095523014003</v>
      </c>
      <c r="AJ15" s="14">
        <v>0.51925950930908804</v>
      </c>
      <c r="AK15" s="14">
        <v>0.36252099306338298</v>
      </c>
      <c r="AL15" s="14">
        <v>0.45879078955110503</v>
      </c>
      <c r="AM15" s="14">
        <v>0.53847645734991201</v>
      </c>
    </row>
    <row r="16" spans="2:39" x14ac:dyDescent="0.35">
      <c r="B16" s="15" t="s">
        <v>268</v>
      </c>
      <c r="C16" s="14">
        <v>0.48764053545358499</v>
      </c>
      <c r="D16" s="14">
        <v>0.45856596463603899</v>
      </c>
      <c r="E16" s="14">
        <v>0.52103887640286295</v>
      </c>
      <c r="F16" s="14"/>
      <c r="G16" s="14">
        <v>0.50324722008582901</v>
      </c>
      <c r="H16" s="14">
        <v>0.450168949299044</v>
      </c>
      <c r="I16" s="14">
        <v>0.56166665400236504</v>
      </c>
      <c r="J16" s="14">
        <v>0.43207492613173198</v>
      </c>
      <c r="K16" s="14">
        <v>0.466660355349718</v>
      </c>
      <c r="L16" s="14">
        <v>0.47958271696501797</v>
      </c>
      <c r="M16" s="14"/>
      <c r="N16" s="14">
        <v>0.544012316331413</v>
      </c>
      <c r="O16" s="14">
        <v>0.45093080020883702</v>
      </c>
      <c r="P16" s="14">
        <v>0.48787989144365901</v>
      </c>
      <c r="Q16" s="14">
        <v>0.47411478648602801</v>
      </c>
      <c r="R16" s="14">
        <v>0.49560463733521698</v>
      </c>
      <c r="S16" s="14"/>
      <c r="T16" s="14">
        <v>0.39267639057232501</v>
      </c>
      <c r="U16" s="14">
        <v>0.42579655971380798</v>
      </c>
      <c r="V16" s="14">
        <v>0.533753451268422</v>
      </c>
      <c r="W16" s="14">
        <v>0.46697388171584098</v>
      </c>
      <c r="X16" s="14"/>
      <c r="Y16" s="14">
        <v>0.49476865189352998</v>
      </c>
      <c r="Z16" s="14">
        <v>0.47764144821127702</v>
      </c>
      <c r="AA16" s="14">
        <v>0.51827337649719696</v>
      </c>
      <c r="AB16" s="14">
        <v>0.467761839943649</v>
      </c>
      <c r="AC16" s="14"/>
      <c r="AD16" s="14">
        <v>0.486894423875743</v>
      </c>
      <c r="AE16" s="14">
        <v>0.48400253845073199</v>
      </c>
      <c r="AF16" s="14">
        <v>0.478462262881371</v>
      </c>
      <c r="AG16" s="14">
        <v>0.50485472894472805</v>
      </c>
      <c r="AH16" s="14"/>
      <c r="AI16" s="14">
        <v>0.50613935177330904</v>
      </c>
      <c r="AJ16" s="14">
        <v>0.45007203581107302</v>
      </c>
      <c r="AK16" s="14">
        <v>0.401268372123816</v>
      </c>
      <c r="AL16" s="14">
        <v>0.43900352546055399</v>
      </c>
      <c r="AM16" s="14">
        <v>0.48866210928363502</v>
      </c>
    </row>
    <row r="17" spans="2:39" x14ac:dyDescent="0.35">
      <c r="B17" s="15" t="s">
        <v>269</v>
      </c>
      <c r="C17" s="14">
        <v>0.27841133857983802</v>
      </c>
      <c r="D17" s="14">
        <v>0.29621095239644701</v>
      </c>
      <c r="E17" s="14">
        <v>0.25796468866217698</v>
      </c>
      <c r="F17" s="14"/>
      <c r="G17" s="14">
        <v>0.25376827169633598</v>
      </c>
      <c r="H17" s="14">
        <v>0.271795050265768</v>
      </c>
      <c r="I17" s="14">
        <v>0.30326755412034601</v>
      </c>
      <c r="J17" s="14">
        <v>0.27633283811864001</v>
      </c>
      <c r="K17" s="14">
        <v>0.28312183695124299</v>
      </c>
      <c r="L17" s="14">
        <v>0.28222429598169502</v>
      </c>
      <c r="M17" s="14"/>
      <c r="N17" s="14">
        <v>0.221842552058864</v>
      </c>
      <c r="O17" s="14">
        <v>0.28134462905657198</v>
      </c>
      <c r="P17" s="14">
        <v>0.31266012074110899</v>
      </c>
      <c r="Q17" s="14">
        <v>0.260232445575305</v>
      </c>
      <c r="R17" s="14">
        <v>0.26813839437640402</v>
      </c>
      <c r="S17" s="14"/>
      <c r="T17" s="14">
        <v>0.28457764761431997</v>
      </c>
      <c r="U17" s="14">
        <v>0.25108617750450402</v>
      </c>
      <c r="V17" s="14">
        <v>0.299937649071223</v>
      </c>
      <c r="W17" s="14">
        <v>0.26191513774435199</v>
      </c>
      <c r="X17" s="14"/>
      <c r="Y17" s="14">
        <v>0.27547919180520403</v>
      </c>
      <c r="Z17" s="14">
        <v>0.27520868828206002</v>
      </c>
      <c r="AA17" s="14">
        <v>0.27546185238755999</v>
      </c>
      <c r="AB17" s="14">
        <v>0.32750938333919699</v>
      </c>
      <c r="AC17" s="14"/>
      <c r="AD17" s="14">
        <v>0.27984192738781299</v>
      </c>
      <c r="AE17" s="14">
        <v>0.28070854167961501</v>
      </c>
      <c r="AF17" s="14">
        <v>0.30001999127722301</v>
      </c>
      <c r="AG17" s="14">
        <v>0.22325287350161899</v>
      </c>
      <c r="AH17" s="14"/>
      <c r="AI17" s="14">
        <v>0.29583402900182998</v>
      </c>
      <c r="AJ17" s="14">
        <v>0.286564044819278</v>
      </c>
      <c r="AK17" s="14">
        <v>0.17619908344471399</v>
      </c>
      <c r="AL17" s="14">
        <v>0.243392680052233</v>
      </c>
      <c r="AM17" s="14">
        <v>0.33613016675410501</v>
      </c>
    </row>
    <row r="18" spans="2:39" ht="29" x14ac:dyDescent="0.35">
      <c r="B18" s="15" t="s">
        <v>270</v>
      </c>
      <c r="C18" s="14">
        <v>0.276556473679134</v>
      </c>
      <c r="D18" s="14">
        <v>0.270772425841735</v>
      </c>
      <c r="E18" s="14">
        <v>0.28320068531522802</v>
      </c>
      <c r="F18" s="14"/>
      <c r="G18" s="14">
        <v>0.28221936042267798</v>
      </c>
      <c r="H18" s="14">
        <v>0.23446876651951801</v>
      </c>
      <c r="I18" s="14">
        <v>0.25590855443731803</v>
      </c>
      <c r="J18" s="14">
        <v>0.32040880080336598</v>
      </c>
      <c r="K18" s="14">
        <v>0.29150191081462001</v>
      </c>
      <c r="L18" s="14">
        <v>0.394152203012128</v>
      </c>
      <c r="M18" s="14"/>
      <c r="N18" s="14">
        <v>0.26268738536446701</v>
      </c>
      <c r="O18" s="14">
        <v>0.29014683198897601</v>
      </c>
      <c r="P18" s="14">
        <v>0.28140580896587802</v>
      </c>
      <c r="Q18" s="14">
        <v>0.21755653590023699</v>
      </c>
      <c r="R18" s="14">
        <v>0.30545528882071399</v>
      </c>
      <c r="S18" s="14"/>
      <c r="T18" s="14">
        <v>0.24509391571418901</v>
      </c>
      <c r="U18" s="14">
        <v>0.36788119748244202</v>
      </c>
      <c r="V18" s="14">
        <v>0.30757787499574002</v>
      </c>
      <c r="W18" s="14">
        <v>0.242656717739586</v>
      </c>
      <c r="X18" s="14"/>
      <c r="Y18" s="14">
        <v>0.34305417262980598</v>
      </c>
      <c r="Z18" s="14">
        <v>0.24012835738566099</v>
      </c>
      <c r="AA18" s="14">
        <v>0.20797857690319599</v>
      </c>
      <c r="AB18" s="14">
        <v>0.20598814049134401</v>
      </c>
      <c r="AC18" s="14"/>
      <c r="AD18" s="14">
        <v>0.26423682716852298</v>
      </c>
      <c r="AE18" s="14">
        <v>0.28000708549464498</v>
      </c>
      <c r="AF18" s="14">
        <v>0.42653928533807201</v>
      </c>
      <c r="AG18" s="14">
        <v>0.285706761689491</v>
      </c>
      <c r="AH18" s="14"/>
      <c r="AI18" s="14">
        <v>0.26826812464556099</v>
      </c>
      <c r="AJ18" s="14">
        <v>0.28458605246286101</v>
      </c>
      <c r="AK18" s="14">
        <v>0.20848995582115101</v>
      </c>
      <c r="AL18" s="14">
        <v>0.31221017608448098</v>
      </c>
      <c r="AM18" s="14">
        <v>0.33164469407569303</v>
      </c>
    </row>
    <row r="19" spans="2:39" ht="43.5" x14ac:dyDescent="0.35">
      <c r="B19" s="15" t="s">
        <v>271</v>
      </c>
      <c r="C19" s="14">
        <v>0.218478792872771</v>
      </c>
      <c r="D19" s="14">
        <v>0.22403372087323101</v>
      </c>
      <c r="E19" s="14">
        <v>0.21209777419936299</v>
      </c>
      <c r="F19" s="14"/>
      <c r="G19" s="14">
        <v>0.209574771625756</v>
      </c>
      <c r="H19" s="14">
        <v>0.20241749661238101</v>
      </c>
      <c r="I19" s="14">
        <v>0.230501040272823</v>
      </c>
      <c r="J19" s="14">
        <v>0.22034364153607899</v>
      </c>
      <c r="K19" s="14">
        <v>0.23968141054100101</v>
      </c>
      <c r="L19" s="14">
        <v>0.23461813198520301</v>
      </c>
      <c r="M19" s="14"/>
      <c r="N19" s="14">
        <v>0.19786518529485</v>
      </c>
      <c r="O19" s="14">
        <v>0.24581690117202401</v>
      </c>
      <c r="P19" s="14">
        <v>0.21583916351511301</v>
      </c>
      <c r="Q19" s="14">
        <v>0.23972936928887101</v>
      </c>
      <c r="R19" s="14">
        <v>0.171972928187799</v>
      </c>
      <c r="S19" s="14"/>
      <c r="T19" s="14">
        <v>0.19320951973789899</v>
      </c>
      <c r="U19" s="14">
        <v>0.179325172920761</v>
      </c>
      <c r="V19" s="14">
        <v>0.21740069369950499</v>
      </c>
      <c r="W19" s="14">
        <v>0.22739104220095299</v>
      </c>
      <c r="X19" s="14"/>
      <c r="Y19" s="14">
        <v>0.211115896732675</v>
      </c>
      <c r="Z19" s="14">
        <v>0.21560667867987399</v>
      </c>
      <c r="AA19" s="14">
        <v>0.26475349003101201</v>
      </c>
      <c r="AB19" s="14">
        <v>0.19790295875720801</v>
      </c>
      <c r="AC19" s="14"/>
      <c r="AD19" s="14">
        <v>0.22580897022352101</v>
      </c>
      <c r="AE19" s="14">
        <v>0.21266907482987499</v>
      </c>
      <c r="AF19" s="14">
        <v>0.235392907397797</v>
      </c>
      <c r="AG19" s="14">
        <v>0.184996060290816</v>
      </c>
      <c r="AH19" s="14"/>
      <c r="AI19" s="14">
        <v>0.23327591586349999</v>
      </c>
      <c r="AJ19" s="14">
        <v>0.20241656786541501</v>
      </c>
      <c r="AK19" s="14">
        <v>0.16652922131389999</v>
      </c>
      <c r="AL19" s="14">
        <v>0.249190712544234</v>
      </c>
      <c r="AM19" s="14">
        <v>0.181651772141941</v>
      </c>
    </row>
    <row r="20" spans="2:39" x14ac:dyDescent="0.35">
      <c r="B20" s="15" t="s">
        <v>272</v>
      </c>
      <c r="C20" s="23">
        <v>1.47925694068344E-2</v>
      </c>
      <c r="D20" s="23">
        <v>8.3092455220179304E-3</v>
      </c>
      <c r="E20" s="23">
        <v>2.2240048612925601E-2</v>
      </c>
      <c r="F20" s="23"/>
      <c r="G20" s="23">
        <v>9.8584246002862298E-3</v>
      </c>
      <c r="H20" s="23">
        <v>1.5758192328033299E-2</v>
      </c>
      <c r="I20" s="23">
        <v>6.2329997585224197E-3</v>
      </c>
      <c r="J20" s="23">
        <v>5.1901390988803101E-2</v>
      </c>
      <c r="K20" s="23">
        <v>0</v>
      </c>
      <c r="L20" s="23">
        <v>0</v>
      </c>
      <c r="M20" s="23"/>
      <c r="N20" s="23">
        <v>7.9641381535805501E-3</v>
      </c>
      <c r="O20" s="23">
        <v>1.6452997594261599E-2</v>
      </c>
      <c r="P20" s="23">
        <v>1.3817245847585801E-2</v>
      </c>
      <c r="Q20" s="23">
        <v>5.3258172067352002E-3</v>
      </c>
      <c r="R20" s="23">
        <v>2.5810977809838001E-2</v>
      </c>
      <c r="S20" s="23"/>
      <c r="T20" s="23">
        <v>9.4976621751822702E-3</v>
      </c>
      <c r="U20" s="23">
        <v>2.1715274237237101E-2</v>
      </c>
      <c r="V20" s="23">
        <v>6.4611099845660498E-3</v>
      </c>
      <c r="W20" s="23">
        <v>2.1993039139781699E-2</v>
      </c>
      <c r="X20" s="23"/>
      <c r="Y20" s="23">
        <v>1.18670295100989E-2</v>
      </c>
      <c r="Z20" s="23">
        <v>2.3355845677366201E-2</v>
      </c>
      <c r="AA20" s="23">
        <v>1.3011474801243501E-2</v>
      </c>
      <c r="AB20" s="23">
        <v>1.4720456888227301E-2</v>
      </c>
      <c r="AC20" s="23"/>
      <c r="AD20" s="23">
        <v>1.8563736463074E-2</v>
      </c>
      <c r="AE20" s="23">
        <v>9.7922463492505999E-3</v>
      </c>
      <c r="AF20" s="23">
        <v>1.7256650420048199E-2</v>
      </c>
      <c r="AG20" s="23">
        <v>0</v>
      </c>
      <c r="AH20" s="23"/>
      <c r="AI20" s="23">
        <v>0</v>
      </c>
      <c r="AJ20" s="23">
        <v>1.32933081038861E-2</v>
      </c>
      <c r="AK20" s="23">
        <v>0</v>
      </c>
      <c r="AL20" s="23">
        <v>1.3925091446309899E-2</v>
      </c>
      <c r="AM20" s="23">
        <v>2.3903303797295699E-2</v>
      </c>
    </row>
    <row r="21" spans="2:39" x14ac:dyDescent="0.35">
      <c r="B21" s="16" t="s">
        <v>274</v>
      </c>
    </row>
    <row r="22" spans="2:39" x14ac:dyDescent="0.35">
      <c r="B22" t="s">
        <v>69</v>
      </c>
    </row>
    <row r="23" spans="2:39" x14ac:dyDescent="0.35">
      <c r="B23" t="s">
        <v>70</v>
      </c>
    </row>
    <row r="25" spans="2:39" x14ac:dyDescent="0.35">
      <c r="B25"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1" t="s">
        <v>287</v>
      </c>
      <c r="E2" s="28"/>
      <c r="F2" s="28"/>
      <c r="G2" s="28"/>
      <c r="H2" s="28"/>
    </row>
    <row r="6" spans="2:8" ht="50.15" customHeight="1" x14ac:dyDescent="0.35">
      <c r="B6" s="17" t="s">
        <v>15</v>
      </c>
      <c r="C6" s="17" t="s">
        <v>275</v>
      </c>
      <c r="D6" s="17" t="s">
        <v>276</v>
      </c>
      <c r="E6" s="17" t="s">
        <v>277</v>
      </c>
      <c r="F6" s="17" t="s">
        <v>278</v>
      </c>
      <c r="G6" s="17" t="s">
        <v>279</v>
      </c>
    </row>
    <row r="7" spans="2:8" x14ac:dyDescent="0.35">
      <c r="B7" s="15" t="s">
        <v>280</v>
      </c>
      <c r="C7" s="14">
        <v>1.6184363510668601E-2</v>
      </c>
      <c r="D7" s="14">
        <v>2.1545944906007201E-2</v>
      </c>
      <c r="E7" s="14">
        <v>1.7733645942499501E-2</v>
      </c>
      <c r="F7" s="14">
        <v>2.4849215957332201E-2</v>
      </c>
      <c r="G7" s="14">
        <v>1.9255878318420801E-2</v>
      </c>
    </row>
    <row r="8" spans="2:8" x14ac:dyDescent="0.35">
      <c r="B8" s="15" t="s">
        <v>281</v>
      </c>
      <c r="C8" s="14">
        <v>5.4683837961843597E-2</v>
      </c>
      <c r="D8" s="14">
        <v>3.9697336030078301E-2</v>
      </c>
      <c r="E8" s="14">
        <v>5.3494015615876703E-2</v>
      </c>
      <c r="F8" s="14">
        <v>2.8138975447866501E-2</v>
      </c>
      <c r="G8" s="14">
        <v>2.6039268163572899E-2</v>
      </c>
    </row>
    <row r="9" spans="2:8" x14ac:dyDescent="0.35">
      <c r="B9" s="15" t="s">
        <v>282</v>
      </c>
      <c r="C9" s="14">
        <v>0.161867095469762</v>
      </c>
      <c r="D9" s="14">
        <v>0.117647499094643</v>
      </c>
      <c r="E9" s="14">
        <v>8.4603986662859995E-2</v>
      </c>
      <c r="F9" s="14">
        <v>9.5955683560534494E-2</v>
      </c>
      <c r="G9" s="14">
        <v>4.9435160131750103E-2</v>
      </c>
    </row>
    <row r="10" spans="2:8" x14ac:dyDescent="0.35">
      <c r="B10" s="15" t="s">
        <v>283</v>
      </c>
      <c r="C10" s="14">
        <v>0.37801541465473598</v>
      </c>
      <c r="D10" s="14">
        <v>0.41033594938871998</v>
      </c>
      <c r="E10" s="14">
        <v>0.36749472425512802</v>
      </c>
      <c r="F10" s="14">
        <v>0.34074278387100998</v>
      </c>
      <c r="G10" s="14">
        <v>0.30660013436682598</v>
      </c>
    </row>
    <row r="11" spans="2:8" x14ac:dyDescent="0.35">
      <c r="B11" s="15" t="s">
        <v>284</v>
      </c>
      <c r="C11" s="14">
        <v>0.38106868530625598</v>
      </c>
      <c r="D11" s="14">
        <v>0.38186663830702799</v>
      </c>
      <c r="E11" s="14">
        <v>0.46807304854367099</v>
      </c>
      <c r="F11" s="14">
        <v>0.50783881724353097</v>
      </c>
      <c r="G11" s="14">
        <v>0.59068777291295604</v>
      </c>
    </row>
    <row r="12" spans="2:8" x14ac:dyDescent="0.35">
      <c r="B12" s="15" t="s">
        <v>64</v>
      </c>
      <c r="C12" s="14">
        <v>8.1806030967340806E-3</v>
      </c>
      <c r="D12" s="14">
        <v>2.8906632273523698E-2</v>
      </c>
      <c r="E12" s="14">
        <v>8.6005789799652697E-3</v>
      </c>
      <c r="F12" s="14">
        <v>2.4745239197258898E-3</v>
      </c>
      <c r="G12" s="14">
        <v>7.9817861064742195E-3</v>
      </c>
    </row>
    <row r="13" spans="2:8" x14ac:dyDescent="0.35">
      <c r="B13" s="20" t="s">
        <v>285</v>
      </c>
      <c r="C13" s="18">
        <v>7.0868201472512202E-2</v>
      </c>
      <c r="D13" s="18">
        <v>6.1243280936085498E-2</v>
      </c>
      <c r="E13" s="18">
        <v>7.1227661558376204E-2</v>
      </c>
      <c r="F13" s="18">
        <v>5.2988191405198698E-2</v>
      </c>
      <c r="G13" s="18">
        <v>4.52951464819938E-2</v>
      </c>
    </row>
    <row r="14" spans="2:8" x14ac:dyDescent="0.35">
      <c r="B14" s="20" t="s">
        <v>286</v>
      </c>
      <c r="C14" s="18">
        <v>0.75908409996099202</v>
      </c>
      <c r="D14" s="18">
        <v>0.79220258769574803</v>
      </c>
      <c r="E14" s="18">
        <v>0.83556777279879901</v>
      </c>
      <c r="F14" s="18">
        <v>0.84858160111454095</v>
      </c>
      <c r="G14" s="18">
        <v>0.89728790727978203</v>
      </c>
    </row>
    <row r="15" spans="2:8" x14ac:dyDescent="0.35">
      <c r="B15" s="20" t="s">
        <v>67</v>
      </c>
      <c r="C15" s="19">
        <v>0.68821589848847997</v>
      </c>
      <c r="D15" s="19">
        <v>0.73095930675966303</v>
      </c>
      <c r="E15" s="19">
        <v>0.764340111240422</v>
      </c>
      <c r="F15" s="19">
        <v>0.795593409709342</v>
      </c>
      <c r="G15" s="19">
        <v>0.85199276079778796</v>
      </c>
    </row>
    <row r="16" spans="2:8" x14ac:dyDescent="0.35">
      <c r="B16" s="16" t="s">
        <v>222</v>
      </c>
      <c r="C16" s="16"/>
      <c r="D16" s="16"/>
      <c r="E16" s="16"/>
      <c r="F16" s="16"/>
      <c r="G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449</v>
      </c>
      <c r="D7" s="10">
        <v>245</v>
      </c>
      <c r="E7" s="10">
        <v>204</v>
      </c>
      <c r="F7" s="10"/>
      <c r="G7" s="10">
        <v>97</v>
      </c>
      <c r="H7" s="10">
        <v>126</v>
      </c>
      <c r="I7" s="10">
        <v>94</v>
      </c>
      <c r="J7" s="10">
        <v>69</v>
      </c>
      <c r="K7" s="10">
        <v>34</v>
      </c>
      <c r="L7" s="10">
        <v>29</v>
      </c>
      <c r="M7" s="10"/>
      <c r="N7" s="10">
        <v>65</v>
      </c>
      <c r="O7" s="10">
        <v>80</v>
      </c>
      <c r="P7" s="10">
        <v>103</v>
      </c>
      <c r="Q7" s="10">
        <v>89</v>
      </c>
      <c r="R7" s="10">
        <v>82</v>
      </c>
      <c r="S7" s="10"/>
      <c r="T7" s="10">
        <v>28</v>
      </c>
      <c r="U7" s="10">
        <v>33</v>
      </c>
      <c r="V7" s="10">
        <v>190</v>
      </c>
      <c r="W7" s="10">
        <v>197</v>
      </c>
      <c r="X7" s="10"/>
      <c r="Y7" s="10">
        <v>216</v>
      </c>
      <c r="Z7" s="10">
        <v>103</v>
      </c>
      <c r="AA7" s="10">
        <v>65</v>
      </c>
      <c r="AB7" s="10">
        <v>39</v>
      </c>
      <c r="AC7" s="10"/>
      <c r="AD7" s="10">
        <v>257</v>
      </c>
      <c r="AE7" s="10">
        <v>139</v>
      </c>
      <c r="AF7" s="10">
        <v>19</v>
      </c>
      <c r="AG7" s="10">
        <v>32</v>
      </c>
      <c r="AH7" s="10"/>
      <c r="AI7" s="10">
        <v>41</v>
      </c>
      <c r="AJ7" s="10">
        <v>113</v>
      </c>
      <c r="AK7" s="10">
        <v>24</v>
      </c>
      <c r="AL7" s="10">
        <v>47</v>
      </c>
      <c r="AM7" s="10">
        <v>51</v>
      </c>
    </row>
    <row r="8" spans="2:39" ht="30" customHeight="1" x14ac:dyDescent="0.35">
      <c r="B8" s="11" t="s">
        <v>20</v>
      </c>
      <c r="C8" s="11">
        <v>459</v>
      </c>
      <c r="D8" s="11">
        <v>241</v>
      </c>
      <c r="E8" s="11">
        <v>218</v>
      </c>
      <c r="F8" s="11"/>
      <c r="G8" s="11">
        <v>84</v>
      </c>
      <c r="H8" s="11">
        <v>120</v>
      </c>
      <c r="I8" s="11">
        <v>106</v>
      </c>
      <c r="J8" s="11">
        <v>73</v>
      </c>
      <c r="K8" s="11">
        <v>40</v>
      </c>
      <c r="L8" s="11">
        <v>36</v>
      </c>
      <c r="M8" s="11"/>
      <c r="N8" s="11">
        <v>34</v>
      </c>
      <c r="O8" s="11">
        <v>127</v>
      </c>
      <c r="P8" s="11">
        <v>100</v>
      </c>
      <c r="Q8" s="11">
        <v>96</v>
      </c>
      <c r="R8" s="11">
        <v>73</v>
      </c>
      <c r="S8" s="11"/>
      <c r="T8" s="11">
        <v>28</v>
      </c>
      <c r="U8" s="11">
        <v>29</v>
      </c>
      <c r="V8" s="11">
        <v>200</v>
      </c>
      <c r="W8" s="11">
        <v>202</v>
      </c>
      <c r="X8" s="11"/>
      <c r="Y8" s="11">
        <v>228</v>
      </c>
      <c r="Z8" s="11">
        <v>104</v>
      </c>
      <c r="AA8" s="11">
        <v>68</v>
      </c>
      <c r="AB8" s="11">
        <v>38</v>
      </c>
      <c r="AC8" s="11"/>
      <c r="AD8" s="11">
        <v>271</v>
      </c>
      <c r="AE8" s="11">
        <v>137</v>
      </c>
      <c r="AF8" s="11">
        <v>18</v>
      </c>
      <c r="AG8" s="11">
        <v>31</v>
      </c>
      <c r="AH8" s="11"/>
      <c r="AI8" s="11">
        <v>45</v>
      </c>
      <c r="AJ8" s="11">
        <v>114</v>
      </c>
      <c r="AK8" s="11">
        <v>25</v>
      </c>
      <c r="AL8" s="11">
        <v>72</v>
      </c>
      <c r="AM8" s="11">
        <v>45</v>
      </c>
    </row>
    <row r="9" spans="2:39" x14ac:dyDescent="0.35">
      <c r="B9" s="15" t="s">
        <v>280</v>
      </c>
      <c r="C9" s="14">
        <v>1.7733645942499501E-2</v>
      </c>
      <c r="D9" s="14">
        <v>2.2596854093780001E-2</v>
      </c>
      <c r="E9" s="14">
        <v>1.2371943253213301E-2</v>
      </c>
      <c r="F9" s="14"/>
      <c r="G9" s="14">
        <v>4.8040591897441899E-2</v>
      </c>
      <c r="H9" s="14">
        <v>0</v>
      </c>
      <c r="I9" s="14">
        <v>9.7587693196147605E-3</v>
      </c>
      <c r="J9" s="14">
        <v>2.81857237520408E-2</v>
      </c>
      <c r="K9" s="14">
        <v>0</v>
      </c>
      <c r="L9" s="14">
        <v>2.8233783950043698E-2</v>
      </c>
      <c r="M9" s="14"/>
      <c r="N9" s="14">
        <v>1.24300276223102E-2</v>
      </c>
      <c r="O9" s="14">
        <v>1.0099219706545899E-2</v>
      </c>
      <c r="P9" s="14">
        <v>3.9708686508802202E-2</v>
      </c>
      <c r="Q9" s="14">
        <v>0</v>
      </c>
      <c r="R9" s="14">
        <v>2.0480783759374999E-2</v>
      </c>
      <c r="S9" s="14"/>
      <c r="T9" s="14">
        <v>0</v>
      </c>
      <c r="U9" s="14">
        <v>1.43690133442107E-2</v>
      </c>
      <c r="V9" s="14">
        <v>1.8138557734345102E-2</v>
      </c>
      <c r="W9" s="14">
        <v>2.0324702162222801E-2</v>
      </c>
      <c r="X9" s="14"/>
      <c r="Y9" s="14">
        <v>1.7162806676106E-2</v>
      </c>
      <c r="Z9" s="14">
        <v>1.3469333965595199E-2</v>
      </c>
      <c r="AA9" s="14">
        <v>4.1665033255149302E-2</v>
      </c>
      <c r="AB9" s="14">
        <v>0</v>
      </c>
      <c r="AC9" s="14"/>
      <c r="AD9" s="14">
        <v>2.43040238855168E-2</v>
      </c>
      <c r="AE9" s="14">
        <v>6.1513983932415996E-3</v>
      </c>
      <c r="AF9" s="14">
        <v>0</v>
      </c>
      <c r="AG9" s="14">
        <v>2.3232959382388101E-2</v>
      </c>
      <c r="AH9" s="14"/>
      <c r="AI9" s="14">
        <v>0</v>
      </c>
      <c r="AJ9" s="14">
        <v>3.4819721485817502E-2</v>
      </c>
      <c r="AK9" s="14">
        <v>0</v>
      </c>
      <c r="AL9" s="14">
        <v>1.0951381038910499E-2</v>
      </c>
      <c r="AM9" s="14">
        <v>1.5674635121444399E-2</v>
      </c>
    </row>
    <row r="10" spans="2:39" x14ac:dyDescent="0.35">
      <c r="B10" s="15" t="s">
        <v>281</v>
      </c>
      <c r="C10" s="14">
        <v>5.3494015615876703E-2</v>
      </c>
      <c r="D10" s="14">
        <v>5.6687628722401802E-2</v>
      </c>
      <c r="E10" s="14">
        <v>4.9973046854281201E-2</v>
      </c>
      <c r="F10" s="14"/>
      <c r="G10" s="14">
        <v>5.0976460682082801E-2</v>
      </c>
      <c r="H10" s="14">
        <v>8.0242629373784999E-2</v>
      </c>
      <c r="I10" s="14">
        <v>5.49626411365862E-2</v>
      </c>
      <c r="J10" s="14">
        <v>1.3321124554861501E-2</v>
      </c>
      <c r="K10" s="14">
        <v>4.21940214044517E-2</v>
      </c>
      <c r="L10" s="14">
        <v>6.0140997439501499E-2</v>
      </c>
      <c r="M10" s="14"/>
      <c r="N10" s="14">
        <v>8.3843192277717499E-2</v>
      </c>
      <c r="O10" s="14">
        <v>7.1103708397729296E-2</v>
      </c>
      <c r="P10" s="14">
        <v>4.1860505473000999E-2</v>
      </c>
      <c r="Q10" s="14">
        <v>5.0324475063809701E-2</v>
      </c>
      <c r="R10" s="14">
        <v>5.0571437085033699E-2</v>
      </c>
      <c r="S10" s="14"/>
      <c r="T10" s="14">
        <v>3.07065494205132E-2</v>
      </c>
      <c r="U10" s="14">
        <v>5.6694372072820701E-2</v>
      </c>
      <c r="V10" s="14">
        <v>5.65789572706763E-2</v>
      </c>
      <c r="W10" s="14">
        <v>5.32577017190888E-2</v>
      </c>
      <c r="X10" s="14"/>
      <c r="Y10" s="14">
        <v>4.0458347710385999E-2</v>
      </c>
      <c r="Z10" s="14">
        <v>4.4620379675862701E-2</v>
      </c>
      <c r="AA10" s="14">
        <v>4.36042698545532E-2</v>
      </c>
      <c r="AB10" s="14">
        <v>0.146201945677469</v>
      </c>
      <c r="AC10" s="14"/>
      <c r="AD10" s="14">
        <v>6.2855415392580799E-2</v>
      </c>
      <c r="AE10" s="14">
        <v>3.8677343726209797E-2</v>
      </c>
      <c r="AF10" s="14">
        <v>3.4113365063305097E-2</v>
      </c>
      <c r="AG10" s="14">
        <v>5.1980761832907202E-2</v>
      </c>
      <c r="AH10" s="14"/>
      <c r="AI10" s="14">
        <v>0.108178928672965</v>
      </c>
      <c r="AJ10" s="14">
        <v>3.2525167695521898E-2</v>
      </c>
      <c r="AK10" s="14">
        <v>0.14749181947223799</v>
      </c>
      <c r="AL10" s="14">
        <v>4.1530099863537798E-2</v>
      </c>
      <c r="AM10" s="14">
        <v>4.0302447352104101E-2</v>
      </c>
    </row>
    <row r="11" spans="2:39" x14ac:dyDescent="0.35">
      <c r="B11" s="15" t="s">
        <v>282</v>
      </c>
      <c r="C11" s="14">
        <v>8.4603986662859995E-2</v>
      </c>
      <c r="D11" s="14">
        <v>8.6650002379605198E-2</v>
      </c>
      <c r="E11" s="14">
        <v>8.2348247728900204E-2</v>
      </c>
      <c r="F11" s="14"/>
      <c r="G11" s="14">
        <v>0.149762086743501</v>
      </c>
      <c r="H11" s="14">
        <v>5.0068011479489402E-2</v>
      </c>
      <c r="I11" s="14">
        <v>5.8080677854559302E-2</v>
      </c>
      <c r="J11" s="14">
        <v>9.0403758110317006E-2</v>
      </c>
      <c r="K11" s="14">
        <v>0.135301599328879</v>
      </c>
      <c r="L11" s="14">
        <v>5.71645989578266E-2</v>
      </c>
      <c r="M11" s="14"/>
      <c r="N11" s="14">
        <v>0.112543093715973</v>
      </c>
      <c r="O11" s="14">
        <v>0.10994464153028501</v>
      </c>
      <c r="P11" s="14">
        <v>4.6601827023662903E-2</v>
      </c>
      <c r="Q11" s="14">
        <v>9.0705524936389503E-2</v>
      </c>
      <c r="R11" s="14">
        <v>5.31837319637515E-2</v>
      </c>
      <c r="S11" s="14"/>
      <c r="T11" s="14">
        <v>4.1878543316307498E-2</v>
      </c>
      <c r="U11" s="14">
        <v>8.9632262648816796E-2</v>
      </c>
      <c r="V11" s="14">
        <v>9.9687029070549105E-2</v>
      </c>
      <c r="W11" s="14">
        <v>7.5067574808317106E-2</v>
      </c>
      <c r="X11" s="14"/>
      <c r="Y11" s="14">
        <v>8.8712430668173206E-2</v>
      </c>
      <c r="Z11" s="14">
        <v>9.0041931998496999E-2</v>
      </c>
      <c r="AA11" s="14">
        <v>4.8230822879249902E-2</v>
      </c>
      <c r="AB11" s="14">
        <v>6.0240823490795403E-2</v>
      </c>
      <c r="AC11" s="14"/>
      <c r="AD11" s="14">
        <v>7.4218238132584394E-2</v>
      </c>
      <c r="AE11" s="14">
        <v>0.109200716064682</v>
      </c>
      <c r="AF11" s="14">
        <v>0.147091458374216</v>
      </c>
      <c r="AG11" s="14">
        <v>3.39355553171556E-2</v>
      </c>
      <c r="AH11" s="14"/>
      <c r="AI11" s="14">
        <v>7.5439382467781896E-2</v>
      </c>
      <c r="AJ11" s="14">
        <v>3.2531859335217302E-2</v>
      </c>
      <c r="AK11" s="14">
        <v>7.7829162502190796E-2</v>
      </c>
      <c r="AL11" s="14">
        <v>8.3861353706709094E-2</v>
      </c>
      <c r="AM11" s="14">
        <v>3.1349270242888798E-2</v>
      </c>
    </row>
    <row r="12" spans="2:39" x14ac:dyDescent="0.35">
      <c r="B12" s="15" t="s">
        <v>283</v>
      </c>
      <c r="C12" s="14">
        <v>0.36749472425512802</v>
      </c>
      <c r="D12" s="14">
        <v>0.368717065730511</v>
      </c>
      <c r="E12" s="14">
        <v>0.36614708883177899</v>
      </c>
      <c r="F12" s="14"/>
      <c r="G12" s="14">
        <v>0.37782731165141997</v>
      </c>
      <c r="H12" s="14">
        <v>0.34279444995587999</v>
      </c>
      <c r="I12" s="14">
        <v>0.35254669106330599</v>
      </c>
      <c r="J12" s="14">
        <v>0.35384477244192802</v>
      </c>
      <c r="K12" s="14">
        <v>0.41885322985069501</v>
      </c>
      <c r="L12" s="14">
        <v>0.44134730485224399</v>
      </c>
      <c r="M12" s="14"/>
      <c r="N12" s="14">
        <v>0.33367633062104701</v>
      </c>
      <c r="O12" s="14">
        <v>0.37269990734619302</v>
      </c>
      <c r="P12" s="14">
        <v>0.383180618683581</v>
      </c>
      <c r="Q12" s="14">
        <v>0.38469554364442998</v>
      </c>
      <c r="R12" s="14">
        <v>0.35640668221954902</v>
      </c>
      <c r="S12" s="14"/>
      <c r="T12" s="14">
        <v>0.28730189155134001</v>
      </c>
      <c r="U12" s="14">
        <v>0.45100166733663799</v>
      </c>
      <c r="V12" s="14">
        <v>0.36791417847121899</v>
      </c>
      <c r="W12" s="14">
        <v>0.36687939536631597</v>
      </c>
      <c r="X12" s="14"/>
      <c r="Y12" s="14">
        <v>0.37626661700476799</v>
      </c>
      <c r="Z12" s="14">
        <v>0.33935893128434202</v>
      </c>
      <c r="AA12" s="14">
        <v>0.417598659743395</v>
      </c>
      <c r="AB12" s="14">
        <v>0.312155628944421</v>
      </c>
      <c r="AC12" s="14"/>
      <c r="AD12" s="14">
        <v>0.33328016683042699</v>
      </c>
      <c r="AE12" s="14">
        <v>0.41714447163898399</v>
      </c>
      <c r="AF12" s="14">
        <v>0.50600317359457703</v>
      </c>
      <c r="AG12" s="14">
        <v>0.32502287369245297</v>
      </c>
      <c r="AH12" s="14"/>
      <c r="AI12" s="14">
        <v>0.30352535818269399</v>
      </c>
      <c r="AJ12" s="14">
        <v>0.33299342277656901</v>
      </c>
      <c r="AK12" s="14">
        <v>0.39284139842885402</v>
      </c>
      <c r="AL12" s="14">
        <v>0.44821921561911099</v>
      </c>
      <c r="AM12" s="14">
        <v>0.43016237785410799</v>
      </c>
    </row>
    <row r="13" spans="2:39" x14ac:dyDescent="0.35">
      <c r="B13" s="15" t="s">
        <v>284</v>
      </c>
      <c r="C13" s="14">
        <v>0.46807304854367099</v>
      </c>
      <c r="D13" s="14">
        <v>0.46062946558687001</v>
      </c>
      <c r="E13" s="14">
        <v>0.47627962278764902</v>
      </c>
      <c r="F13" s="14"/>
      <c r="G13" s="14">
        <v>0.37339354902555499</v>
      </c>
      <c r="H13" s="14">
        <v>0.51363664063079495</v>
      </c>
      <c r="I13" s="14">
        <v>0.51872106800030704</v>
      </c>
      <c r="J13" s="14">
        <v>0.50614971704300504</v>
      </c>
      <c r="K13" s="14">
        <v>0.37531221627384098</v>
      </c>
      <c r="L13" s="14">
        <v>0.41311331480038399</v>
      </c>
      <c r="M13" s="14"/>
      <c r="N13" s="14">
        <v>0.42139169500733697</v>
      </c>
      <c r="O13" s="14">
        <v>0.423632957120751</v>
      </c>
      <c r="P13" s="14">
        <v>0.48864836231095199</v>
      </c>
      <c r="Q13" s="14">
        <v>0.46242988226192</v>
      </c>
      <c r="R13" s="14">
        <v>0.51935736497229101</v>
      </c>
      <c r="S13" s="14"/>
      <c r="T13" s="14">
        <v>0.64011301571183898</v>
      </c>
      <c r="U13" s="14">
        <v>0.38830268459751399</v>
      </c>
      <c r="V13" s="14">
        <v>0.43790086767338399</v>
      </c>
      <c r="W13" s="14">
        <v>0.48447062594405599</v>
      </c>
      <c r="X13" s="14"/>
      <c r="Y13" s="14">
        <v>0.46543534957473398</v>
      </c>
      <c r="Z13" s="14">
        <v>0.50684327451477995</v>
      </c>
      <c r="AA13" s="14">
        <v>0.43959638626235398</v>
      </c>
      <c r="AB13" s="14">
        <v>0.48140160188731401</v>
      </c>
      <c r="AC13" s="14"/>
      <c r="AD13" s="14">
        <v>0.50534215575889097</v>
      </c>
      <c r="AE13" s="14">
        <v>0.41990728826790602</v>
      </c>
      <c r="AF13" s="14">
        <v>0.31279200296790199</v>
      </c>
      <c r="AG13" s="14">
        <v>0.47670985707584901</v>
      </c>
      <c r="AH13" s="14"/>
      <c r="AI13" s="14">
        <v>0.477218111494079</v>
      </c>
      <c r="AJ13" s="14">
        <v>0.56712982870687501</v>
      </c>
      <c r="AK13" s="14">
        <v>0.38183761959671703</v>
      </c>
      <c r="AL13" s="14">
        <v>0.41543794977173198</v>
      </c>
      <c r="AM13" s="14">
        <v>0.48251126942945499</v>
      </c>
    </row>
    <row r="14" spans="2:39" x14ac:dyDescent="0.35">
      <c r="B14" s="15" t="s">
        <v>64</v>
      </c>
      <c r="C14" s="14">
        <v>8.6005789799652697E-3</v>
      </c>
      <c r="D14" s="14">
        <v>4.7189834868324801E-3</v>
      </c>
      <c r="E14" s="14">
        <v>1.28800505441777E-2</v>
      </c>
      <c r="F14" s="14"/>
      <c r="G14" s="14">
        <v>0</v>
      </c>
      <c r="H14" s="14">
        <v>1.32582685600507E-2</v>
      </c>
      <c r="I14" s="14">
        <v>5.9301526256260104E-3</v>
      </c>
      <c r="J14" s="14">
        <v>8.0949040978480196E-3</v>
      </c>
      <c r="K14" s="14">
        <v>2.8338933142133101E-2</v>
      </c>
      <c r="L14" s="14">
        <v>0</v>
      </c>
      <c r="M14" s="14"/>
      <c r="N14" s="14">
        <v>3.6115660755615002E-2</v>
      </c>
      <c r="O14" s="14">
        <v>1.2519565898495601E-2</v>
      </c>
      <c r="P14" s="14">
        <v>0</v>
      </c>
      <c r="Q14" s="14">
        <v>1.18445740934507E-2</v>
      </c>
      <c r="R14" s="14">
        <v>0</v>
      </c>
      <c r="S14" s="14"/>
      <c r="T14" s="14">
        <v>0</v>
      </c>
      <c r="U14" s="14">
        <v>0</v>
      </c>
      <c r="V14" s="14">
        <v>1.9780409779826199E-2</v>
      </c>
      <c r="W14" s="14">
        <v>0</v>
      </c>
      <c r="X14" s="14"/>
      <c r="Y14" s="14">
        <v>1.19644483658336E-2</v>
      </c>
      <c r="Z14" s="14">
        <v>5.6661485609227399E-3</v>
      </c>
      <c r="AA14" s="14">
        <v>9.3048280052988892E-3</v>
      </c>
      <c r="AB14" s="14">
        <v>0</v>
      </c>
      <c r="AC14" s="14"/>
      <c r="AD14" s="14">
        <v>0</v>
      </c>
      <c r="AE14" s="14">
        <v>8.9187819089762699E-3</v>
      </c>
      <c r="AF14" s="14">
        <v>0</v>
      </c>
      <c r="AG14" s="14">
        <v>8.9117992699247695E-2</v>
      </c>
      <c r="AH14" s="14"/>
      <c r="AI14" s="14">
        <v>3.56382191824803E-2</v>
      </c>
      <c r="AJ14" s="14">
        <v>0</v>
      </c>
      <c r="AK14" s="14">
        <v>0</v>
      </c>
      <c r="AL14" s="14">
        <v>0</v>
      </c>
      <c r="AM14" s="14">
        <v>0</v>
      </c>
    </row>
    <row r="15" spans="2:39" x14ac:dyDescent="0.35">
      <c r="B15" s="15" t="s">
        <v>285</v>
      </c>
      <c r="C15" s="18">
        <v>7.1227661558376204E-2</v>
      </c>
      <c r="D15" s="18">
        <v>7.9284482816181806E-2</v>
      </c>
      <c r="E15" s="18">
        <v>6.2344990107494502E-2</v>
      </c>
      <c r="F15" s="18"/>
      <c r="G15" s="18">
        <v>9.90170525795247E-2</v>
      </c>
      <c r="H15" s="18">
        <v>8.0242629373784999E-2</v>
      </c>
      <c r="I15" s="18">
        <v>6.4721410456201001E-2</v>
      </c>
      <c r="J15" s="18">
        <v>4.1506848306902301E-2</v>
      </c>
      <c r="K15" s="18">
        <v>4.21940214044517E-2</v>
      </c>
      <c r="L15" s="18">
        <v>8.8374781389545201E-2</v>
      </c>
      <c r="M15" s="18"/>
      <c r="N15" s="18">
        <v>9.6273219900027698E-2</v>
      </c>
      <c r="O15" s="18">
        <v>8.1202928104275193E-2</v>
      </c>
      <c r="P15" s="18">
        <v>8.1569191981803194E-2</v>
      </c>
      <c r="Q15" s="18">
        <v>5.0324475063809701E-2</v>
      </c>
      <c r="R15" s="18">
        <v>7.1052220844408598E-2</v>
      </c>
      <c r="S15" s="18"/>
      <c r="T15" s="18">
        <v>3.07065494205132E-2</v>
      </c>
      <c r="U15" s="18">
        <v>7.1063385417031402E-2</v>
      </c>
      <c r="V15" s="18">
        <v>7.4717515005021495E-2</v>
      </c>
      <c r="W15" s="18">
        <v>7.3582403881311598E-2</v>
      </c>
      <c r="X15" s="18"/>
      <c r="Y15" s="18">
        <v>5.7621154386492103E-2</v>
      </c>
      <c r="Z15" s="18">
        <v>5.8089713641457902E-2</v>
      </c>
      <c r="AA15" s="18">
        <v>8.5269303109702405E-2</v>
      </c>
      <c r="AB15" s="18">
        <v>0.146201945677469</v>
      </c>
      <c r="AC15" s="18"/>
      <c r="AD15" s="18">
        <v>8.7159439278097606E-2</v>
      </c>
      <c r="AE15" s="18">
        <v>4.4828742119451398E-2</v>
      </c>
      <c r="AF15" s="18">
        <v>3.4113365063305097E-2</v>
      </c>
      <c r="AG15" s="18">
        <v>7.5213721215295196E-2</v>
      </c>
      <c r="AH15" s="18"/>
      <c r="AI15" s="18">
        <v>0.108178928672965</v>
      </c>
      <c r="AJ15" s="18">
        <v>6.7344889181339407E-2</v>
      </c>
      <c r="AK15" s="18">
        <v>0.14749181947223799</v>
      </c>
      <c r="AL15" s="18">
        <v>5.2481480902448301E-2</v>
      </c>
      <c r="AM15" s="18">
        <v>5.5977082473548503E-2</v>
      </c>
    </row>
    <row r="16" spans="2:39" x14ac:dyDescent="0.35">
      <c r="B16" s="15" t="s">
        <v>286</v>
      </c>
      <c r="C16" s="18">
        <v>0.83556777279879901</v>
      </c>
      <c r="D16" s="18">
        <v>0.82934653131738001</v>
      </c>
      <c r="E16" s="18">
        <v>0.84242671161942795</v>
      </c>
      <c r="F16" s="18"/>
      <c r="G16" s="18">
        <v>0.75122086067697402</v>
      </c>
      <c r="H16" s="18">
        <v>0.85643109058667499</v>
      </c>
      <c r="I16" s="18">
        <v>0.87126775906361398</v>
      </c>
      <c r="J16" s="18">
        <v>0.85999448948493296</v>
      </c>
      <c r="K16" s="18">
        <v>0.79416544612453599</v>
      </c>
      <c r="L16" s="18">
        <v>0.85446061965262798</v>
      </c>
      <c r="M16" s="18"/>
      <c r="N16" s="18">
        <v>0.75506802562838404</v>
      </c>
      <c r="O16" s="18">
        <v>0.79633286446694396</v>
      </c>
      <c r="P16" s="18">
        <v>0.87182898099453399</v>
      </c>
      <c r="Q16" s="18">
        <v>0.84712542590634998</v>
      </c>
      <c r="R16" s="18">
        <v>0.87576404719183998</v>
      </c>
      <c r="S16" s="18"/>
      <c r="T16" s="18">
        <v>0.92741490726317899</v>
      </c>
      <c r="U16" s="18">
        <v>0.83930435193415198</v>
      </c>
      <c r="V16" s="18">
        <v>0.80581504614460298</v>
      </c>
      <c r="W16" s="18">
        <v>0.85135002131037096</v>
      </c>
      <c r="X16" s="18"/>
      <c r="Y16" s="18">
        <v>0.84170196657950103</v>
      </c>
      <c r="Z16" s="18">
        <v>0.84620220579912298</v>
      </c>
      <c r="AA16" s="18">
        <v>0.85719504600574903</v>
      </c>
      <c r="AB16" s="18">
        <v>0.79355723083173502</v>
      </c>
      <c r="AC16" s="18"/>
      <c r="AD16" s="18">
        <v>0.83862232258931801</v>
      </c>
      <c r="AE16" s="18">
        <v>0.83705175990689096</v>
      </c>
      <c r="AF16" s="18">
        <v>0.81879517656247902</v>
      </c>
      <c r="AG16" s="18">
        <v>0.80173273076830198</v>
      </c>
      <c r="AH16" s="18"/>
      <c r="AI16" s="18">
        <v>0.78074346967677299</v>
      </c>
      <c r="AJ16" s="18">
        <v>0.90012325148344297</v>
      </c>
      <c r="AK16" s="18">
        <v>0.77467901802557104</v>
      </c>
      <c r="AL16" s="18">
        <v>0.86365716539084203</v>
      </c>
      <c r="AM16" s="18">
        <v>0.91267364728356304</v>
      </c>
    </row>
    <row r="17" spans="2:39" x14ac:dyDescent="0.35">
      <c r="B17" s="15" t="s">
        <v>67</v>
      </c>
      <c r="C17" s="19">
        <v>0.764340111240422</v>
      </c>
      <c r="D17" s="19">
        <v>0.75006204850119895</v>
      </c>
      <c r="E17" s="19">
        <v>0.780081721511933</v>
      </c>
      <c r="F17" s="19"/>
      <c r="G17" s="19">
        <v>0.65220380809745004</v>
      </c>
      <c r="H17" s="19">
        <v>0.77618846121288998</v>
      </c>
      <c r="I17" s="19">
        <v>0.80654634860741203</v>
      </c>
      <c r="J17" s="19">
        <v>0.81848764117802997</v>
      </c>
      <c r="K17" s="19">
        <v>0.75197142472008405</v>
      </c>
      <c r="L17" s="19">
        <v>0.76608583826308296</v>
      </c>
      <c r="M17" s="19"/>
      <c r="N17" s="19">
        <v>0.65879480572835702</v>
      </c>
      <c r="O17" s="19">
        <v>0.71512993636266897</v>
      </c>
      <c r="P17" s="19">
        <v>0.79025978901273097</v>
      </c>
      <c r="Q17" s="19">
        <v>0.79680095084253999</v>
      </c>
      <c r="R17" s="19">
        <v>0.80471182634743099</v>
      </c>
      <c r="S17" s="19"/>
      <c r="T17" s="19">
        <v>0.896708357842666</v>
      </c>
      <c r="U17" s="19">
        <v>0.76824096651712004</v>
      </c>
      <c r="V17" s="19">
        <v>0.73109753113958198</v>
      </c>
      <c r="W17" s="19">
        <v>0.77776761742905998</v>
      </c>
      <c r="X17" s="19"/>
      <c r="Y17" s="19">
        <v>0.78408081219300896</v>
      </c>
      <c r="Z17" s="19">
        <v>0.78811249215766499</v>
      </c>
      <c r="AA17" s="19">
        <v>0.77192574289604599</v>
      </c>
      <c r="AB17" s="19">
        <v>0.64735528515426599</v>
      </c>
      <c r="AC17" s="19"/>
      <c r="AD17" s="19">
        <v>0.75146288331122002</v>
      </c>
      <c r="AE17" s="19">
        <v>0.79222301778743898</v>
      </c>
      <c r="AF17" s="19">
        <v>0.78468181149917404</v>
      </c>
      <c r="AG17" s="19">
        <v>0.72651900955300597</v>
      </c>
      <c r="AH17" s="19"/>
      <c r="AI17" s="19">
        <v>0.67256454100380902</v>
      </c>
      <c r="AJ17" s="19">
        <v>0.832778362302104</v>
      </c>
      <c r="AK17" s="19">
        <v>0.62718719855333305</v>
      </c>
      <c r="AL17" s="19">
        <v>0.81117568448839406</v>
      </c>
      <c r="AM17" s="19">
        <v>0.85669656481001399</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449</v>
      </c>
      <c r="D7" s="10">
        <v>245</v>
      </c>
      <c r="E7" s="10">
        <v>204</v>
      </c>
      <c r="F7" s="10"/>
      <c r="G7" s="10">
        <v>97</v>
      </c>
      <c r="H7" s="10">
        <v>126</v>
      </c>
      <c r="I7" s="10">
        <v>94</v>
      </c>
      <c r="J7" s="10">
        <v>69</v>
      </c>
      <c r="K7" s="10">
        <v>34</v>
      </c>
      <c r="L7" s="10">
        <v>29</v>
      </c>
      <c r="M7" s="10"/>
      <c r="N7" s="10">
        <v>65</v>
      </c>
      <c r="O7" s="10">
        <v>80</v>
      </c>
      <c r="P7" s="10">
        <v>103</v>
      </c>
      <c r="Q7" s="10">
        <v>89</v>
      </c>
      <c r="R7" s="10">
        <v>82</v>
      </c>
      <c r="S7" s="10"/>
      <c r="T7" s="10">
        <v>28</v>
      </c>
      <c r="U7" s="10">
        <v>33</v>
      </c>
      <c r="V7" s="10">
        <v>190</v>
      </c>
      <c r="W7" s="10">
        <v>197</v>
      </c>
      <c r="X7" s="10"/>
      <c r="Y7" s="10">
        <v>216</v>
      </c>
      <c r="Z7" s="10">
        <v>103</v>
      </c>
      <c r="AA7" s="10">
        <v>65</v>
      </c>
      <c r="AB7" s="10">
        <v>39</v>
      </c>
      <c r="AC7" s="10"/>
      <c r="AD7" s="10">
        <v>257</v>
      </c>
      <c r="AE7" s="10">
        <v>139</v>
      </c>
      <c r="AF7" s="10">
        <v>19</v>
      </c>
      <c r="AG7" s="10">
        <v>32</v>
      </c>
      <c r="AH7" s="10"/>
      <c r="AI7" s="10">
        <v>41</v>
      </c>
      <c r="AJ7" s="10">
        <v>113</v>
      </c>
      <c r="AK7" s="10">
        <v>24</v>
      </c>
      <c r="AL7" s="10">
        <v>47</v>
      </c>
      <c r="AM7" s="10">
        <v>51</v>
      </c>
    </row>
    <row r="8" spans="2:39" ht="30" customHeight="1" x14ac:dyDescent="0.35">
      <c r="B8" s="11" t="s">
        <v>20</v>
      </c>
      <c r="C8" s="11">
        <v>459</v>
      </c>
      <c r="D8" s="11">
        <v>241</v>
      </c>
      <c r="E8" s="11">
        <v>218</v>
      </c>
      <c r="F8" s="11"/>
      <c r="G8" s="11">
        <v>84</v>
      </c>
      <c r="H8" s="11">
        <v>120</v>
      </c>
      <c r="I8" s="11">
        <v>106</v>
      </c>
      <c r="J8" s="11">
        <v>73</v>
      </c>
      <c r="K8" s="11">
        <v>40</v>
      </c>
      <c r="L8" s="11">
        <v>36</v>
      </c>
      <c r="M8" s="11"/>
      <c r="N8" s="11">
        <v>34</v>
      </c>
      <c r="O8" s="11">
        <v>127</v>
      </c>
      <c r="P8" s="11">
        <v>100</v>
      </c>
      <c r="Q8" s="11">
        <v>96</v>
      </c>
      <c r="R8" s="11">
        <v>73</v>
      </c>
      <c r="S8" s="11"/>
      <c r="T8" s="11">
        <v>28</v>
      </c>
      <c r="U8" s="11">
        <v>29</v>
      </c>
      <c r="V8" s="11">
        <v>200</v>
      </c>
      <c r="W8" s="11">
        <v>202</v>
      </c>
      <c r="X8" s="11"/>
      <c r="Y8" s="11">
        <v>228</v>
      </c>
      <c r="Z8" s="11">
        <v>104</v>
      </c>
      <c r="AA8" s="11">
        <v>68</v>
      </c>
      <c r="AB8" s="11">
        <v>38</v>
      </c>
      <c r="AC8" s="11"/>
      <c r="AD8" s="11">
        <v>271</v>
      </c>
      <c r="AE8" s="11">
        <v>137</v>
      </c>
      <c r="AF8" s="11">
        <v>18</v>
      </c>
      <c r="AG8" s="11">
        <v>31</v>
      </c>
      <c r="AH8" s="11"/>
      <c r="AI8" s="11">
        <v>45</v>
      </c>
      <c r="AJ8" s="11">
        <v>114</v>
      </c>
      <c r="AK8" s="11">
        <v>25</v>
      </c>
      <c r="AL8" s="11">
        <v>72</v>
      </c>
      <c r="AM8" s="11">
        <v>45</v>
      </c>
    </row>
    <row r="9" spans="2:39" x14ac:dyDescent="0.35">
      <c r="B9" s="15" t="s">
        <v>280</v>
      </c>
      <c r="C9" s="14">
        <v>1.9255878318420801E-2</v>
      </c>
      <c r="D9" s="14">
        <v>1.7837167944214301E-2</v>
      </c>
      <c r="E9" s="14">
        <v>2.0820011086766E-2</v>
      </c>
      <c r="F9" s="14"/>
      <c r="G9" s="14">
        <v>2.7772448629177399E-2</v>
      </c>
      <c r="H9" s="14">
        <v>1.9915119841033599E-2</v>
      </c>
      <c r="I9" s="14">
        <v>1.97769737102284E-2</v>
      </c>
      <c r="J9" s="14">
        <v>1.2392371504564299E-2</v>
      </c>
      <c r="K9" s="14">
        <v>0</v>
      </c>
      <c r="L9" s="14">
        <v>3.1156623583728098E-2</v>
      </c>
      <c r="M9" s="14"/>
      <c r="N9" s="14">
        <v>2.48600552446205E-2</v>
      </c>
      <c r="O9" s="14">
        <v>1.2519565898495601E-2</v>
      </c>
      <c r="P9" s="14">
        <v>2.1513594616858402E-2</v>
      </c>
      <c r="Q9" s="14">
        <v>0</v>
      </c>
      <c r="R9" s="14">
        <v>5.8423421417459299E-2</v>
      </c>
      <c r="S9" s="14"/>
      <c r="T9" s="14">
        <v>0</v>
      </c>
      <c r="U9" s="14">
        <v>0</v>
      </c>
      <c r="V9" s="14">
        <v>2.42065179882518E-2</v>
      </c>
      <c r="W9" s="14">
        <v>1.9870029359480401E-2</v>
      </c>
      <c r="X9" s="14"/>
      <c r="Y9" s="14">
        <v>1.2799083269299599E-2</v>
      </c>
      <c r="Z9" s="14">
        <v>6.8080072677287199E-3</v>
      </c>
      <c r="AA9" s="14">
        <v>2.6880467486511302E-2</v>
      </c>
      <c r="AB9" s="14">
        <v>5.05784106950335E-2</v>
      </c>
      <c r="AC9" s="14"/>
      <c r="AD9" s="14">
        <v>9.6688265376488301E-3</v>
      </c>
      <c r="AE9" s="14">
        <v>2.6002734331322799E-2</v>
      </c>
      <c r="AF9" s="14">
        <v>0</v>
      </c>
      <c r="AG9" s="14">
        <v>5.1980761832907202E-2</v>
      </c>
      <c r="AH9" s="14"/>
      <c r="AI9" s="14">
        <v>3.56382191824803E-2</v>
      </c>
      <c r="AJ9" s="14">
        <v>9.1333084758373692E-3</v>
      </c>
      <c r="AK9" s="14">
        <v>0</v>
      </c>
      <c r="AL9" s="14">
        <v>1.0951381038910499E-2</v>
      </c>
      <c r="AM9" s="14">
        <v>5.32543229233488E-2</v>
      </c>
    </row>
    <row r="10" spans="2:39" x14ac:dyDescent="0.35">
      <c r="B10" s="15" t="s">
        <v>281</v>
      </c>
      <c r="C10" s="14">
        <v>2.6039268163572899E-2</v>
      </c>
      <c r="D10" s="14">
        <v>2.4259443093444698E-2</v>
      </c>
      <c r="E10" s="14">
        <v>2.8001531050151799E-2</v>
      </c>
      <c r="F10" s="14"/>
      <c r="G10" s="14">
        <v>1.6825958991854899E-2</v>
      </c>
      <c r="H10" s="14">
        <v>3.7578298924377002E-2</v>
      </c>
      <c r="I10" s="14">
        <v>3.8291601058127303E-2</v>
      </c>
      <c r="J10" s="14">
        <v>2.6806683985954601E-2</v>
      </c>
      <c r="K10" s="14">
        <v>0</v>
      </c>
      <c r="L10" s="14">
        <v>0</v>
      </c>
      <c r="M10" s="14"/>
      <c r="N10" s="14">
        <v>0</v>
      </c>
      <c r="O10" s="14">
        <v>3.7387370776212202E-2</v>
      </c>
      <c r="P10" s="14">
        <v>9.7664123125931392E-3</v>
      </c>
      <c r="Q10" s="14">
        <v>3.3430442239795799E-2</v>
      </c>
      <c r="R10" s="14">
        <v>1.2069820296989499E-2</v>
      </c>
      <c r="S10" s="14"/>
      <c r="T10" s="14">
        <v>0</v>
      </c>
      <c r="U10" s="14">
        <v>3.0092094370984399E-2</v>
      </c>
      <c r="V10" s="14">
        <v>3.5462710504825502E-2</v>
      </c>
      <c r="W10" s="14">
        <v>1.9801997172255101E-2</v>
      </c>
      <c r="X10" s="14"/>
      <c r="Y10" s="14">
        <v>1.6168847415208E-2</v>
      </c>
      <c r="Z10" s="14">
        <v>1.7879010141360101E-2</v>
      </c>
      <c r="AA10" s="14">
        <v>1.72671356578365E-2</v>
      </c>
      <c r="AB10" s="14">
        <v>5.9162060702300297E-2</v>
      </c>
      <c r="AC10" s="14"/>
      <c r="AD10" s="14">
        <v>2.33345802771689E-2</v>
      </c>
      <c r="AE10" s="14">
        <v>2.94743000508223E-2</v>
      </c>
      <c r="AF10" s="14">
        <v>0</v>
      </c>
      <c r="AG10" s="14">
        <v>5.1980761832907202E-2</v>
      </c>
      <c r="AH10" s="14"/>
      <c r="AI10" s="14">
        <v>7.1863033285076094E-2</v>
      </c>
      <c r="AJ10" s="14">
        <v>2.38987710120937E-2</v>
      </c>
      <c r="AK10" s="14">
        <v>0</v>
      </c>
      <c r="AL10" s="14">
        <v>1.9765397228134099E-2</v>
      </c>
      <c r="AM10" s="14">
        <v>1.94311672624175E-2</v>
      </c>
    </row>
    <row r="11" spans="2:39" x14ac:dyDescent="0.35">
      <c r="B11" s="15" t="s">
        <v>282</v>
      </c>
      <c r="C11" s="14">
        <v>4.9435160131750103E-2</v>
      </c>
      <c r="D11" s="14">
        <v>4.7820414560656298E-2</v>
      </c>
      <c r="E11" s="14">
        <v>5.1215422337628998E-2</v>
      </c>
      <c r="F11" s="14"/>
      <c r="G11" s="14">
        <v>9.4623380761517301E-2</v>
      </c>
      <c r="H11" s="14">
        <v>7.0711105348935405E-2</v>
      </c>
      <c r="I11" s="14">
        <v>1.1860305251252E-2</v>
      </c>
      <c r="J11" s="14">
        <v>2.9722022555739198E-2</v>
      </c>
      <c r="K11" s="14">
        <v>4.2177472239974999E-2</v>
      </c>
      <c r="L11" s="14">
        <v>3.18384456344196E-2</v>
      </c>
      <c r="M11" s="14"/>
      <c r="N11" s="14">
        <v>9.5471069055095295E-2</v>
      </c>
      <c r="O11" s="14">
        <v>2.2618785605041498E-2</v>
      </c>
      <c r="P11" s="14">
        <v>3.7447147623163597E-2</v>
      </c>
      <c r="Q11" s="14">
        <v>8.6442764294133598E-2</v>
      </c>
      <c r="R11" s="14">
        <v>5.0891162394840601E-2</v>
      </c>
      <c r="S11" s="14"/>
      <c r="T11" s="14">
        <v>0</v>
      </c>
      <c r="U11" s="14">
        <v>0.111880252968588</v>
      </c>
      <c r="V11" s="14">
        <v>6.12993789219013E-2</v>
      </c>
      <c r="W11" s="14">
        <v>3.5610445879001203E-2</v>
      </c>
      <c r="X11" s="14"/>
      <c r="Y11" s="14">
        <v>6.2501084301731596E-2</v>
      </c>
      <c r="Z11" s="14">
        <v>2.30878525897837E-2</v>
      </c>
      <c r="AA11" s="14">
        <v>4.09323319220362E-2</v>
      </c>
      <c r="AB11" s="14">
        <v>4.5116184795976802E-2</v>
      </c>
      <c r="AC11" s="14"/>
      <c r="AD11" s="14">
        <v>4.9535108931202401E-2</v>
      </c>
      <c r="AE11" s="14">
        <v>6.19077776063486E-2</v>
      </c>
      <c r="AF11" s="14">
        <v>0</v>
      </c>
      <c r="AG11" s="14">
        <v>2.5638099784778899E-2</v>
      </c>
      <c r="AH11" s="14"/>
      <c r="AI11" s="14">
        <v>6.7180105997346098E-2</v>
      </c>
      <c r="AJ11" s="14">
        <v>3.00543875233335E-2</v>
      </c>
      <c r="AK11" s="14">
        <v>3.4750486848016099E-2</v>
      </c>
      <c r="AL11" s="14">
        <v>0</v>
      </c>
      <c r="AM11" s="14">
        <v>1.5674635121444399E-2</v>
      </c>
    </row>
    <row r="12" spans="2:39" x14ac:dyDescent="0.35">
      <c r="B12" s="15" t="s">
        <v>283</v>
      </c>
      <c r="C12" s="14">
        <v>0.30660013436682598</v>
      </c>
      <c r="D12" s="14">
        <v>0.30948004165785797</v>
      </c>
      <c r="E12" s="14">
        <v>0.30342502727971599</v>
      </c>
      <c r="F12" s="14"/>
      <c r="G12" s="14">
        <v>0.35654570752194797</v>
      </c>
      <c r="H12" s="14">
        <v>0.26969921141841602</v>
      </c>
      <c r="I12" s="14">
        <v>0.23320751799283301</v>
      </c>
      <c r="J12" s="14">
        <v>0.27969507750890299</v>
      </c>
      <c r="K12" s="14">
        <v>0.45686969392114202</v>
      </c>
      <c r="L12" s="14">
        <v>0.41851840001258001</v>
      </c>
      <c r="M12" s="14"/>
      <c r="N12" s="14">
        <v>0.34719688067740501</v>
      </c>
      <c r="O12" s="14">
        <v>0.37741878512983501</v>
      </c>
      <c r="P12" s="14">
        <v>0.26836735938367401</v>
      </c>
      <c r="Q12" s="14">
        <v>0.300246938861433</v>
      </c>
      <c r="R12" s="14">
        <v>0.25675107640364703</v>
      </c>
      <c r="S12" s="14"/>
      <c r="T12" s="14">
        <v>0.51282134518969102</v>
      </c>
      <c r="U12" s="14">
        <v>0.33728219539474902</v>
      </c>
      <c r="V12" s="14">
        <v>0.30844256454187402</v>
      </c>
      <c r="W12" s="14">
        <v>0.27228175134479599</v>
      </c>
      <c r="X12" s="14"/>
      <c r="Y12" s="14">
        <v>0.31551242331988399</v>
      </c>
      <c r="Z12" s="14">
        <v>0.29279702967929599</v>
      </c>
      <c r="AA12" s="14">
        <v>0.39527754824799499</v>
      </c>
      <c r="AB12" s="14">
        <v>0.17834738518575599</v>
      </c>
      <c r="AC12" s="14"/>
      <c r="AD12" s="14">
        <v>0.29406781520834702</v>
      </c>
      <c r="AE12" s="14">
        <v>0.33652212968182199</v>
      </c>
      <c r="AF12" s="14">
        <v>0.36246386765809402</v>
      </c>
      <c r="AG12" s="14">
        <v>0.241390028625525</v>
      </c>
      <c r="AH12" s="14"/>
      <c r="AI12" s="14">
        <v>0.29779896854841598</v>
      </c>
      <c r="AJ12" s="14">
        <v>0.29171188074080301</v>
      </c>
      <c r="AK12" s="14">
        <v>0.22187598016135901</v>
      </c>
      <c r="AL12" s="14">
        <v>0.44035195255489001</v>
      </c>
      <c r="AM12" s="14">
        <v>0.27182663729951301</v>
      </c>
    </row>
    <row r="13" spans="2:39" x14ac:dyDescent="0.35">
      <c r="B13" s="15" t="s">
        <v>284</v>
      </c>
      <c r="C13" s="14">
        <v>0.59068777291295604</v>
      </c>
      <c r="D13" s="14">
        <v>0.58989845139458896</v>
      </c>
      <c r="E13" s="14">
        <v>0.59155800243554502</v>
      </c>
      <c r="F13" s="14"/>
      <c r="G13" s="14">
        <v>0.50423250409550202</v>
      </c>
      <c r="H13" s="14">
        <v>0.59008176973002202</v>
      </c>
      <c r="I13" s="14">
        <v>0.69686360198755903</v>
      </c>
      <c r="J13" s="14">
        <v>0.63650222249313704</v>
      </c>
      <c r="K13" s="14">
        <v>0.47261390069675002</v>
      </c>
      <c r="L13" s="14">
        <v>0.51848653076927198</v>
      </c>
      <c r="M13" s="14"/>
      <c r="N13" s="14">
        <v>0.53247199502287901</v>
      </c>
      <c r="O13" s="14">
        <v>0.53871040194615605</v>
      </c>
      <c r="P13" s="14">
        <v>0.66290548606371003</v>
      </c>
      <c r="Q13" s="14">
        <v>0.56803528051118601</v>
      </c>
      <c r="R13" s="14">
        <v>0.62186451948706301</v>
      </c>
      <c r="S13" s="14"/>
      <c r="T13" s="14">
        <v>0.48717865481030898</v>
      </c>
      <c r="U13" s="14">
        <v>0.48360412558286803</v>
      </c>
      <c r="V13" s="14">
        <v>0.55767911988802699</v>
      </c>
      <c r="W13" s="14">
        <v>0.65243577624446703</v>
      </c>
      <c r="X13" s="14"/>
      <c r="Y13" s="14">
        <v>0.58326032299708697</v>
      </c>
      <c r="Z13" s="14">
        <v>0.65942810032183197</v>
      </c>
      <c r="AA13" s="14">
        <v>0.519642516685621</v>
      </c>
      <c r="AB13" s="14">
        <v>0.62852791139256803</v>
      </c>
      <c r="AC13" s="14"/>
      <c r="AD13" s="14">
        <v>0.61807757526218399</v>
      </c>
      <c r="AE13" s="14">
        <v>0.53815868564085201</v>
      </c>
      <c r="AF13" s="14">
        <v>0.63753613234190598</v>
      </c>
      <c r="AG13" s="14">
        <v>0.59187311705754198</v>
      </c>
      <c r="AH13" s="14"/>
      <c r="AI13" s="14">
        <v>0.52751967298668201</v>
      </c>
      <c r="AJ13" s="14">
        <v>0.64520165224793202</v>
      </c>
      <c r="AK13" s="14">
        <v>0.74337353299062503</v>
      </c>
      <c r="AL13" s="14">
        <v>0.50881050845963804</v>
      </c>
      <c r="AM13" s="14">
        <v>0.639813237393277</v>
      </c>
    </row>
    <row r="14" spans="2:39" x14ac:dyDescent="0.35">
      <c r="B14" s="15" t="s">
        <v>64</v>
      </c>
      <c r="C14" s="14">
        <v>7.9817861064742195E-3</v>
      </c>
      <c r="D14" s="14">
        <v>1.0704481349237601E-2</v>
      </c>
      <c r="E14" s="14">
        <v>4.9800058101924201E-3</v>
      </c>
      <c r="F14" s="14"/>
      <c r="G14" s="14">
        <v>0</v>
      </c>
      <c r="H14" s="14">
        <v>1.2014494737216301E-2</v>
      </c>
      <c r="I14" s="14">
        <v>0</v>
      </c>
      <c r="J14" s="14">
        <v>1.48816219517013E-2</v>
      </c>
      <c r="K14" s="14">
        <v>2.8338933142133101E-2</v>
      </c>
      <c r="L14" s="14">
        <v>0</v>
      </c>
      <c r="M14" s="14"/>
      <c r="N14" s="14">
        <v>0</v>
      </c>
      <c r="O14" s="14">
        <v>1.13450906442592E-2</v>
      </c>
      <c r="P14" s="14">
        <v>0</v>
      </c>
      <c r="Q14" s="14">
        <v>1.18445740934507E-2</v>
      </c>
      <c r="R14" s="14">
        <v>0</v>
      </c>
      <c r="S14" s="14"/>
      <c r="T14" s="14">
        <v>0</v>
      </c>
      <c r="U14" s="14">
        <v>3.7141331682810703E-2</v>
      </c>
      <c r="V14" s="14">
        <v>1.29097081551205E-2</v>
      </c>
      <c r="W14" s="14">
        <v>0</v>
      </c>
      <c r="X14" s="14"/>
      <c r="Y14" s="14">
        <v>9.7582386967904906E-3</v>
      </c>
      <c r="Z14" s="14">
        <v>0</v>
      </c>
      <c r="AA14" s="14">
        <v>0</v>
      </c>
      <c r="AB14" s="14">
        <v>3.8268047228364799E-2</v>
      </c>
      <c r="AC14" s="14"/>
      <c r="AD14" s="14">
        <v>5.31609378344872E-3</v>
      </c>
      <c r="AE14" s="14">
        <v>7.9343726888324202E-3</v>
      </c>
      <c r="AF14" s="14">
        <v>0</v>
      </c>
      <c r="AG14" s="14">
        <v>3.71372308663405E-2</v>
      </c>
      <c r="AH14" s="14"/>
      <c r="AI14" s="14">
        <v>0</v>
      </c>
      <c r="AJ14" s="14">
        <v>0</v>
      </c>
      <c r="AK14" s="14">
        <v>0</v>
      </c>
      <c r="AL14" s="14">
        <v>2.0120760718426799E-2</v>
      </c>
      <c r="AM14" s="14">
        <v>0</v>
      </c>
    </row>
    <row r="15" spans="2:39" x14ac:dyDescent="0.35">
      <c r="B15" s="15" t="s">
        <v>285</v>
      </c>
      <c r="C15" s="18">
        <v>4.52951464819938E-2</v>
      </c>
      <c r="D15" s="18">
        <v>4.2096611037659097E-2</v>
      </c>
      <c r="E15" s="18">
        <v>4.8821542136917799E-2</v>
      </c>
      <c r="F15" s="18"/>
      <c r="G15" s="18">
        <v>4.4598407621032302E-2</v>
      </c>
      <c r="H15" s="18">
        <v>5.74934187654106E-2</v>
      </c>
      <c r="I15" s="18">
        <v>5.80685747683558E-2</v>
      </c>
      <c r="J15" s="18">
        <v>3.91990554905189E-2</v>
      </c>
      <c r="K15" s="18">
        <v>0</v>
      </c>
      <c r="L15" s="18">
        <v>3.1156623583728098E-2</v>
      </c>
      <c r="M15" s="18"/>
      <c r="N15" s="18">
        <v>2.48600552446205E-2</v>
      </c>
      <c r="O15" s="18">
        <v>4.9906936674707802E-2</v>
      </c>
      <c r="P15" s="18">
        <v>3.1280006929451501E-2</v>
      </c>
      <c r="Q15" s="18">
        <v>3.3430442239795799E-2</v>
      </c>
      <c r="R15" s="18">
        <v>7.0493241714448804E-2</v>
      </c>
      <c r="S15" s="18"/>
      <c r="T15" s="18">
        <v>0</v>
      </c>
      <c r="U15" s="18">
        <v>3.0092094370984399E-2</v>
      </c>
      <c r="V15" s="18">
        <v>5.9669228493077299E-2</v>
      </c>
      <c r="W15" s="18">
        <v>3.9672026531735502E-2</v>
      </c>
      <c r="X15" s="18"/>
      <c r="Y15" s="18">
        <v>2.8967930684507599E-2</v>
      </c>
      <c r="Z15" s="18">
        <v>2.46870174090888E-2</v>
      </c>
      <c r="AA15" s="18">
        <v>4.4147603144347798E-2</v>
      </c>
      <c r="AB15" s="18">
        <v>0.10974047139733401</v>
      </c>
      <c r="AC15" s="18"/>
      <c r="AD15" s="18">
        <v>3.3003406814817698E-2</v>
      </c>
      <c r="AE15" s="18">
        <v>5.5477034382145102E-2</v>
      </c>
      <c r="AF15" s="18">
        <v>0</v>
      </c>
      <c r="AG15" s="18">
        <v>0.103961523665814</v>
      </c>
      <c r="AH15" s="18"/>
      <c r="AI15" s="18">
        <v>0.107501252467556</v>
      </c>
      <c r="AJ15" s="18">
        <v>3.3032079487931097E-2</v>
      </c>
      <c r="AK15" s="18">
        <v>0</v>
      </c>
      <c r="AL15" s="18">
        <v>3.0716778267044598E-2</v>
      </c>
      <c r="AM15" s="18">
        <v>7.2685490185766199E-2</v>
      </c>
    </row>
    <row r="16" spans="2:39" x14ac:dyDescent="0.35">
      <c r="B16" s="15" t="s">
        <v>286</v>
      </c>
      <c r="C16" s="18">
        <v>0.89728790727978203</v>
      </c>
      <c r="D16" s="18">
        <v>0.89937849305244699</v>
      </c>
      <c r="E16" s="18">
        <v>0.894983029715261</v>
      </c>
      <c r="F16" s="18"/>
      <c r="G16" s="18">
        <v>0.86077821161745005</v>
      </c>
      <c r="H16" s="18">
        <v>0.85978098114843804</v>
      </c>
      <c r="I16" s="18">
        <v>0.93007111998039205</v>
      </c>
      <c r="J16" s="18">
        <v>0.91619730000204003</v>
      </c>
      <c r="K16" s="18">
        <v>0.92948359461789198</v>
      </c>
      <c r="L16" s="18">
        <v>0.93700493078185199</v>
      </c>
      <c r="M16" s="18"/>
      <c r="N16" s="18">
        <v>0.87966887570028396</v>
      </c>
      <c r="O16" s="18">
        <v>0.916129187075992</v>
      </c>
      <c r="P16" s="18">
        <v>0.93127284544738498</v>
      </c>
      <c r="Q16" s="18">
        <v>0.86828221937261996</v>
      </c>
      <c r="R16" s="18">
        <v>0.87861559589071003</v>
      </c>
      <c r="S16" s="18"/>
      <c r="T16" s="18">
        <v>1</v>
      </c>
      <c r="U16" s="18">
        <v>0.82088632097761705</v>
      </c>
      <c r="V16" s="18">
        <v>0.86612168442990101</v>
      </c>
      <c r="W16" s="18">
        <v>0.92471752758926296</v>
      </c>
      <c r="X16" s="18"/>
      <c r="Y16" s="18">
        <v>0.89877274631697002</v>
      </c>
      <c r="Z16" s="18">
        <v>0.95222513000112796</v>
      </c>
      <c r="AA16" s="18">
        <v>0.914920064933616</v>
      </c>
      <c r="AB16" s="18">
        <v>0.80687529657832502</v>
      </c>
      <c r="AC16" s="18"/>
      <c r="AD16" s="18">
        <v>0.912145390470531</v>
      </c>
      <c r="AE16" s="18">
        <v>0.87468081532267405</v>
      </c>
      <c r="AF16" s="18">
        <v>1</v>
      </c>
      <c r="AG16" s="18">
        <v>0.83326314568306603</v>
      </c>
      <c r="AH16" s="18"/>
      <c r="AI16" s="18">
        <v>0.82531864153509804</v>
      </c>
      <c r="AJ16" s="18">
        <v>0.93691353298873503</v>
      </c>
      <c r="AK16" s="18">
        <v>0.96524951315198404</v>
      </c>
      <c r="AL16" s="18">
        <v>0.94916246101452895</v>
      </c>
      <c r="AM16" s="18">
        <v>0.91163987469278895</v>
      </c>
    </row>
    <row r="17" spans="2:39" x14ac:dyDescent="0.35">
      <c r="B17" s="15" t="s">
        <v>67</v>
      </c>
      <c r="C17" s="19">
        <v>0.85199276079778796</v>
      </c>
      <c r="D17" s="19">
        <v>0.85728188201478805</v>
      </c>
      <c r="E17" s="19">
        <v>0.84616148757834297</v>
      </c>
      <c r="F17" s="19"/>
      <c r="G17" s="19">
        <v>0.81617980399641799</v>
      </c>
      <c r="H17" s="19">
        <v>0.80228756238302701</v>
      </c>
      <c r="I17" s="19">
        <v>0.87200254521203602</v>
      </c>
      <c r="J17" s="19">
        <v>0.87699824451152197</v>
      </c>
      <c r="K17" s="19">
        <v>0.92948359461789198</v>
      </c>
      <c r="L17" s="19">
        <v>0.90584830719812404</v>
      </c>
      <c r="M17" s="19"/>
      <c r="N17" s="19">
        <v>0.85480882045566398</v>
      </c>
      <c r="O17" s="19">
        <v>0.86622225040128398</v>
      </c>
      <c r="P17" s="19">
        <v>0.89999283851793299</v>
      </c>
      <c r="Q17" s="19">
        <v>0.83485177713282399</v>
      </c>
      <c r="R17" s="19">
        <v>0.80812235417626199</v>
      </c>
      <c r="S17" s="19"/>
      <c r="T17" s="19">
        <v>1</v>
      </c>
      <c r="U17" s="19">
        <v>0.79079422660663301</v>
      </c>
      <c r="V17" s="19">
        <v>0.80645245593682302</v>
      </c>
      <c r="W17" s="19">
        <v>0.88504550105752799</v>
      </c>
      <c r="X17" s="19"/>
      <c r="Y17" s="19">
        <v>0.86980481563246304</v>
      </c>
      <c r="Z17" s="19">
        <v>0.927538112592039</v>
      </c>
      <c r="AA17" s="19">
        <v>0.87077246178926804</v>
      </c>
      <c r="AB17" s="19">
        <v>0.69713482518099101</v>
      </c>
      <c r="AC17" s="19"/>
      <c r="AD17" s="19">
        <v>0.87914198365571405</v>
      </c>
      <c r="AE17" s="19">
        <v>0.81920378094052904</v>
      </c>
      <c r="AF17" s="19">
        <v>1</v>
      </c>
      <c r="AG17" s="19">
        <v>0.72930162201725202</v>
      </c>
      <c r="AH17" s="19"/>
      <c r="AI17" s="19">
        <v>0.717817389067541</v>
      </c>
      <c r="AJ17" s="19">
        <v>0.90388145350080396</v>
      </c>
      <c r="AK17" s="19">
        <v>0.96524951315198404</v>
      </c>
      <c r="AL17" s="19">
        <v>0.91844568274748395</v>
      </c>
      <c r="AM17" s="19">
        <v>0.83895438450702298</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449</v>
      </c>
      <c r="D7" s="10">
        <v>245</v>
      </c>
      <c r="E7" s="10">
        <v>204</v>
      </c>
      <c r="F7" s="10"/>
      <c r="G7" s="10">
        <v>97</v>
      </c>
      <c r="H7" s="10">
        <v>126</v>
      </c>
      <c r="I7" s="10">
        <v>94</v>
      </c>
      <c r="J7" s="10">
        <v>69</v>
      </c>
      <c r="K7" s="10">
        <v>34</v>
      </c>
      <c r="L7" s="10">
        <v>29</v>
      </c>
      <c r="M7" s="10"/>
      <c r="N7" s="10">
        <v>65</v>
      </c>
      <c r="O7" s="10">
        <v>80</v>
      </c>
      <c r="P7" s="10">
        <v>103</v>
      </c>
      <c r="Q7" s="10">
        <v>89</v>
      </c>
      <c r="R7" s="10">
        <v>82</v>
      </c>
      <c r="S7" s="10"/>
      <c r="T7" s="10">
        <v>28</v>
      </c>
      <c r="U7" s="10">
        <v>33</v>
      </c>
      <c r="V7" s="10">
        <v>190</v>
      </c>
      <c r="W7" s="10">
        <v>197</v>
      </c>
      <c r="X7" s="10"/>
      <c r="Y7" s="10">
        <v>216</v>
      </c>
      <c r="Z7" s="10">
        <v>103</v>
      </c>
      <c r="AA7" s="10">
        <v>65</v>
      </c>
      <c r="AB7" s="10">
        <v>39</v>
      </c>
      <c r="AC7" s="10"/>
      <c r="AD7" s="10">
        <v>257</v>
      </c>
      <c r="AE7" s="10">
        <v>139</v>
      </c>
      <c r="AF7" s="10">
        <v>19</v>
      </c>
      <c r="AG7" s="10">
        <v>32</v>
      </c>
      <c r="AH7" s="10"/>
      <c r="AI7" s="10">
        <v>41</v>
      </c>
      <c r="AJ7" s="10">
        <v>113</v>
      </c>
      <c r="AK7" s="10">
        <v>24</v>
      </c>
      <c r="AL7" s="10">
        <v>47</v>
      </c>
      <c r="AM7" s="10">
        <v>51</v>
      </c>
    </row>
    <row r="8" spans="2:39" ht="30" customHeight="1" x14ac:dyDescent="0.35">
      <c r="B8" s="11" t="s">
        <v>20</v>
      </c>
      <c r="C8" s="11">
        <v>459</v>
      </c>
      <c r="D8" s="11">
        <v>241</v>
      </c>
      <c r="E8" s="11">
        <v>218</v>
      </c>
      <c r="F8" s="11"/>
      <c r="G8" s="11">
        <v>84</v>
      </c>
      <c r="H8" s="11">
        <v>120</v>
      </c>
      <c r="I8" s="11">
        <v>106</v>
      </c>
      <c r="J8" s="11">
        <v>73</v>
      </c>
      <c r="K8" s="11">
        <v>40</v>
      </c>
      <c r="L8" s="11">
        <v>36</v>
      </c>
      <c r="M8" s="11"/>
      <c r="N8" s="11">
        <v>34</v>
      </c>
      <c r="O8" s="11">
        <v>127</v>
      </c>
      <c r="P8" s="11">
        <v>100</v>
      </c>
      <c r="Q8" s="11">
        <v>96</v>
      </c>
      <c r="R8" s="11">
        <v>73</v>
      </c>
      <c r="S8" s="11"/>
      <c r="T8" s="11">
        <v>28</v>
      </c>
      <c r="U8" s="11">
        <v>29</v>
      </c>
      <c r="V8" s="11">
        <v>200</v>
      </c>
      <c r="W8" s="11">
        <v>202</v>
      </c>
      <c r="X8" s="11"/>
      <c r="Y8" s="11">
        <v>228</v>
      </c>
      <c r="Z8" s="11">
        <v>104</v>
      </c>
      <c r="AA8" s="11">
        <v>68</v>
      </c>
      <c r="AB8" s="11">
        <v>38</v>
      </c>
      <c r="AC8" s="11"/>
      <c r="AD8" s="11">
        <v>271</v>
      </c>
      <c r="AE8" s="11">
        <v>137</v>
      </c>
      <c r="AF8" s="11">
        <v>18</v>
      </c>
      <c r="AG8" s="11">
        <v>31</v>
      </c>
      <c r="AH8" s="11"/>
      <c r="AI8" s="11">
        <v>45</v>
      </c>
      <c r="AJ8" s="11">
        <v>114</v>
      </c>
      <c r="AK8" s="11">
        <v>25</v>
      </c>
      <c r="AL8" s="11">
        <v>72</v>
      </c>
      <c r="AM8" s="11">
        <v>45</v>
      </c>
    </row>
    <row r="9" spans="2:39" x14ac:dyDescent="0.35">
      <c r="B9" s="15" t="s">
        <v>280</v>
      </c>
      <c r="C9" s="14">
        <v>2.1545944906007201E-2</v>
      </c>
      <c r="D9" s="14">
        <v>3.06949702990531E-2</v>
      </c>
      <c r="E9" s="14">
        <v>1.14591148694756E-2</v>
      </c>
      <c r="F9" s="14"/>
      <c r="G9" s="14">
        <v>3.9170009685515997E-2</v>
      </c>
      <c r="H9" s="14">
        <v>1.20097824618063E-2</v>
      </c>
      <c r="I9" s="14">
        <v>9.7587693196147605E-3</v>
      </c>
      <c r="J9" s="14">
        <v>3.91990554905189E-2</v>
      </c>
      <c r="K9" s="14">
        <v>3.1272658111861397E-2</v>
      </c>
      <c r="L9" s="14">
        <v>0</v>
      </c>
      <c r="M9" s="14"/>
      <c r="N9" s="14">
        <v>2.7680252786046099E-2</v>
      </c>
      <c r="O9" s="14">
        <v>1.0099219706545899E-2</v>
      </c>
      <c r="P9" s="14">
        <v>2.7847325634460601E-2</v>
      </c>
      <c r="Q9" s="14">
        <v>2.3161051928130501E-2</v>
      </c>
      <c r="R9" s="14">
        <v>2.31497409683325E-2</v>
      </c>
      <c r="S9" s="14"/>
      <c r="T9" s="14">
        <v>4.4074529798826201E-2</v>
      </c>
      <c r="U9" s="14">
        <v>0</v>
      </c>
      <c r="V9" s="14">
        <v>1.48911296384369E-2</v>
      </c>
      <c r="W9" s="14">
        <v>2.8169945819007901E-2</v>
      </c>
      <c r="X9" s="14"/>
      <c r="Y9" s="14">
        <v>2.2705847707399401E-2</v>
      </c>
      <c r="Z9" s="14">
        <v>1.84135809352747E-2</v>
      </c>
      <c r="AA9" s="14">
        <v>2.6880467486511302E-2</v>
      </c>
      <c r="AB9" s="14">
        <v>2.58509568084044E-2</v>
      </c>
      <c r="AC9" s="14"/>
      <c r="AD9" s="14">
        <v>3.0334134401551999E-2</v>
      </c>
      <c r="AE9" s="14">
        <v>6.6071893463494E-3</v>
      </c>
      <c r="AF9" s="14">
        <v>4.1313289891713803E-2</v>
      </c>
      <c r="AG9" s="14">
        <v>0</v>
      </c>
      <c r="AH9" s="14"/>
      <c r="AI9" s="14">
        <v>2.16903855593257E-2</v>
      </c>
      <c r="AJ9" s="14">
        <v>2.44187407836279E-2</v>
      </c>
      <c r="AK9" s="14">
        <v>0</v>
      </c>
      <c r="AL9" s="14">
        <v>1.0951381038910499E-2</v>
      </c>
      <c r="AM9" s="14">
        <v>1.9971381275687001E-2</v>
      </c>
    </row>
    <row r="10" spans="2:39" x14ac:dyDescent="0.35">
      <c r="B10" s="15" t="s">
        <v>281</v>
      </c>
      <c r="C10" s="14">
        <v>3.9697336030078301E-2</v>
      </c>
      <c r="D10" s="14">
        <v>4.11626204192811E-2</v>
      </c>
      <c r="E10" s="14">
        <v>3.8081855259819899E-2</v>
      </c>
      <c r="F10" s="14"/>
      <c r="G10" s="14">
        <v>2.57607727216763E-2</v>
      </c>
      <c r="H10" s="14">
        <v>4.5927740575202498E-2</v>
      </c>
      <c r="I10" s="14">
        <v>3.6546585817393402E-2</v>
      </c>
      <c r="J10" s="14">
        <v>3.6437886887501103E-2</v>
      </c>
      <c r="K10" s="14">
        <v>4.6562063544452199E-2</v>
      </c>
      <c r="L10" s="14">
        <v>6.0072229584463302E-2</v>
      </c>
      <c r="M10" s="14"/>
      <c r="N10" s="14">
        <v>8.86559687862815E-2</v>
      </c>
      <c r="O10" s="14">
        <v>2.7215759694433399E-2</v>
      </c>
      <c r="P10" s="14">
        <v>4.2811121286211298E-2</v>
      </c>
      <c r="Q10" s="14">
        <v>4.23016547465494E-2</v>
      </c>
      <c r="R10" s="14">
        <v>4.7174998491344898E-2</v>
      </c>
      <c r="S10" s="14"/>
      <c r="T10" s="14">
        <v>0</v>
      </c>
      <c r="U10" s="14">
        <v>9.3276502812455406E-2</v>
      </c>
      <c r="V10" s="14">
        <v>5.6776075611149598E-2</v>
      </c>
      <c r="W10" s="14">
        <v>2.0624732635381199E-2</v>
      </c>
      <c r="X10" s="14"/>
      <c r="Y10" s="14">
        <v>3.7037309940491897E-2</v>
      </c>
      <c r="Z10" s="14">
        <v>4.93536219024132E-2</v>
      </c>
      <c r="AA10" s="14">
        <v>1.4784565768638E-2</v>
      </c>
      <c r="AB10" s="14">
        <v>7.1557625961414906E-2</v>
      </c>
      <c r="AC10" s="14"/>
      <c r="AD10" s="14">
        <v>3.4212300049753203E-2</v>
      </c>
      <c r="AE10" s="14">
        <v>2.5277681199455299E-2</v>
      </c>
      <c r="AF10" s="14">
        <v>0.10093854093714</v>
      </c>
      <c r="AG10" s="14">
        <v>0.118358041163835</v>
      </c>
      <c r="AH10" s="14"/>
      <c r="AI10" s="14">
        <v>8.1929889333085107E-2</v>
      </c>
      <c r="AJ10" s="14">
        <v>2.7461368124594002E-2</v>
      </c>
      <c r="AK10" s="14">
        <v>3.4750486848016099E-2</v>
      </c>
      <c r="AL10" s="14">
        <v>0</v>
      </c>
      <c r="AM10" s="14">
        <v>3.70394737886348E-2</v>
      </c>
    </row>
    <row r="11" spans="2:39" x14ac:dyDescent="0.35">
      <c r="B11" s="15" t="s">
        <v>282</v>
      </c>
      <c r="C11" s="14">
        <v>0.117647499094643</v>
      </c>
      <c r="D11" s="14">
        <v>0.101533660917627</v>
      </c>
      <c r="E11" s="14">
        <v>0.13541305771373699</v>
      </c>
      <c r="F11" s="14"/>
      <c r="G11" s="14">
        <v>0.14522563472556901</v>
      </c>
      <c r="H11" s="14">
        <v>0.14544497119114899</v>
      </c>
      <c r="I11" s="14">
        <v>9.8997349059276901E-2</v>
      </c>
      <c r="J11" s="14">
        <v>7.9493622119606103E-2</v>
      </c>
      <c r="K11" s="14">
        <v>6.5555844079948397E-2</v>
      </c>
      <c r="L11" s="14">
        <v>0.15162501994364</v>
      </c>
      <c r="M11" s="14"/>
      <c r="N11" s="14">
        <v>0.149670182845029</v>
      </c>
      <c r="O11" s="14">
        <v>0.12551497468963899</v>
      </c>
      <c r="P11" s="14">
        <v>8.95531401849258E-2</v>
      </c>
      <c r="Q11" s="14">
        <v>0.12961404345402999</v>
      </c>
      <c r="R11" s="14">
        <v>0.104945424997576</v>
      </c>
      <c r="S11" s="14"/>
      <c r="T11" s="14">
        <v>5.9216927598554299E-2</v>
      </c>
      <c r="U11" s="14">
        <v>0.17710161235681399</v>
      </c>
      <c r="V11" s="14">
        <v>0.113676443942475</v>
      </c>
      <c r="W11" s="14">
        <v>0.119234492382861</v>
      </c>
      <c r="X11" s="14"/>
      <c r="Y11" s="14">
        <v>0.122042913803138</v>
      </c>
      <c r="Z11" s="14">
        <v>7.0841668438247699E-2</v>
      </c>
      <c r="AA11" s="14">
        <v>9.2007057665119699E-2</v>
      </c>
      <c r="AB11" s="14">
        <v>0.17115561146029401</v>
      </c>
      <c r="AC11" s="14"/>
      <c r="AD11" s="14">
        <v>0.125272854017284</v>
      </c>
      <c r="AE11" s="14">
        <v>0.121385796575571</v>
      </c>
      <c r="AF11" s="14">
        <v>0</v>
      </c>
      <c r="AG11" s="14">
        <v>7.6954928044502699E-2</v>
      </c>
      <c r="AH11" s="14"/>
      <c r="AI11" s="14">
        <v>0.14203500791271101</v>
      </c>
      <c r="AJ11" s="14">
        <v>9.9519718368161897E-2</v>
      </c>
      <c r="AK11" s="14">
        <v>4.4276323945046499E-2</v>
      </c>
      <c r="AL11" s="14">
        <v>9.3622208114850697E-2</v>
      </c>
      <c r="AM11" s="14">
        <v>0.14574518359247299</v>
      </c>
    </row>
    <row r="12" spans="2:39" x14ac:dyDescent="0.35">
      <c r="B12" s="15" t="s">
        <v>283</v>
      </c>
      <c r="C12" s="14">
        <v>0.41033594938871998</v>
      </c>
      <c r="D12" s="14">
        <v>0.44570558945292899</v>
      </c>
      <c r="E12" s="14">
        <v>0.37134080701517702</v>
      </c>
      <c r="F12" s="14"/>
      <c r="G12" s="14">
        <v>0.51629463757498595</v>
      </c>
      <c r="H12" s="14">
        <v>0.33864971256853199</v>
      </c>
      <c r="I12" s="14">
        <v>0.42428603416103999</v>
      </c>
      <c r="J12" s="14">
        <v>0.32284394029820102</v>
      </c>
      <c r="K12" s="14">
        <v>0.63748930300760298</v>
      </c>
      <c r="L12" s="14">
        <v>0.283209992597592</v>
      </c>
      <c r="M12" s="14"/>
      <c r="N12" s="14">
        <v>0.39451411381659701</v>
      </c>
      <c r="O12" s="14">
        <v>0.456957104979822</v>
      </c>
      <c r="P12" s="14">
        <v>0.367437667386117</v>
      </c>
      <c r="Q12" s="14">
        <v>0.377759093766948</v>
      </c>
      <c r="R12" s="14">
        <v>0.43141318349319902</v>
      </c>
      <c r="S12" s="14"/>
      <c r="T12" s="14">
        <v>0.43241998157209199</v>
      </c>
      <c r="U12" s="14">
        <v>0.49949667088232902</v>
      </c>
      <c r="V12" s="14">
        <v>0.42754341325744799</v>
      </c>
      <c r="W12" s="14">
        <v>0.378152081161436</v>
      </c>
      <c r="X12" s="14"/>
      <c r="Y12" s="14">
        <v>0.380200491686498</v>
      </c>
      <c r="Z12" s="14">
        <v>0.46421087378169901</v>
      </c>
      <c r="AA12" s="14">
        <v>0.51074955128892296</v>
      </c>
      <c r="AB12" s="14">
        <v>0.37485801945226499</v>
      </c>
      <c r="AC12" s="14"/>
      <c r="AD12" s="14">
        <v>0.40799212805130503</v>
      </c>
      <c r="AE12" s="14">
        <v>0.43321226812987002</v>
      </c>
      <c r="AF12" s="14">
        <v>0.45741178515143099</v>
      </c>
      <c r="AG12" s="14">
        <v>0.29819977449672602</v>
      </c>
      <c r="AH12" s="14"/>
      <c r="AI12" s="14">
        <v>0.43142029812806398</v>
      </c>
      <c r="AJ12" s="14">
        <v>0.387192600718476</v>
      </c>
      <c r="AK12" s="14">
        <v>0.38445393041016501</v>
      </c>
      <c r="AL12" s="14">
        <v>0.48887034593623502</v>
      </c>
      <c r="AM12" s="14">
        <v>0.39351044231050702</v>
      </c>
    </row>
    <row r="13" spans="2:39" x14ac:dyDescent="0.35">
      <c r="B13" s="15" t="s">
        <v>284</v>
      </c>
      <c r="C13" s="14">
        <v>0.38186663830702799</v>
      </c>
      <c r="D13" s="14">
        <v>0.35785560828065399</v>
      </c>
      <c r="E13" s="14">
        <v>0.40833887643877298</v>
      </c>
      <c r="F13" s="14"/>
      <c r="G13" s="14">
        <v>0.25840303187256503</v>
      </c>
      <c r="H13" s="14">
        <v>0.43300263659051302</v>
      </c>
      <c r="I13" s="14">
        <v>0.424481109017049</v>
      </c>
      <c r="J13" s="14">
        <v>0.438471133582576</v>
      </c>
      <c r="K13" s="14">
        <v>0.19078119811400199</v>
      </c>
      <c r="L13" s="14">
        <v>0.47325431223988501</v>
      </c>
      <c r="M13" s="14"/>
      <c r="N13" s="14">
        <v>0.30841067953380902</v>
      </c>
      <c r="O13" s="14">
        <v>0.36601322083764398</v>
      </c>
      <c r="P13" s="14">
        <v>0.46373992489013799</v>
      </c>
      <c r="Q13" s="14">
        <v>0.357191507429033</v>
      </c>
      <c r="R13" s="14">
        <v>0.38091127362709798</v>
      </c>
      <c r="S13" s="14"/>
      <c r="T13" s="14">
        <v>0.39580309072332998</v>
      </c>
      <c r="U13" s="14">
        <v>0.19298388226559099</v>
      </c>
      <c r="V13" s="14">
        <v>0.35020203268252398</v>
      </c>
      <c r="W13" s="14">
        <v>0.43947226804803202</v>
      </c>
      <c r="X13" s="14"/>
      <c r="Y13" s="14">
        <v>0.39836277513458102</v>
      </c>
      <c r="Z13" s="14">
        <v>0.38850603013151502</v>
      </c>
      <c r="AA13" s="14">
        <v>0.35557835779080799</v>
      </c>
      <c r="AB13" s="14">
        <v>0.32821491599270602</v>
      </c>
      <c r="AC13" s="14"/>
      <c r="AD13" s="14">
        <v>0.37788943571362699</v>
      </c>
      <c r="AE13" s="14">
        <v>0.37763504798827502</v>
      </c>
      <c r="AF13" s="14">
        <v>0.36622301895641102</v>
      </c>
      <c r="AG13" s="14">
        <v>0.469350025428596</v>
      </c>
      <c r="AH13" s="14"/>
      <c r="AI13" s="14">
        <v>0.274387300035008</v>
      </c>
      <c r="AJ13" s="14">
        <v>0.44589004088061501</v>
      </c>
      <c r="AK13" s="14">
        <v>0.46799497090506698</v>
      </c>
      <c r="AL13" s="14">
        <v>0.40655606491000401</v>
      </c>
      <c r="AM13" s="14">
        <v>0.403733519032698</v>
      </c>
    </row>
    <row r="14" spans="2:39" x14ac:dyDescent="0.35">
      <c r="B14" s="15" t="s">
        <v>64</v>
      </c>
      <c r="C14" s="14">
        <v>2.8906632273523698E-2</v>
      </c>
      <c r="D14" s="14">
        <v>2.3047550630455702E-2</v>
      </c>
      <c r="E14" s="14">
        <v>3.5366288703017501E-2</v>
      </c>
      <c r="F14" s="14"/>
      <c r="G14" s="14">
        <v>1.5145913419687801E-2</v>
      </c>
      <c r="H14" s="14">
        <v>2.4965156612797499E-2</v>
      </c>
      <c r="I14" s="14">
        <v>5.9301526256260104E-3</v>
      </c>
      <c r="J14" s="14">
        <v>8.3554361621597101E-2</v>
      </c>
      <c r="K14" s="14">
        <v>2.8338933142133101E-2</v>
      </c>
      <c r="L14" s="14">
        <v>3.18384456344196E-2</v>
      </c>
      <c r="M14" s="14"/>
      <c r="N14" s="14">
        <v>3.1068802232237399E-2</v>
      </c>
      <c r="O14" s="14">
        <v>1.4199720091916E-2</v>
      </c>
      <c r="P14" s="14">
        <v>8.6108206181471306E-3</v>
      </c>
      <c r="Q14" s="14">
        <v>6.9972648675309099E-2</v>
      </c>
      <c r="R14" s="14">
        <v>1.24053784224497E-2</v>
      </c>
      <c r="S14" s="14"/>
      <c r="T14" s="14">
        <v>6.8485470307197593E-2</v>
      </c>
      <c r="U14" s="14">
        <v>3.7141331682810703E-2</v>
      </c>
      <c r="V14" s="14">
        <v>3.6910904867966401E-2</v>
      </c>
      <c r="W14" s="14">
        <v>1.43464799532821E-2</v>
      </c>
      <c r="X14" s="14"/>
      <c r="Y14" s="14">
        <v>3.9650661727892403E-2</v>
      </c>
      <c r="Z14" s="14">
        <v>8.6742248108502996E-3</v>
      </c>
      <c r="AA14" s="14">
        <v>0</v>
      </c>
      <c r="AB14" s="14">
        <v>2.8362870324916498E-2</v>
      </c>
      <c r="AC14" s="14"/>
      <c r="AD14" s="14">
        <v>2.42991477664792E-2</v>
      </c>
      <c r="AE14" s="14">
        <v>3.5882016760479002E-2</v>
      </c>
      <c r="AF14" s="14">
        <v>3.4113365063305097E-2</v>
      </c>
      <c r="AG14" s="14">
        <v>3.71372308663405E-2</v>
      </c>
      <c r="AH14" s="14"/>
      <c r="AI14" s="14">
        <v>4.8537119031805701E-2</v>
      </c>
      <c r="AJ14" s="14">
        <v>1.5517531124526E-2</v>
      </c>
      <c r="AK14" s="14">
        <v>6.8524287891705601E-2</v>
      </c>
      <c r="AL14" s="14">
        <v>0</v>
      </c>
      <c r="AM14" s="14">
        <v>0</v>
      </c>
    </row>
    <row r="15" spans="2:39" x14ac:dyDescent="0.35">
      <c r="B15" s="15" t="s">
        <v>285</v>
      </c>
      <c r="C15" s="18">
        <v>6.1243280936085498E-2</v>
      </c>
      <c r="D15" s="18">
        <v>7.1857590718334099E-2</v>
      </c>
      <c r="E15" s="18">
        <v>4.9540970129295502E-2</v>
      </c>
      <c r="F15" s="18"/>
      <c r="G15" s="18">
        <v>6.4930782407192397E-2</v>
      </c>
      <c r="H15" s="18">
        <v>5.7937523037008803E-2</v>
      </c>
      <c r="I15" s="18">
        <v>4.6305355137008203E-2</v>
      </c>
      <c r="J15" s="18">
        <v>7.5636942378020003E-2</v>
      </c>
      <c r="K15" s="18">
        <v>7.7834721656313596E-2</v>
      </c>
      <c r="L15" s="18">
        <v>6.0072229584463302E-2</v>
      </c>
      <c r="M15" s="18"/>
      <c r="N15" s="18">
        <v>0.11633622157232799</v>
      </c>
      <c r="O15" s="18">
        <v>3.7314979400979401E-2</v>
      </c>
      <c r="P15" s="18">
        <v>7.06584469206719E-2</v>
      </c>
      <c r="Q15" s="18">
        <v>6.5462706674679905E-2</v>
      </c>
      <c r="R15" s="18">
        <v>7.0324739459677404E-2</v>
      </c>
      <c r="S15" s="18"/>
      <c r="T15" s="18">
        <v>4.4074529798826201E-2</v>
      </c>
      <c r="U15" s="18">
        <v>9.3276502812455406E-2</v>
      </c>
      <c r="V15" s="18">
        <v>7.1667205249586502E-2</v>
      </c>
      <c r="W15" s="18">
        <v>4.8794678454389201E-2</v>
      </c>
      <c r="X15" s="18"/>
      <c r="Y15" s="18">
        <v>5.9743157647891197E-2</v>
      </c>
      <c r="Z15" s="18">
        <v>6.7767202837687807E-2</v>
      </c>
      <c r="AA15" s="18">
        <v>4.1665033255149302E-2</v>
      </c>
      <c r="AB15" s="18">
        <v>9.7408582769819299E-2</v>
      </c>
      <c r="AC15" s="18"/>
      <c r="AD15" s="18">
        <v>6.4546434451305104E-2</v>
      </c>
      <c r="AE15" s="18">
        <v>3.18848705458048E-2</v>
      </c>
      <c r="AF15" s="18">
        <v>0.14225183082885401</v>
      </c>
      <c r="AG15" s="18">
        <v>0.118358041163835</v>
      </c>
      <c r="AH15" s="18"/>
      <c r="AI15" s="18">
        <v>0.103620274892411</v>
      </c>
      <c r="AJ15" s="18">
        <v>5.1880108908221902E-2</v>
      </c>
      <c r="AK15" s="18">
        <v>3.4750486848016099E-2</v>
      </c>
      <c r="AL15" s="18">
        <v>1.0951381038910499E-2</v>
      </c>
      <c r="AM15" s="18">
        <v>5.7010855064321797E-2</v>
      </c>
    </row>
    <row r="16" spans="2:39" x14ac:dyDescent="0.35">
      <c r="B16" s="15" t="s">
        <v>286</v>
      </c>
      <c r="C16" s="18">
        <v>0.79220258769574803</v>
      </c>
      <c r="D16" s="18">
        <v>0.80356119773358403</v>
      </c>
      <c r="E16" s="18">
        <v>0.779679683453951</v>
      </c>
      <c r="F16" s="18"/>
      <c r="G16" s="18">
        <v>0.77469766944755103</v>
      </c>
      <c r="H16" s="18">
        <v>0.77165234915904501</v>
      </c>
      <c r="I16" s="18">
        <v>0.84876714317808899</v>
      </c>
      <c r="J16" s="18">
        <v>0.76131507388077702</v>
      </c>
      <c r="K16" s="18">
        <v>0.82827050112160505</v>
      </c>
      <c r="L16" s="18">
        <v>0.75646430483747695</v>
      </c>
      <c r="M16" s="18"/>
      <c r="N16" s="18">
        <v>0.70292479335040603</v>
      </c>
      <c r="O16" s="18">
        <v>0.82297032581746599</v>
      </c>
      <c r="P16" s="18">
        <v>0.83117759227625498</v>
      </c>
      <c r="Q16" s="18">
        <v>0.73495060119598099</v>
      </c>
      <c r="R16" s="18">
        <v>0.81232445712029699</v>
      </c>
      <c r="S16" s="18"/>
      <c r="T16" s="18">
        <v>0.82822307229542202</v>
      </c>
      <c r="U16" s="18">
        <v>0.69248055314792001</v>
      </c>
      <c r="V16" s="18">
        <v>0.77774544593997197</v>
      </c>
      <c r="W16" s="18">
        <v>0.81762434920946803</v>
      </c>
      <c r="X16" s="18"/>
      <c r="Y16" s="18">
        <v>0.77856326682107901</v>
      </c>
      <c r="Z16" s="18">
        <v>0.85271690391321397</v>
      </c>
      <c r="AA16" s="18">
        <v>0.86632790907973101</v>
      </c>
      <c r="AB16" s="18">
        <v>0.70307293544496996</v>
      </c>
      <c r="AC16" s="18"/>
      <c r="AD16" s="18">
        <v>0.78588156376493201</v>
      </c>
      <c r="AE16" s="18">
        <v>0.81084731611814498</v>
      </c>
      <c r="AF16" s="18">
        <v>0.82363480410784196</v>
      </c>
      <c r="AG16" s="18">
        <v>0.76754979992532202</v>
      </c>
      <c r="AH16" s="18"/>
      <c r="AI16" s="18">
        <v>0.70580759816307204</v>
      </c>
      <c r="AJ16" s="18">
        <v>0.83308264159908996</v>
      </c>
      <c r="AK16" s="18">
        <v>0.85244890131523199</v>
      </c>
      <c r="AL16" s="18">
        <v>0.89542641084623897</v>
      </c>
      <c r="AM16" s="18">
        <v>0.79724396134320596</v>
      </c>
    </row>
    <row r="17" spans="2:39" x14ac:dyDescent="0.35">
      <c r="B17" s="15" t="s">
        <v>67</v>
      </c>
      <c r="C17" s="19">
        <v>0.73095930675966303</v>
      </c>
      <c r="D17" s="19">
        <v>0.73170360701524995</v>
      </c>
      <c r="E17" s="19">
        <v>0.73013871332465496</v>
      </c>
      <c r="F17" s="19"/>
      <c r="G17" s="19">
        <v>0.70976688704035895</v>
      </c>
      <c r="H17" s="19">
        <v>0.71371482612203596</v>
      </c>
      <c r="I17" s="19">
        <v>0.80246178804108104</v>
      </c>
      <c r="J17" s="19">
        <v>0.68567813150275703</v>
      </c>
      <c r="K17" s="19">
        <v>0.75043577946529105</v>
      </c>
      <c r="L17" s="19">
        <v>0.69639207525301405</v>
      </c>
      <c r="M17" s="19"/>
      <c r="N17" s="19">
        <v>0.58658857177807899</v>
      </c>
      <c r="O17" s="19">
        <v>0.78565534641648604</v>
      </c>
      <c r="P17" s="19">
        <v>0.76051914535558296</v>
      </c>
      <c r="Q17" s="19">
        <v>0.66948789452130097</v>
      </c>
      <c r="R17" s="19">
        <v>0.74199971766062001</v>
      </c>
      <c r="S17" s="19"/>
      <c r="T17" s="19">
        <v>0.78414854249659605</v>
      </c>
      <c r="U17" s="19">
        <v>0.59920405033546498</v>
      </c>
      <c r="V17" s="19">
        <v>0.70607824069038605</v>
      </c>
      <c r="W17" s="19">
        <v>0.76882967075507902</v>
      </c>
      <c r="X17" s="19"/>
      <c r="Y17" s="19">
        <v>0.71882010917318695</v>
      </c>
      <c r="Z17" s="19">
        <v>0.78494970107552597</v>
      </c>
      <c r="AA17" s="19">
        <v>0.82466287582458198</v>
      </c>
      <c r="AB17" s="19">
        <v>0.60566435267515095</v>
      </c>
      <c r="AC17" s="19"/>
      <c r="AD17" s="19">
        <v>0.72133512931362698</v>
      </c>
      <c r="AE17" s="19">
        <v>0.77896244557233996</v>
      </c>
      <c r="AF17" s="19">
        <v>0.681382973278988</v>
      </c>
      <c r="AG17" s="19">
        <v>0.64919175876148705</v>
      </c>
      <c r="AH17" s="19"/>
      <c r="AI17" s="19">
        <v>0.60218732327066204</v>
      </c>
      <c r="AJ17" s="19">
        <v>0.78120253269086803</v>
      </c>
      <c r="AK17" s="19">
        <v>0.81769841446721603</v>
      </c>
      <c r="AL17" s="19">
        <v>0.88447502980732795</v>
      </c>
      <c r="AM17" s="19">
        <v>0.74023310627888395</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449</v>
      </c>
      <c r="D7" s="10">
        <v>245</v>
      </c>
      <c r="E7" s="10">
        <v>204</v>
      </c>
      <c r="F7" s="10"/>
      <c r="G7" s="10">
        <v>97</v>
      </c>
      <c r="H7" s="10">
        <v>126</v>
      </c>
      <c r="I7" s="10">
        <v>94</v>
      </c>
      <c r="J7" s="10">
        <v>69</v>
      </c>
      <c r="K7" s="10">
        <v>34</v>
      </c>
      <c r="L7" s="10">
        <v>29</v>
      </c>
      <c r="M7" s="10"/>
      <c r="N7" s="10">
        <v>65</v>
      </c>
      <c r="O7" s="10">
        <v>80</v>
      </c>
      <c r="P7" s="10">
        <v>103</v>
      </c>
      <c r="Q7" s="10">
        <v>89</v>
      </c>
      <c r="R7" s="10">
        <v>82</v>
      </c>
      <c r="S7" s="10"/>
      <c r="T7" s="10">
        <v>28</v>
      </c>
      <c r="U7" s="10">
        <v>33</v>
      </c>
      <c r="V7" s="10">
        <v>190</v>
      </c>
      <c r="W7" s="10">
        <v>197</v>
      </c>
      <c r="X7" s="10"/>
      <c r="Y7" s="10">
        <v>216</v>
      </c>
      <c r="Z7" s="10">
        <v>103</v>
      </c>
      <c r="AA7" s="10">
        <v>65</v>
      </c>
      <c r="AB7" s="10">
        <v>39</v>
      </c>
      <c r="AC7" s="10"/>
      <c r="AD7" s="10">
        <v>257</v>
      </c>
      <c r="AE7" s="10">
        <v>139</v>
      </c>
      <c r="AF7" s="10">
        <v>19</v>
      </c>
      <c r="AG7" s="10">
        <v>32</v>
      </c>
      <c r="AH7" s="10"/>
      <c r="AI7" s="10">
        <v>41</v>
      </c>
      <c r="AJ7" s="10">
        <v>113</v>
      </c>
      <c r="AK7" s="10">
        <v>24</v>
      </c>
      <c r="AL7" s="10">
        <v>47</v>
      </c>
      <c r="AM7" s="10">
        <v>51</v>
      </c>
    </row>
    <row r="8" spans="2:39" ht="30" customHeight="1" x14ac:dyDescent="0.35">
      <c r="B8" s="11" t="s">
        <v>20</v>
      </c>
      <c r="C8" s="11">
        <v>459</v>
      </c>
      <c r="D8" s="11">
        <v>241</v>
      </c>
      <c r="E8" s="11">
        <v>218</v>
      </c>
      <c r="F8" s="11"/>
      <c r="G8" s="11">
        <v>84</v>
      </c>
      <c r="H8" s="11">
        <v>120</v>
      </c>
      <c r="I8" s="11">
        <v>106</v>
      </c>
      <c r="J8" s="11">
        <v>73</v>
      </c>
      <c r="K8" s="11">
        <v>40</v>
      </c>
      <c r="L8" s="11">
        <v>36</v>
      </c>
      <c r="M8" s="11"/>
      <c r="N8" s="11">
        <v>34</v>
      </c>
      <c r="O8" s="11">
        <v>127</v>
      </c>
      <c r="P8" s="11">
        <v>100</v>
      </c>
      <c r="Q8" s="11">
        <v>96</v>
      </c>
      <c r="R8" s="11">
        <v>73</v>
      </c>
      <c r="S8" s="11"/>
      <c r="T8" s="11">
        <v>28</v>
      </c>
      <c r="U8" s="11">
        <v>29</v>
      </c>
      <c r="V8" s="11">
        <v>200</v>
      </c>
      <c r="W8" s="11">
        <v>202</v>
      </c>
      <c r="X8" s="11"/>
      <c r="Y8" s="11">
        <v>228</v>
      </c>
      <c r="Z8" s="11">
        <v>104</v>
      </c>
      <c r="AA8" s="11">
        <v>68</v>
      </c>
      <c r="AB8" s="11">
        <v>38</v>
      </c>
      <c r="AC8" s="11"/>
      <c r="AD8" s="11">
        <v>271</v>
      </c>
      <c r="AE8" s="11">
        <v>137</v>
      </c>
      <c r="AF8" s="11">
        <v>18</v>
      </c>
      <c r="AG8" s="11">
        <v>31</v>
      </c>
      <c r="AH8" s="11"/>
      <c r="AI8" s="11">
        <v>45</v>
      </c>
      <c r="AJ8" s="11">
        <v>114</v>
      </c>
      <c r="AK8" s="11">
        <v>25</v>
      </c>
      <c r="AL8" s="11">
        <v>72</v>
      </c>
      <c r="AM8" s="11">
        <v>45</v>
      </c>
    </row>
    <row r="9" spans="2:39" x14ac:dyDescent="0.35">
      <c r="B9" s="15" t="s">
        <v>280</v>
      </c>
      <c r="C9" s="14">
        <v>1.6184363510668601E-2</v>
      </c>
      <c r="D9" s="14">
        <v>1.7259545079766101E-2</v>
      </c>
      <c r="E9" s="14">
        <v>1.49989723591542E-2</v>
      </c>
      <c r="F9" s="14"/>
      <c r="G9" s="14">
        <v>2.4842769643150402E-2</v>
      </c>
      <c r="H9" s="14">
        <v>1.4002838272362501E-2</v>
      </c>
      <c r="I9" s="14">
        <v>2.5901631517800099E-2</v>
      </c>
      <c r="J9" s="14">
        <v>1.2392371504564299E-2</v>
      </c>
      <c r="K9" s="14">
        <v>0</v>
      </c>
      <c r="L9" s="14">
        <v>0</v>
      </c>
      <c r="M9" s="14"/>
      <c r="N9" s="14">
        <v>5.54671229704456E-2</v>
      </c>
      <c r="O9" s="14">
        <v>0</v>
      </c>
      <c r="P9" s="14">
        <v>2.1909656718106098E-2</v>
      </c>
      <c r="Q9" s="14">
        <v>0</v>
      </c>
      <c r="R9" s="14">
        <v>4.6157097473803602E-2</v>
      </c>
      <c r="S9" s="14"/>
      <c r="T9" s="14">
        <v>3.1402428238501298E-2</v>
      </c>
      <c r="U9" s="14">
        <v>1.43690133442107E-2</v>
      </c>
      <c r="V9" s="14">
        <v>1.6529827946230299E-2</v>
      </c>
      <c r="W9" s="14">
        <v>1.4023190246917399E-2</v>
      </c>
      <c r="X9" s="14"/>
      <c r="Y9" s="14">
        <v>9.6870930655457207E-3</v>
      </c>
      <c r="Z9" s="14">
        <v>2.0479538097374701E-2</v>
      </c>
      <c r="AA9" s="14">
        <v>2.6880467486511302E-2</v>
      </c>
      <c r="AB9" s="14">
        <v>2.1203113804174702E-2</v>
      </c>
      <c r="AC9" s="14"/>
      <c r="AD9" s="14">
        <v>2.0806668316361802E-2</v>
      </c>
      <c r="AE9" s="14">
        <v>6.6071893463494E-3</v>
      </c>
      <c r="AF9" s="14">
        <v>0</v>
      </c>
      <c r="AG9" s="14">
        <v>2.8928621191720998E-2</v>
      </c>
      <c r="AH9" s="14"/>
      <c r="AI9" s="14">
        <v>0</v>
      </c>
      <c r="AJ9" s="14">
        <v>1.92121223804574E-2</v>
      </c>
      <c r="AK9" s="14">
        <v>1.6969445127076401E-2</v>
      </c>
      <c r="AL9" s="14">
        <v>1.0951381038910499E-2</v>
      </c>
      <c r="AM9" s="14">
        <v>3.7579687801904398E-2</v>
      </c>
    </row>
    <row r="10" spans="2:39" x14ac:dyDescent="0.35">
      <c r="B10" s="15" t="s">
        <v>281</v>
      </c>
      <c r="C10" s="14">
        <v>5.4683837961843597E-2</v>
      </c>
      <c r="D10" s="14">
        <v>6.1840731307444601E-2</v>
      </c>
      <c r="E10" s="14">
        <v>4.6793339939886699E-2</v>
      </c>
      <c r="F10" s="14"/>
      <c r="G10" s="14">
        <v>0.10165566488757</v>
      </c>
      <c r="H10" s="14">
        <v>2.5878745361463E-2</v>
      </c>
      <c r="I10" s="14">
        <v>3.3319797536562397E-2</v>
      </c>
      <c r="J10" s="14">
        <v>5.0113151066067903E-2</v>
      </c>
      <c r="K10" s="14">
        <v>8.8756084948903899E-2</v>
      </c>
      <c r="L10" s="14">
        <v>7.5638252207385306E-2</v>
      </c>
      <c r="M10" s="14"/>
      <c r="N10" s="14">
        <v>4.8545688377925202E-2</v>
      </c>
      <c r="O10" s="14">
        <v>8.6330176551399407E-2</v>
      </c>
      <c r="P10" s="14">
        <v>2.8281943000087701E-2</v>
      </c>
      <c r="Q10" s="14">
        <v>7.4904052170311999E-2</v>
      </c>
      <c r="R10" s="14">
        <v>3.41704013680472E-2</v>
      </c>
      <c r="S10" s="14"/>
      <c r="T10" s="14">
        <v>0</v>
      </c>
      <c r="U10" s="14">
        <v>4.3811449483206297E-2</v>
      </c>
      <c r="V10" s="14">
        <v>6.3000979966660806E-2</v>
      </c>
      <c r="W10" s="14">
        <v>5.5751170442348501E-2</v>
      </c>
      <c r="X10" s="14"/>
      <c r="Y10" s="14">
        <v>6.6126757570909495E-2</v>
      </c>
      <c r="Z10" s="14">
        <v>1.2474155828651501E-2</v>
      </c>
      <c r="AA10" s="14">
        <v>5.4583457540592697E-2</v>
      </c>
      <c r="AB10" s="14">
        <v>8.7815165787563002E-2</v>
      </c>
      <c r="AC10" s="14"/>
      <c r="AD10" s="14">
        <v>5.6437556300323197E-2</v>
      </c>
      <c r="AE10" s="14">
        <v>5.0269147040656E-2</v>
      </c>
      <c r="AF10" s="14">
        <v>0.135051906000445</v>
      </c>
      <c r="AG10" s="14">
        <v>1.37524639856236E-2</v>
      </c>
      <c r="AH10" s="14"/>
      <c r="AI10" s="14">
        <v>0.117106167812862</v>
      </c>
      <c r="AJ10" s="14">
        <v>3.60851801264538E-2</v>
      </c>
      <c r="AK10" s="14">
        <v>0.17477840495313701</v>
      </c>
      <c r="AL10" s="14">
        <v>4.7118451957677797E-2</v>
      </c>
      <c r="AM10" s="14">
        <v>3.7713509186453803E-2</v>
      </c>
    </row>
    <row r="11" spans="2:39" x14ac:dyDescent="0.35">
      <c r="B11" s="15" t="s">
        <v>282</v>
      </c>
      <c r="C11" s="14">
        <v>0.161867095469762</v>
      </c>
      <c r="D11" s="14">
        <v>0.172968366356195</v>
      </c>
      <c r="E11" s="14">
        <v>0.14962790847329099</v>
      </c>
      <c r="F11" s="14"/>
      <c r="G11" s="14">
        <v>0.12575276800378701</v>
      </c>
      <c r="H11" s="14">
        <v>0.12900340231131099</v>
      </c>
      <c r="I11" s="14">
        <v>0.16620710550974099</v>
      </c>
      <c r="J11" s="14">
        <v>0.188921681805411</v>
      </c>
      <c r="K11" s="14">
        <v>0.24475483445818</v>
      </c>
      <c r="L11" s="14">
        <v>0.19618251520654301</v>
      </c>
      <c r="M11" s="14"/>
      <c r="N11" s="14">
        <v>0.15536098922986899</v>
      </c>
      <c r="O11" s="14">
        <v>0.16592674684020101</v>
      </c>
      <c r="P11" s="14">
        <v>0.13185093200602299</v>
      </c>
      <c r="Q11" s="14">
        <v>0.15710752535847999</v>
      </c>
      <c r="R11" s="14">
        <v>0.136180719163838</v>
      </c>
      <c r="S11" s="14"/>
      <c r="T11" s="14">
        <v>0.1234657939977</v>
      </c>
      <c r="U11" s="14">
        <v>0.17996356166341701</v>
      </c>
      <c r="V11" s="14">
        <v>0.16776555572059201</v>
      </c>
      <c r="W11" s="14">
        <v>0.15699681166396301</v>
      </c>
      <c r="X11" s="14"/>
      <c r="Y11" s="14">
        <v>0.157870459447046</v>
      </c>
      <c r="Z11" s="14">
        <v>0.13430438643720799</v>
      </c>
      <c r="AA11" s="14">
        <v>0.192524549631609</v>
      </c>
      <c r="AB11" s="14">
        <v>7.6703903201509605E-2</v>
      </c>
      <c r="AC11" s="14"/>
      <c r="AD11" s="14">
        <v>0.154927261250382</v>
      </c>
      <c r="AE11" s="14">
        <v>0.188592583326502</v>
      </c>
      <c r="AF11" s="14">
        <v>0.15122299551068299</v>
      </c>
      <c r="AG11" s="14">
        <v>8.5319935064773894E-2</v>
      </c>
      <c r="AH11" s="14"/>
      <c r="AI11" s="14">
        <v>0.139215575533951</v>
      </c>
      <c r="AJ11" s="14">
        <v>0.10275628908482801</v>
      </c>
      <c r="AK11" s="14">
        <v>0.16976776997662299</v>
      </c>
      <c r="AL11" s="14">
        <v>0.209625674812362</v>
      </c>
      <c r="AM11" s="14">
        <v>9.4796082825259503E-2</v>
      </c>
    </row>
    <row r="12" spans="2:39" x14ac:dyDescent="0.35">
      <c r="B12" s="15" t="s">
        <v>283</v>
      </c>
      <c r="C12" s="14">
        <v>0.37801541465473598</v>
      </c>
      <c r="D12" s="14">
        <v>0.39010996071524001</v>
      </c>
      <c r="E12" s="14">
        <v>0.36468113857173001</v>
      </c>
      <c r="F12" s="14"/>
      <c r="G12" s="14">
        <v>0.39717659224452001</v>
      </c>
      <c r="H12" s="14">
        <v>0.39982108723283699</v>
      </c>
      <c r="I12" s="14">
        <v>0.343841180492924</v>
      </c>
      <c r="J12" s="14">
        <v>0.31158261471291199</v>
      </c>
      <c r="K12" s="14">
        <v>0.43288510445696698</v>
      </c>
      <c r="L12" s="14">
        <v>0.43612269027974798</v>
      </c>
      <c r="M12" s="14"/>
      <c r="N12" s="14">
        <v>0.40135630399896399</v>
      </c>
      <c r="O12" s="14">
        <v>0.43741170790232697</v>
      </c>
      <c r="P12" s="14">
        <v>0.292569603863505</v>
      </c>
      <c r="Q12" s="14">
        <v>0.36652988278295401</v>
      </c>
      <c r="R12" s="14">
        <v>0.42662223789458698</v>
      </c>
      <c r="S12" s="14"/>
      <c r="T12" s="14">
        <v>0.30937451802502303</v>
      </c>
      <c r="U12" s="14">
        <v>0.54387561393143402</v>
      </c>
      <c r="V12" s="14">
        <v>0.39368189250952501</v>
      </c>
      <c r="W12" s="14">
        <v>0.34877519185043698</v>
      </c>
      <c r="X12" s="14"/>
      <c r="Y12" s="14">
        <v>0.38752993884376002</v>
      </c>
      <c r="Z12" s="14">
        <v>0.43196121511927799</v>
      </c>
      <c r="AA12" s="14">
        <v>0.323585136155565</v>
      </c>
      <c r="AB12" s="14">
        <v>0.28600535376248098</v>
      </c>
      <c r="AC12" s="14"/>
      <c r="AD12" s="14">
        <v>0.37975931205864899</v>
      </c>
      <c r="AE12" s="14">
        <v>0.33899864867190499</v>
      </c>
      <c r="AF12" s="14">
        <v>0.39102121168173098</v>
      </c>
      <c r="AG12" s="14">
        <v>0.52553205503437606</v>
      </c>
      <c r="AH12" s="14"/>
      <c r="AI12" s="14">
        <v>0.42710450167942499</v>
      </c>
      <c r="AJ12" s="14">
        <v>0.31662758696272802</v>
      </c>
      <c r="AK12" s="14">
        <v>0.19070713252965099</v>
      </c>
      <c r="AL12" s="14">
        <v>0.47148625322322602</v>
      </c>
      <c r="AM12" s="14">
        <v>0.37405898382623198</v>
      </c>
    </row>
    <row r="13" spans="2:39" x14ac:dyDescent="0.35">
      <c r="B13" s="15" t="s">
        <v>284</v>
      </c>
      <c r="C13" s="14">
        <v>0.38106868530625598</v>
      </c>
      <c r="D13" s="14">
        <v>0.353102413054522</v>
      </c>
      <c r="E13" s="14">
        <v>0.411901590762287</v>
      </c>
      <c r="F13" s="14"/>
      <c r="G13" s="14">
        <v>0.34505372929436001</v>
      </c>
      <c r="H13" s="14">
        <v>0.42238922483350999</v>
      </c>
      <c r="I13" s="14">
        <v>0.430730284942972</v>
      </c>
      <c r="J13" s="14">
        <v>0.42210855895934302</v>
      </c>
      <c r="K13" s="14">
        <v>0.20526504299381601</v>
      </c>
      <c r="L13" s="14">
        <v>0.292056542306323</v>
      </c>
      <c r="M13" s="14"/>
      <c r="N13" s="14">
        <v>0.32555307686071799</v>
      </c>
      <c r="O13" s="14">
        <v>0.31033136870607297</v>
      </c>
      <c r="P13" s="14">
        <v>0.52538786441227803</v>
      </c>
      <c r="Q13" s="14">
        <v>0.37847909563250898</v>
      </c>
      <c r="R13" s="14">
        <v>0.35686954409972399</v>
      </c>
      <c r="S13" s="14"/>
      <c r="T13" s="14">
        <v>0.51921026742598697</v>
      </c>
      <c r="U13" s="14">
        <v>0.18083902989492201</v>
      </c>
      <c r="V13" s="14">
        <v>0.347980466467192</v>
      </c>
      <c r="W13" s="14">
        <v>0.42445363579633399</v>
      </c>
      <c r="X13" s="14"/>
      <c r="Y13" s="14">
        <v>0.369027512375949</v>
      </c>
      <c r="Z13" s="14">
        <v>0.40078070451748798</v>
      </c>
      <c r="AA13" s="14">
        <v>0.40242638918572199</v>
      </c>
      <c r="AB13" s="14">
        <v>0.49990959311935501</v>
      </c>
      <c r="AC13" s="14"/>
      <c r="AD13" s="14">
        <v>0.38241636213218699</v>
      </c>
      <c r="AE13" s="14">
        <v>0.40759805892575501</v>
      </c>
      <c r="AF13" s="14">
        <v>0.32270388680714102</v>
      </c>
      <c r="AG13" s="14">
        <v>0.30932969385716402</v>
      </c>
      <c r="AH13" s="14"/>
      <c r="AI13" s="14">
        <v>0.29263792053323601</v>
      </c>
      <c r="AJ13" s="14">
        <v>0.52531882144553299</v>
      </c>
      <c r="AK13" s="14">
        <v>0.44777724741351299</v>
      </c>
      <c r="AL13" s="14">
        <v>0.26081823896782302</v>
      </c>
      <c r="AM13" s="14">
        <v>0.45585173636015103</v>
      </c>
    </row>
    <row r="14" spans="2:39" x14ac:dyDescent="0.35">
      <c r="B14" s="15" t="s">
        <v>64</v>
      </c>
      <c r="C14" s="14">
        <v>8.1806030967340806E-3</v>
      </c>
      <c r="D14" s="14">
        <v>4.7189834868324801E-3</v>
      </c>
      <c r="E14" s="14">
        <v>1.19970498936511E-2</v>
      </c>
      <c r="F14" s="14"/>
      <c r="G14" s="14">
        <v>5.5184759266132203E-3</v>
      </c>
      <c r="H14" s="14">
        <v>8.9047019885163392E-3</v>
      </c>
      <c r="I14" s="14">
        <v>0</v>
      </c>
      <c r="J14" s="14">
        <v>1.48816219517013E-2</v>
      </c>
      <c r="K14" s="14">
        <v>2.8338933142133101E-2</v>
      </c>
      <c r="L14" s="14">
        <v>0</v>
      </c>
      <c r="M14" s="14"/>
      <c r="N14" s="14">
        <v>1.37168185620781E-2</v>
      </c>
      <c r="O14" s="14">
        <v>0</v>
      </c>
      <c r="P14" s="14">
        <v>0</v>
      </c>
      <c r="Q14" s="14">
        <v>2.29794440557449E-2</v>
      </c>
      <c r="R14" s="14">
        <v>0</v>
      </c>
      <c r="S14" s="14"/>
      <c r="T14" s="14">
        <v>1.65469923127879E-2</v>
      </c>
      <c r="U14" s="14">
        <v>3.7141331682810703E-2</v>
      </c>
      <c r="V14" s="14">
        <v>1.10412773897989E-2</v>
      </c>
      <c r="W14" s="14">
        <v>0</v>
      </c>
      <c r="X14" s="14"/>
      <c r="Y14" s="14">
        <v>9.7582386967904906E-3</v>
      </c>
      <c r="Z14" s="14">
        <v>0</v>
      </c>
      <c r="AA14" s="14">
        <v>0</v>
      </c>
      <c r="AB14" s="14">
        <v>2.8362870324916498E-2</v>
      </c>
      <c r="AC14" s="14"/>
      <c r="AD14" s="14">
        <v>5.65283994209736E-3</v>
      </c>
      <c r="AE14" s="14">
        <v>7.9343726888324202E-3</v>
      </c>
      <c r="AF14" s="14">
        <v>0</v>
      </c>
      <c r="AG14" s="14">
        <v>3.71372308663405E-2</v>
      </c>
      <c r="AH14" s="14"/>
      <c r="AI14" s="14">
        <v>2.3935834440526601E-2</v>
      </c>
      <c r="AJ14" s="14">
        <v>0</v>
      </c>
      <c r="AK14" s="14">
        <v>0</v>
      </c>
      <c r="AL14" s="14">
        <v>0</v>
      </c>
      <c r="AM14" s="14">
        <v>0</v>
      </c>
    </row>
    <row r="15" spans="2:39" x14ac:dyDescent="0.35">
      <c r="B15" s="15" t="s">
        <v>285</v>
      </c>
      <c r="C15" s="18">
        <v>7.0868201472512202E-2</v>
      </c>
      <c r="D15" s="18">
        <v>7.9100276387210705E-2</v>
      </c>
      <c r="E15" s="18">
        <v>6.1792312299040801E-2</v>
      </c>
      <c r="F15" s="18"/>
      <c r="G15" s="18">
        <v>0.12649843453071999</v>
      </c>
      <c r="H15" s="18">
        <v>3.9881583633825497E-2</v>
      </c>
      <c r="I15" s="18">
        <v>5.92214290543625E-2</v>
      </c>
      <c r="J15" s="18">
        <v>6.2505522570632202E-2</v>
      </c>
      <c r="K15" s="18">
        <v>8.8756084948903899E-2</v>
      </c>
      <c r="L15" s="18">
        <v>7.5638252207385306E-2</v>
      </c>
      <c r="M15" s="18"/>
      <c r="N15" s="18">
        <v>0.104012811348371</v>
      </c>
      <c r="O15" s="18">
        <v>8.6330176551399407E-2</v>
      </c>
      <c r="P15" s="18">
        <v>5.01915997181938E-2</v>
      </c>
      <c r="Q15" s="18">
        <v>7.4904052170311999E-2</v>
      </c>
      <c r="R15" s="18">
        <v>8.0327498841850795E-2</v>
      </c>
      <c r="S15" s="18"/>
      <c r="T15" s="18">
        <v>3.1402428238501298E-2</v>
      </c>
      <c r="U15" s="18">
        <v>5.8180462827416998E-2</v>
      </c>
      <c r="V15" s="18">
        <v>7.9530807912891105E-2</v>
      </c>
      <c r="W15" s="18">
        <v>6.9774360689265902E-2</v>
      </c>
      <c r="X15" s="18"/>
      <c r="Y15" s="18">
        <v>7.5813850636455196E-2</v>
      </c>
      <c r="Z15" s="18">
        <v>3.2953693926026102E-2</v>
      </c>
      <c r="AA15" s="18">
        <v>8.1463925027104006E-2</v>
      </c>
      <c r="AB15" s="18">
        <v>0.109018279591738</v>
      </c>
      <c r="AC15" s="18"/>
      <c r="AD15" s="18">
        <v>7.7244224616684995E-2</v>
      </c>
      <c r="AE15" s="18">
        <v>5.68763363870054E-2</v>
      </c>
      <c r="AF15" s="18">
        <v>0.135051906000445</v>
      </c>
      <c r="AG15" s="18">
        <v>4.2681085177344702E-2</v>
      </c>
      <c r="AH15" s="18"/>
      <c r="AI15" s="18">
        <v>0.117106167812862</v>
      </c>
      <c r="AJ15" s="18">
        <v>5.52973025069112E-2</v>
      </c>
      <c r="AK15" s="18">
        <v>0.191747850080213</v>
      </c>
      <c r="AL15" s="18">
        <v>5.8069832996588397E-2</v>
      </c>
      <c r="AM15" s="18">
        <v>7.5293196988358096E-2</v>
      </c>
    </row>
    <row r="16" spans="2:39" x14ac:dyDescent="0.35">
      <c r="B16" s="15" t="s">
        <v>286</v>
      </c>
      <c r="C16" s="18">
        <v>0.75908409996099202</v>
      </c>
      <c r="D16" s="18">
        <v>0.74321237376976201</v>
      </c>
      <c r="E16" s="18">
        <v>0.77658272933401695</v>
      </c>
      <c r="F16" s="18"/>
      <c r="G16" s="18">
        <v>0.74223032153888002</v>
      </c>
      <c r="H16" s="18">
        <v>0.82221031206634698</v>
      </c>
      <c r="I16" s="18">
        <v>0.77457146543589595</v>
      </c>
      <c r="J16" s="18">
        <v>0.733691173672256</v>
      </c>
      <c r="K16" s="18">
        <v>0.63815014745078302</v>
      </c>
      <c r="L16" s="18">
        <v>0.72817923258607098</v>
      </c>
      <c r="M16" s="18"/>
      <c r="N16" s="18">
        <v>0.72690938085968204</v>
      </c>
      <c r="O16" s="18">
        <v>0.7477430766084</v>
      </c>
      <c r="P16" s="18">
        <v>0.81795746827578397</v>
      </c>
      <c r="Q16" s="18">
        <v>0.74500897841546299</v>
      </c>
      <c r="R16" s="18">
        <v>0.78349178199431102</v>
      </c>
      <c r="S16" s="18"/>
      <c r="T16" s="18">
        <v>0.828584785451011</v>
      </c>
      <c r="U16" s="18">
        <v>0.72471464382635498</v>
      </c>
      <c r="V16" s="18">
        <v>0.74166235897671795</v>
      </c>
      <c r="W16" s="18">
        <v>0.77322882764677103</v>
      </c>
      <c r="X16" s="18"/>
      <c r="Y16" s="18">
        <v>0.75655745121970897</v>
      </c>
      <c r="Z16" s="18">
        <v>0.83274191963676603</v>
      </c>
      <c r="AA16" s="18">
        <v>0.72601152534128699</v>
      </c>
      <c r="AB16" s="18">
        <v>0.78591494688183605</v>
      </c>
      <c r="AC16" s="18"/>
      <c r="AD16" s="18">
        <v>0.76217567419083598</v>
      </c>
      <c r="AE16" s="18">
        <v>0.74659670759765995</v>
      </c>
      <c r="AF16" s="18">
        <v>0.713725098488872</v>
      </c>
      <c r="AG16" s="18">
        <v>0.83486174889154097</v>
      </c>
      <c r="AH16" s="18"/>
      <c r="AI16" s="18">
        <v>0.71974242221266105</v>
      </c>
      <c r="AJ16" s="18">
        <v>0.84194640840825996</v>
      </c>
      <c r="AK16" s="18">
        <v>0.63848437994316398</v>
      </c>
      <c r="AL16" s="18">
        <v>0.73230449219104998</v>
      </c>
      <c r="AM16" s="18">
        <v>0.82991072018638201</v>
      </c>
    </row>
    <row r="17" spans="2:39" x14ac:dyDescent="0.35">
      <c r="B17" s="15" t="s">
        <v>67</v>
      </c>
      <c r="C17" s="19">
        <v>0.68821589848847997</v>
      </c>
      <c r="D17" s="19">
        <v>0.66411209738255195</v>
      </c>
      <c r="E17" s="19">
        <v>0.71479041703497603</v>
      </c>
      <c r="F17" s="19"/>
      <c r="G17" s="19">
        <v>0.61573188700815895</v>
      </c>
      <c r="H17" s="19">
        <v>0.78232872843252099</v>
      </c>
      <c r="I17" s="19">
        <v>0.71535003638153305</v>
      </c>
      <c r="J17" s="19">
        <v>0.67118565110162298</v>
      </c>
      <c r="K17" s="19">
        <v>0.54939406250187905</v>
      </c>
      <c r="L17" s="19">
        <v>0.65254098037868602</v>
      </c>
      <c r="M17" s="19"/>
      <c r="N17" s="19">
        <v>0.622896569511311</v>
      </c>
      <c r="O17" s="19">
        <v>0.66141290005700004</v>
      </c>
      <c r="P17" s="19">
        <v>0.76776586855758999</v>
      </c>
      <c r="Q17" s="19">
        <v>0.67010492624515094</v>
      </c>
      <c r="R17" s="19">
        <v>0.70316428315246005</v>
      </c>
      <c r="S17" s="19"/>
      <c r="T17" s="19">
        <v>0.79718235721250896</v>
      </c>
      <c r="U17" s="19">
        <v>0.66653418099893802</v>
      </c>
      <c r="V17" s="19">
        <v>0.66213155106382604</v>
      </c>
      <c r="W17" s="19">
        <v>0.70345446695750502</v>
      </c>
      <c r="X17" s="19"/>
      <c r="Y17" s="19">
        <v>0.68074360058325301</v>
      </c>
      <c r="Z17" s="19">
        <v>0.79978822571074004</v>
      </c>
      <c r="AA17" s="19">
        <v>0.64454760031418301</v>
      </c>
      <c r="AB17" s="19">
        <v>0.67689666729009901</v>
      </c>
      <c r="AC17" s="19"/>
      <c r="AD17" s="19">
        <v>0.68493144957415097</v>
      </c>
      <c r="AE17" s="19">
        <v>0.68972037121065499</v>
      </c>
      <c r="AF17" s="19">
        <v>0.57867319248842697</v>
      </c>
      <c r="AG17" s="19">
        <v>0.79218066371419604</v>
      </c>
      <c r="AH17" s="19"/>
      <c r="AI17" s="19">
        <v>0.60263625439979895</v>
      </c>
      <c r="AJ17" s="19">
        <v>0.78664910590134896</v>
      </c>
      <c r="AK17" s="19">
        <v>0.44673652986294998</v>
      </c>
      <c r="AL17" s="19">
        <v>0.67423465919446102</v>
      </c>
      <c r="AM17" s="19">
        <v>0.754617523198024</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449</v>
      </c>
      <c r="D7" s="10">
        <v>245</v>
      </c>
      <c r="E7" s="10">
        <v>204</v>
      </c>
      <c r="F7" s="10"/>
      <c r="G7" s="10">
        <v>97</v>
      </c>
      <c r="H7" s="10">
        <v>126</v>
      </c>
      <c r="I7" s="10">
        <v>94</v>
      </c>
      <c r="J7" s="10">
        <v>69</v>
      </c>
      <c r="K7" s="10">
        <v>34</v>
      </c>
      <c r="L7" s="10">
        <v>29</v>
      </c>
      <c r="M7" s="10"/>
      <c r="N7" s="10">
        <v>65</v>
      </c>
      <c r="O7" s="10">
        <v>80</v>
      </c>
      <c r="P7" s="10">
        <v>103</v>
      </c>
      <c r="Q7" s="10">
        <v>89</v>
      </c>
      <c r="R7" s="10">
        <v>82</v>
      </c>
      <c r="S7" s="10"/>
      <c r="T7" s="10">
        <v>28</v>
      </c>
      <c r="U7" s="10">
        <v>33</v>
      </c>
      <c r="V7" s="10">
        <v>190</v>
      </c>
      <c r="W7" s="10">
        <v>197</v>
      </c>
      <c r="X7" s="10"/>
      <c r="Y7" s="10">
        <v>216</v>
      </c>
      <c r="Z7" s="10">
        <v>103</v>
      </c>
      <c r="AA7" s="10">
        <v>65</v>
      </c>
      <c r="AB7" s="10">
        <v>39</v>
      </c>
      <c r="AC7" s="10"/>
      <c r="AD7" s="10">
        <v>257</v>
      </c>
      <c r="AE7" s="10">
        <v>139</v>
      </c>
      <c r="AF7" s="10">
        <v>19</v>
      </c>
      <c r="AG7" s="10">
        <v>32</v>
      </c>
      <c r="AH7" s="10"/>
      <c r="AI7" s="10">
        <v>41</v>
      </c>
      <c r="AJ7" s="10">
        <v>113</v>
      </c>
      <c r="AK7" s="10">
        <v>24</v>
      </c>
      <c r="AL7" s="10">
        <v>47</v>
      </c>
      <c r="AM7" s="10">
        <v>51</v>
      </c>
    </row>
    <row r="8" spans="2:39" ht="30" customHeight="1" x14ac:dyDescent="0.35">
      <c r="B8" s="11" t="s">
        <v>20</v>
      </c>
      <c r="C8" s="11">
        <v>459</v>
      </c>
      <c r="D8" s="11">
        <v>241</v>
      </c>
      <c r="E8" s="11">
        <v>218</v>
      </c>
      <c r="F8" s="11"/>
      <c r="G8" s="11">
        <v>84</v>
      </c>
      <c r="H8" s="11">
        <v>120</v>
      </c>
      <c r="I8" s="11">
        <v>106</v>
      </c>
      <c r="J8" s="11">
        <v>73</v>
      </c>
      <c r="K8" s="11">
        <v>40</v>
      </c>
      <c r="L8" s="11">
        <v>36</v>
      </c>
      <c r="M8" s="11"/>
      <c r="N8" s="11">
        <v>34</v>
      </c>
      <c r="O8" s="11">
        <v>127</v>
      </c>
      <c r="P8" s="11">
        <v>100</v>
      </c>
      <c r="Q8" s="11">
        <v>96</v>
      </c>
      <c r="R8" s="11">
        <v>73</v>
      </c>
      <c r="S8" s="11"/>
      <c r="T8" s="11">
        <v>28</v>
      </c>
      <c r="U8" s="11">
        <v>29</v>
      </c>
      <c r="V8" s="11">
        <v>200</v>
      </c>
      <c r="W8" s="11">
        <v>202</v>
      </c>
      <c r="X8" s="11"/>
      <c r="Y8" s="11">
        <v>228</v>
      </c>
      <c r="Z8" s="11">
        <v>104</v>
      </c>
      <c r="AA8" s="11">
        <v>68</v>
      </c>
      <c r="AB8" s="11">
        <v>38</v>
      </c>
      <c r="AC8" s="11"/>
      <c r="AD8" s="11">
        <v>271</v>
      </c>
      <c r="AE8" s="11">
        <v>137</v>
      </c>
      <c r="AF8" s="11">
        <v>18</v>
      </c>
      <c r="AG8" s="11">
        <v>31</v>
      </c>
      <c r="AH8" s="11"/>
      <c r="AI8" s="11">
        <v>45</v>
      </c>
      <c r="AJ8" s="11">
        <v>114</v>
      </c>
      <c r="AK8" s="11">
        <v>25</v>
      </c>
      <c r="AL8" s="11">
        <v>72</v>
      </c>
      <c r="AM8" s="11">
        <v>45</v>
      </c>
    </row>
    <row r="9" spans="2:39" x14ac:dyDescent="0.35">
      <c r="B9" s="15" t="s">
        <v>280</v>
      </c>
      <c r="C9" s="14">
        <v>2.4849215957332201E-2</v>
      </c>
      <c r="D9" s="14">
        <v>3.5262267989845601E-2</v>
      </c>
      <c r="E9" s="14">
        <v>1.33687924694535E-2</v>
      </c>
      <c r="F9" s="14"/>
      <c r="G9" s="14">
        <v>4.8673743481189101E-2</v>
      </c>
      <c r="H9" s="14">
        <v>1.45377334357349E-2</v>
      </c>
      <c r="I9" s="14">
        <v>2.7276533618924501E-2</v>
      </c>
      <c r="J9" s="14">
        <v>1.34855594310931E-2</v>
      </c>
      <c r="K9" s="14">
        <v>0</v>
      </c>
      <c r="L9" s="14">
        <v>4.7404468257341598E-2</v>
      </c>
      <c r="M9" s="14"/>
      <c r="N9" s="14">
        <v>5.7247145233993199E-2</v>
      </c>
      <c r="O9" s="14">
        <v>2.3349431661709601E-2</v>
      </c>
      <c r="P9" s="14">
        <v>2.6539653642854301E-2</v>
      </c>
      <c r="Q9" s="14">
        <v>1.3468801804233099E-2</v>
      </c>
      <c r="R9" s="14">
        <v>2.1681898754364399E-2</v>
      </c>
      <c r="S9" s="14"/>
      <c r="T9" s="14">
        <v>5.9983726616083199E-2</v>
      </c>
      <c r="U9" s="14">
        <v>5.6064228682787501E-2</v>
      </c>
      <c r="V9" s="14">
        <v>1.86570080524197E-2</v>
      </c>
      <c r="W9" s="14">
        <v>2.1611496276391601E-2</v>
      </c>
      <c r="X9" s="14"/>
      <c r="Y9" s="14">
        <v>2.4111877536754301E-2</v>
      </c>
      <c r="Z9" s="14">
        <v>2.2991215341743899E-2</v>
      </c>
      <c r="AA9" s="14">
        <v>2.6880467486511302E-2</v>
      </c>
      <c r="AB9" s="14">
        <v>2.1203113804174702E-2</v>
      </c>
      <c r="AC9" s="14"/>
      <c r="AD9" s="14">
        <v>3.0754899641482199E-2</v>
      </c>
      <c r="AE9" s="14">
        <v>1.6263264235912699E-2</v>
      </c>
      <c r="AF9" s="14">
        <v>0</v>
      </c>
      <c r="AG9" s="14">
        <v>0</v>
      </c>
      <c r="AH9" s="14"/>
      <c r="AI9" s="14">
        <v>0</v>
      </c>
      <c r="AJ9" s="14">
        <v>2.7429968413569299E-2</v>
      </c>
      <c r="AK9" s="14">
        <v>0</v>
      </c>
      <c r="AL9" s="14">
        <v>3.4450915117396799E-2</v>
      </c>
      <c r="AM9" s="14">
        <v>0</v>
      </c>
    </row>
    <row r="10" spans="2:39" x14ac:dyDescent="0.35">
      <c r="B10" s="15" t="s">
        <v>281</v>
      </c>
      <c r="C10" s="14">
        <v>2.8138975447866501E-2</v>
      </c>
      <c r="D10" s="14">
        <v>4.5074715186193097E-2</v>
      </c>
      <c r="E10" s="14">
        <v>9.4672677036426404E-3</v>
      </c>
      <c r="F10" s="14"/>
      <c r="G10" s="14">
        <v>2.8929623757646399E-2</v>
      </c>
      <c r="H10" s="14">
        <v>2.4854925527698701E-2</v>
      </c>
      <c r="I10" s="14">
        <v>2.6143723998765401E-2</v>
      </c>
      <c r="J10" s="14">
        <v>5.7040105203011497E-2</v>
      </c>
      <c r="K10" s="14">
        <v>1.3838539097842001E-2</v>
      </c>
      <c r="L10" s="14">
        <v>0</v>
      </c>
      <c r="M10" s="14"/>
      <c r="N10" s="14">
        <v>4.4317958768162101E-2</v>
      </c>
      <c r="O10" s="14">
        <v>1.37230859323932E-2</v>
      </c>
      <c r="P10" s="14">
        <v>2.0182109727144099E-2</v>
      </c>
      <c r="Q10" s="14">
        <v>6.2078475385935597E-2</v>
      </c>
      <c r="R10" s="14">
        <v>2.3426038822164399E-2</v>
      </c>
      <c r="S10" s="14"/>
      <c r="T10" s="14">
        <v>0</v>
      </c>
      <c r="U10" s="14">
        <v>2.9425252593570799E-2</v>
      </c>
      <c r="V10" s="14">
        <v>1.8521677658199402E-2</v>
      </c>
      <c r="W10" s="14">
        <v>4.1441337884702001E-2</v>
      </c>
      <c r="X10" s="14"/>
      <c r="Y10" s="14">
        <v>4.1336618177091999E-2</v>
      </c>
      <c r="Z10" s="14">
        <v>0</v>
      </c>
      <c r="AA10" s="14">
        <v>3.5868950543601501E-2</v>
      </c>
      <c r="AB10" s="14">
        <v>2.8362870324916498E-2</v>
      </c>
      <c r="AC10" s="14"/>
      <c r="AD10" s="14">
        <v>3.1507909609717201E-2</v>
      </c>
      <c r="AE10" s="14">
        <v>2.4654267163552099E-2</v>
      </c>
      <c r="AF10" s="14">
        <v>5.4037503799363798E-2</v>
      </c>
      <c r="AG10" s="14">
        <v>0</v>
      </c>
      <c r="AH10" s="14"/>
      <c r="AI10" s="14">
        <v>0.114137226298703</v>
      </c>
      <c r="AJ10" s="14">
        <v>1.7697272347187501E-2</v>
      </c>
      <c r="AK10" s="14">
        <v>0.10505646877055901</v>
      </c>
      <c r="AL10" s="14">
        <v>0</v>
      </c>
      <c r="AM10" s="14">
        <v>0</v>
      </c>
    </row>
    <row r="11" spans="2:39" x14ac:dyDescent="0.35">
      <c r="B11" s="15" t="s">
        <v>282</v>
      </c>
      <c r="C11" s="14">
        <v>9.5955683560534494E-2</v>
      </c>
      <c r="D11" s="14">
        <v>0.11620069201422201</v>
      </c>
      <c r="E11" s="14">
        <v>7.3635496372540493E-2</v>
      </c>
      <c r="F11" s="14"/>
      <c r="G11" s="14">
        <v>8.9449168875849194E-2</v>
      </c>
      <c r="H11" s="14">
        <v>0.13388609519785299</v>
      </c>
      <c r="I11" s="14">
        <v>2.73896449109364E-2</v>
      </c>
      <c r="J11" s="14">
        <v>0.13578276264067299</v>
      </c>
      <c r="K11" s="14">
        <v>7.49009966865853E-2</v>
      </c>
      <c r="L11" s="14">
        <v>0.13048586721935199</v>
      </c>
      <c r="M11" s="14"/>
      <c r="N11" s="14">
        <v>6.3683544713208903E-2</v>
      </c>
      <c r="O11" s="14">
        <v>0.13666459186366001</v>
      </c>
      <c r="P11" s="14">
        <v>4.7406046366943601E-2</v>
      </c>
      <c r="Q11" s="14">
        <v>0.14360656693219201</v>
      </c>
      <c r="R11" s="14">
        <v>6.8860911399699007E-2</v>
      </c>
      <c r="S11" s="14"/>
      <c r="T11" s="14">
        <v>0</v>
      </c>
      <c r="U11" s="14">
        <v>0.158764387161793</v>
      </c>
      <c r="V11" s="14">
        <v>0.114048567408271</v>
      </c>
      <c r="W11" s="14">
        <v>8.2481793878613596E-2</v>
      </c>
      <c r="X11" s="14"/>
      <c r="Y11" s="14">
        <v>6.8695048670070896E-2</v>
      </c>
      <c r="Z11" s="14">
        <v>9.5878580551461506E-2</v>
      </c>
      <c r="AA11" s="14">
        <v>0.16571092436232099</v>
      </c>
      <c r="AB11" s="14">
        <v>0.15789922194666201</v>
      </c>
      <c r="AC11" s="14"/>
      <c r="AD11" s="14">
        <v>9.1724794646204394E-2</v>
      </c>
      <c r="AE11" s="14">
        <v>0.12640505075045799</v>
      </c>
      <c r="AF11" s="14">
        <v>0.10093854093714</v>
      </c>
      <c r="AG11" s="14">
        <v>0</v>
      </c>
      <c r="AH11" s="14"/>
      <c r="AI11" s="14">
        <v>0.182952860989994</v>
      </c>
      <c r="AJ11" s="14">
        <v>6.2561808217861406E-2</v>
      </c>
      <c r="AK11" s="14">
        <v>4.3078675654174697E-2</v>
      </c>
      <c r="AL11" s="14">
        <v>0.11541039714081699</v>
      </c>
      <c r="AM11" s="14">
        <v>8.3108510230866295E-2</v>
      </c>
    </row>
    <row r="12" spans="2:39" x14ac:dyDescent="0.35">
      <c r="B12" s="15" t="s">
        <v>283</v>
      </c>
      <c r="C12" s="14">
        <v>0.34074278387100998</v>
      </c>
      <c r="D12" s="14">
        <v>0.35217845704990802</v>
      </c>
      <c r="E12" s="14">
        <v>0.32813491726736599</v>
      </c>
      <c r="F12" s="14"/>
      <c r="G12" s="14">
        <v>0.353699889890709</v>
      </c>
      <c r="H12" s="14">
        <v>0.36210347099373402</v>
      </c>
      <c r="I12" s="14">
        <v>0.32882861235354299</v>
      </c>
      <c r="J12" s="14">
        <v>0.26735289041992999</v>
      </c>
      <c r="K12" s="14">
        <v>0.32880227717370403</v>
      </c>
      <c r="L12" s="14">
        <v>0.43811573703462198</v>
      </c>
      <c r="M12" s="14"/>
      <c r="N12" s="14">
        <v>0.383193352869799</v>
      </c>
      <c r="O12" s="14">
        <v>0.29297142928327502</v>
      </c>
      <c r="P12" s="14">
        <v>0.35570767898244499</v>
      </c>
      <c r="Q12" s="14">
        <v>0.31372503565595899</v>
      </c>
      <c r="R12" s="14">
        <v>0.424870318857271</v>
      </c>
      <c r="S12" s="14"/>
      <c r="T12" s="14">
        <v>0.26569088015025499</v>
      </c>
      <c r="U12" s="14">
        <v>0.51900687186342098</v>
      </c>
      <c r="V12" s="14">
        <v>0.29951412233841501</v>
      </c>
      <c r="W12" s="14">
        <v>0.36681658914151699</v>
      </c>
      <c r="X12" s="14"/>
      <c r="Y12" s="14">
        <v>0.34295981341979098</v>
      </c>
      <c r="Z12" s="14">
        <v>0.33752705355258</v>
      </c>
      <c r="AA12" s="14">
        <v>0.30469276324122202</v>
      </c>
      <c r="AB12" s="14">
        <v>0.31523371859514598</v>
      </c>
      <c r="AC12" s="14"/>
      <c r="AD12" s="14">
        <v>0.327904407649522</v>
      </c>
      <c r="AE12" s="14">
        <v>0.346251140096274</v>
      </c>
      <c r="AF12" s="14">
        <v>0.42234380898157697</v>
      </c>
      <c r="AG12" s="14">
        <v>0.40175441130754003</v>
      </c>
      <c r="AH12" s="14"/>
      <c r="AI12" s="14">
        <v>0.24743851575791501</v>
      </c>
      <c r="AJ12" s="14">
        <v>0.31684124758616</v>
      </c>
      <c r="AK12" s="14">
        <v>0.24019105188360301</v>
      </c>
      <c r="AL12" s="14">
        <v>0.36188530632700899</v>
      </c>
      <c r="AM12" s="14">
        <v>0.41045949384291303</v>
      </c>
    </row>
    <row r="13" spans="2:39" x14ac:dyDescent="0.35">
      <c r="B13" s="15" t="s">
        <v>284</v>
      </c>
      <c r="C13" s="14">
        <v>0.50783881724353097</v>
      </c>
      <c r="D13" s="14">
        <v>0.44656488427299901</v>
      </c>
      <c r="E13" s="14">
        <v>0.57539352618699802</v>
      </c>
      <c r="F13" s="14"/>
      <c r="G13" s="14">
        <v>0.47924757399460599</v>
      </c>
      <c r="H13" s="14">
        <v>0.46461777484497901</v>
      </c>
      <c r="I13" s="14">
        <v>0.59036148511783104</v>
      </c>
      <c r="J13" s="14">
        <v>0.52633868230529302</v>
      </c>
      <c r="K13" s="14">
        <v>0.55411925389973504</v>
      </c>
      <c r="L13" s="14">
        <v>0.38399392748868399</v>
      </c>
      <c r="M13" s="14"/>
      <c r="N13" s="14">
        <v>0.45155799841483701</v>
      </c>
      <c r="O13" s="14">
        <v>0.53329146125896199</v>
      </c>
      <c r="P13" s="14">
        <v>0.55016451128061294</v>
      </c>
      <c r="Q13" s="14">
        <v>0.45527654612822999</v>
      </c>
      <c r="R13" s="14">
        <v>0.461160832166501</v>
      </c>
      <c r="S13" s="14"/>
      <c r="T13" s="14">
        <v>0.67432539323366203</v>
      </c>
      <c r="U13" s="14">
        <v>0.23673925969842799</v>
      </c>
      <c r="V13" s="14">
        <v>0.54356748476522398</v>
      </c>
      <c r="W13" s="14">
        <v>0.487648782818775</v>
      </c>
      <c r="X13" s="14"/>
      <c r="Y13" s="14">
        <v>0.51791081983099396</v>
      </c>
      <c r="Z13" s="14">
        <v>0.54360315055421404</v>
      </c>
      <c r="AA13" s="14">
        <v>0.46684689436634402</v>
      </c>
      <c r="AB13" s="14">
        <v>0.47730107532910099</v>
      </c>
      <c r="AC13" s="14"/>
      <c r="AD13" s="14">
        <v>0.51810798845307404</v>
      </c>
      <c r="AE13" s="14">
        <v>0.48642627775380398</v>
      </c>
      <c r="AF13" s="14">
        <v>0.42268014628192002</v>
      </c>
      <c r="AG13" s="14">
        <v>0.56110835782612001</v>
      </c>
      <c r="AH13" s="14"/>
      <c r="AI13" s="14">
        <v>0.45547139695338801</v>
      </c>
      <c r="AJ13" s="14">
        <v>0.57546970343522197</v>
      </c>
      <c r="AK13" s="14">
        <v>0.61167380369166302</v>
      </c>
      <c r="AL13" s="14">
        <v>0.48825338141477698</v>
      </c>
      <c r="AM13" s="14">
        <v>0.50643199592622101</v>
      </c>
    </row>
    <row r="14" spans="2:39" x14ac:dyDescent="0.35">
      <c r="B14" s="15" t="s">
        <v>64</v>
      </c>
      <c r="C14" s="14">
        <v>2.4745239197258898E-3</v>
      </c>
      <c r="D14" s="14">
        <v>4.7189834868324801E-3</v>
      </c>
      <c r="E14" s="14">
        <v>0</v>
      </c>
      <c r="F14" s="14"/>
      <c r="G14" s="14">
        <v>0</v>
      </c>
      <c r="H14" s="14">
        <v>0</v>
      </c>
      <c r="I14" s="14">
        <v>0</v>
      </c>
      <c r="J14" s="14">
        <v>0</v>
      </c>
      <c r="K14" s="14">
        <v>2.8338933142133101E-2</v>
      </c>
      <c r="L14" s="14">
        <v>0</v>
      </c>
      <c r="M14" s="14"/>
      <c r="N14" s="14">
        <v>0</v>
      </c>
      <c r="O14" s="14">
        <v>0</v>
      </c>
      <c r="P14" s="14">
        <v>0</v>
      </c>
      <c r="Q14" s="14">
        <v>1.18445740934507E-2</v>
      </c>
      <c r="R14" s="14">
        <v>0</v>
      </c>
      <c r="S14" s="14"/>
      <c r="T14" s="14">
        <v>0</v>
      </c>
      <c r="U14" s="14">
        <v>0</v>
      </c>
      <c r="V14" s="14">
        <v>5.6911397774708303E-3</v>
      </c>
      <c r="W14" s="14">
        <v>0</v>
      </c>
      <c r="X14" s="14"/>
      <c r="Y14" s="14">
        <v>4.9858223652980002E-3</v>
      </c>
      <c r="Z14" s="14">
        <v>0</v>
      </c>
      <c r="AA14" s="14">
        <v>0</v>
      </c>
      <c r="AB14" s="14">
        <v>0</v>
      </c>
      <c r="AC14" s="14"/>
      <c r="AD14" s="14">
        <v>0</v>
      </c>
      <c r="AE14" s="14">
        <v>0</v>
      </c>
      <c r="AF14" s="14">
        <v>0</v>
      </c>
      <c r="AG14" s="14">
        <v>3.71372308663405E-2</v>
      </c>
      <c r="AH14" s="14"/>
      <c r="AI14" s="14">
        <v>0</v>
      </c>
      <c r="AJ14" s="14">
        <v>0</v>
      </c>
      <c r="AK14" s="14">
        <v>0</v>
      </c>
      <c r="AL14" s="14">
        <v>0</v>
      </c>
      <c r="AM14" s="14">
        <v>0</v>
      </c>
    </row>
    <row r="15" spans="2:39" x14ac:dyDescent="0.35">
      <c r="B15" s="15" t="s">
        <v>285</v>
      </c>
      <c r="C15" s="18">
        <v>5.2988191405198698E-2</v>
      </c>
      <c r="D15" s="18">
        <v>8.0336983176038601E-2</v>
      </c>
      <c r="E15" s="18">
        <v>2.2836060173096102E-2</v>
      </c>
      <c r="F15" s="18"/>
      <c r="G15" s="18">
        <v>7.7603367238835499E-2</v>
      </c>
      <c r="H15" s="18">
        <v>3.9392658963433601E-2</v>
      </c>
      <c r="I15" s="18">
        <v>5.3420257617689898E-2</v>
      </c>
      <c r="J15" s="18">
        <v>7.0525664634104604E-2</v>
      </c>
      <c r="K15" s="18">
        <v>1.3838539097842001E-2</v>
      </c>
      <c r="L15" s="18">
        <v>4.7404468257341598E-2</v>
      </c>
      <c r="M15" s="18"/>
      <c r="N15" s="18">
        <v>0.101565104002155</v>
      </c>
      <c r="O15" s="18">
        <v>3.7072517594102801E-2</v>
      </c>
      <c r="P15" s="18">
        <v>4.6721763369998302E-2</v>
      </c>
      <c r="Q15" s="18">
        <v>7.5547277190168696E-2</v>
      </c>
      <c r="R15" s="18">
        <v>4.5107937576528701E-2</v>
      </c>
      <c r="S15" s="18"/>
      <c r="T15" s="18">
        <v>5.9983726616083199E-2</v>
      </c>
      <c r="U15" s="18">
        <v>8.5489481276358206E-2</v>
      </c>
      <c r="V15" s="18">
        <v>3.7178685710619101E-2</v>
      </c>
      <c r="W15" s="18">
        <v>6.3052834161093599E-2</v>
      </c>
      <c r="X15" s="18"/>
      <c r="Y15" s="18">
        <v>6.5448495713846297E-2</v>
      </c>
      <c r="Z15" s="18">
        <v>2.2991215341743899E-2</v>
      </c>
      <c r="AA15" s="18">
        <v>6.2749418030112802E-2</v>
      </c>
      <c r="AB15" s="18">
        <v>4.9565984129091203E-2</v>
      </c>
      <c r="AC15" s="18"/>
      <c r="AD15" s="18">
        <v>6.2262809251199397E-2</v>
      </c>
      <c r="AE15" s="18">
        <v>4.0917531399464802E-2</v>
      </c>
      <c r="AF15" s="18">
        <v>5.4037503799363798E-2</v>
      </c>
      <c r="AG15" s="18">
        <v>0</v>
      </c>
      <c r="AH15" s="18"/>
      <c r="AI15" s="18">
        <v>0.114137226298703</v>
      </c>
      <c r="AJ15" s="18">
        <v>4.5127240760756797E-2</v>
      </c>
      <c r="AK15" s="18">
        <v>0.10505646877055901</v>
      </c>
      <c r="AL15" s="18">
        <v>3.4450915117396799E-2</v>
      </c>
      <c r="AM15" s="18">
        <v>0</v>
      </c>
    </row>
    <row r="16" spans="2:39" x14ac:dyDescent="0.35">
      <c r="B16" s="15" t="s">
        <v>286</v>
      </c>
      <c r="C16" s="18">
        <v>0.84858160111454095</v>
      </c>
      <c r="D16" s="18">
        <v>0.79874334132290703</v>
      </c>
      <c r="E16" s="18">
        <v>0.90352844345436301</v>
      </c>
      <c r="F16" s="18"/>
      <c r="G16" s="18">
        <v>0.83294746388531504</v>
      </c>
      <c r="H16" s="18">
        <v>0.82672124583871298</v>
      </c>
      <c r="I16" s="18">
        <v>0.91919009747137403</v>
      </c>
      <c r="J16" s="18">
        <v>0.79369157272522295</v>
      </c>
      <c r="K16" s="18">
        <v>0.88292153107343996</v>
      </c>
      <c r="L16" s="18">
        <v>0.82210966452330603</v>
      </c>
      <c r="M16" s="18"/>
      <c r="N16" s="18">
        <v>0.83475135128463596</v>
      </c>
      <c r="O16" s="18">
        <v>0.82626289054223701</v>
      </c>
      <c r="P16" s="18">
        <v>0.90587219026305799</v>
      </c>
      <c r="Q16" s="18">
        <v>0.76900158178418898</v>
      </c>
      <c r="R16" s="18">
        <v>0.88603115102377195</v>
      </c>
      <c r="S16" s="18"/>
      <c r="T16" s="18">
        <v>0.94001627338391702</v>
      </c>
      <c r="U16" s="18">
        <v>0.755746131561849</v>
      </c>
      <c r="V16" s="18">
        <v>0.843081607103639</v>
      </c>
      <c r="W16" s="18">
        <v>0.85446537196029304</v>
      </c>
      <c r="X16" s="18"/>
      <c r="Y16" s="18">
        <v>0.86087063325078494</v>
      </c>
      <c r="Z16" s="18">
        <v>0.88113020410679499</v>
      </c>
      <c r="AA16" s="18">
        <v>0.77153965760756604</v>
      </c>
      <c r="AB16" s="18">
        <v>0.79253479392424697</v>
      </c>
      <c r="AC16" s="18"/>
      <c r="AD16" s="18">
        <v>0.84601239610259604</v>
      </c>
      <c r="AE16" s="18">
        <v>0.83267741785007698</v>
      </c>
      <c r="AF16" s="18">
        <v>0.84502395526349605</v>
      </c>
      <c r="AG16" s="18">
        <v>0.96286276913365998</v>
      </c>
      <c r="AH16" s="18"/>
      <c r="AI16" s="18">
        <v>0.70290991271130299</v>
      </c>
      <c r="AJ16" s="18">
        <v>0.89231095102138203</v>
      </c>
      <c r="AK16" s="18">
        <v>0.85186485557526603</v>
      </c>
      <c r="AL16" s="18">
        <v>0.85013868774178603</v>
      </c>
      <c r="AM16" s="18">
        <v>0.91689148976913404</v>
      </c>
    </row>
    <row r="17" spans="2:39" x14ac:dyDescent="0.35">
      <c r="B17" s="15" t="s">
        <v>67</v>
      </c>
      <c r="C17" s="19">
        <v>0.795593409709342</v>
      </c>
      <c r="D17" s="19">
        <v>0.71840635814686804</v>
      </c>
      <c r="E17" s="19">
        <v>0.88069238328126698</v>
      </c>
      <c r="F17" s="19"/>
      <c r="G17" s="19">
        <v>0.75534409664647995</v>
      </c>
      <c r="H17" s="19">
        <v>0.78732858687527996</v>
      </c>
      <c r="I17" s="19">
        <v>0.86576983985368405</v>
      </c>
      <c r="J17" s="19">
        <v>0.72316590809111803</v>
      </c>
      <c r="K17" s="19">
        <v>0.86908299197559802</v>
      </c>
      <c r="L17" s="19">
        <v>0.77470519626596501</v>
      </c>
      <c r="M17" s="19"/>
      <c r="N17" s="19">
        <v>0.73318624728248005</v>
      </c>
      <c r="O17" s="19">
        <v>0.78919037294813399</v>
      </c>
      <c r="P17" s="19">
        <v>0.85915042689305998</v>
      </c>
      <c r="Q17" s="19">
        <v>0.69345430459402002</v>
      </c>
      <c r="R17" s="19">
        <v>0.84092321344724397</v>
      </c>
      <c r="S17" s="19"/>
      <c r="T17" s="19">
        <v>0.88003254676783405</v>
      </c>
      <c r="U17" s="19">
        <v>0.67025665028549097</v>
      </c>
      <c r="V17" s="19">
        <v>0.80590292139302</v>
      </c>
      <c r="W17" s="19">
        <v>0.79141253779919896</v>
      </c>
      <c r="X17" s="19"/>
      <c r="Y17" s="19">
        <v>0.79542213753693902</v>
      </c>
      <c r="Z17" s="19">
        <v>0.85813898876505101</v>
      </c>
      <c r="AA17" s="19">
        <v>0.70879023957745302</v>
      </c>
      <c r="AB17" s="19">
        <v>0.742968809795156</v>
      </c>
      <c r="AC17" s="19"/>
      <c r="AD17" s="19">
        <v>0.78374958685139695</v>
      </c>
      <c r="AE17" s="19">
        <v>0.79175988645061202</v>
      </c>
      <c r="AF17" s="19">
        <v>0.79098645146413304</v>
      </c>
      <c r="AG17" s="19">
        <v>0.96286276913365998</v>
      </c>
      <c r="AH17" s="19"/>
      <c r="AI17" s="19">
        <v>0.58877268641259894</v>
      </c>
      <c r="AJ17" s="19">
        <v>0.847183710260625</v>
      </c>
      <c r="AK17" s="19">
        <v>0.74680838680470696</v>
      </c>
      <c r="AL17" s="19">
        <v>0.81568777262438896</v>
      </c>
      <c r="AM17" s="19">
        <v>0.91689148976913404</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I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1" t="s">
        <v>287</v>
      </c>
      <c r="E2" s="28"/>
      <c r="F2" s="28"/>
      <c r="G2" s="28"/>
      <c r="H2" s="28"/>
      <c r="I2" s="28"/>
    </row>
    <row r="6" spans="2:9" ht="50.15" customHeight="1" x14ac:dyDescent="0.35">
      <c r="B6" s="17" t="s">
        <v>15</v>
      </c>
      <c r="C6" s="17" t="s">
        <v>293</v>
      </c>
      <c r="D6" s="17" t="s">
        <v>294</v>
      </c>
      <c r="E6" s="17" t="s">
        <v>295</v>
      </c>
      <c r="F6" s="17" t="s">
        <v>296</v>
      </c>
      <c r="G6" s="17" t="s">
        <v>297</v>
      </c>
      <c r="H6" s="17" t="s">
        <v>298</v>
      </c>
    </row>
    <row r="7" spans="2:9" x14ac:dyDescent="0.35">
      <c r="B7" s="15" t="s">
        <v>280</v>
      </c>
      <c r="C7" s="14">
        <v>0.159091575800374</v>
      </c>
      <c r="D7" s="14">
        <v>3.9765261269383699E-2</v>
      </c>
      <c r="E7" s="14">
        <v>2.4107450107472499E-2</v>
      </c>
      <c r="F7" s="14">
        <v>3.060937332669E-2</v>
      </c>
      <c r="G7" s="14">
        <v>3.4916699706795701E-2</v>
      </c>
      <c r="H7" s="14">
        <v>2.4143611951267799E-2</v>
      </c>
    </row>
    <row r="8" spans="2:9" x14ac:dyDescent="0.35">
      <c r="B8" s="15" t="s">
        <v>281</v>
      </c>
      <c r="C8" s="14">
        <v>0.105306758417388</v>
      </c>
      <c r="D8" s="14">
        <v>6.7464531566363103E-2</v>
      </c>
      <c r="E8" s="14">
        <v>6.0509423533639403E-2</v>
      </c>
      <c r="F8" s="14">
        <v>4.2119020080936799E-2</v>
      </c>
      <c r="G8" s="14">
        <v>4.2530325491807797E-2</v>
      </c>
      <c r="H8" s="14">
        <v>5.24316458972491E-2</v>
      </c>
    </row>
    <row r="9" spans="2:9" x14ac:dyDescent="0.35">
      <c r="B9" s="15" t="s">
        <v>282</v>
      </c>
      <c r="C9" s="14">
        <v>0.24870045814126701</v>
      </c>
      <c r="D9" s="14">
        <v>0.15976805948495701</v>
      </c>
      <c r="E9" s="14">
        <v>0.17507116864758801</v>
      </c>
      <c r="F9" s="14">
        <v>0.16566180933892299</v>
      </c>
      <c r="G9" s="14">
        <v>0.14708038762998099</v>
      </c>
      <c r="H9" s="14">
        <v>0.13653110504285099</v>
      </c>
    </row>
    <row r="10" spans="2:9" x14ac:dyDescent="0.35">
      <c r="B10" s="15" t="s">
        <v>283</v>
      </c>
      <c r="C10" s="14">
        <v>0.246922813539067</v>
      </c>
      <c r="D10" s="14">
        <v>0.43060256413987802</v>
      </c>
      <c r="E10" s="14">
        <v>0.42461225607109399</v>
      </c>
      <c r="F10" s="14">
        <v>0.37461357750070801</v>
      </c>
      <c r="G10" s="14">
        <v>0.41219545275581199</v>
      </c>
      <c r="H10" s="14">
        <v>0.388166422151839</v>
      </c>
    </row>
    <row r="11" spans="2:9" x14ac:dyDescent="0.35">
      <c r="B11" s="15" t="s">
        <v>284</v>
      </c>
      <c r="C11" s="14">
        <v>0.164105440064372</v>
      </c>
      <c r="D11" s="14">
        <v>0.27055911882876799</v>
      </c>
      <c r="E11" s="14">
        <v>0.29633392790037499</v>
      </c>
      <c r="F11" s="14">
        <v>0.37983941679732502</v>
      </c>
      <c r="G11" s="14">
        <v>0.353181043048861</v>
      </c>
      <c r="H11" s="14">
        <v>0.39395867367196702</v>
      </c>
    </row>
    <row r="12" spans="2:9" x14ac:dyDescent="0.35">
      <c r="B12" s="15" t="s">
        <v>64</v>
      </c>
      <c r="C12" s="14">
        <v>7.5872954037531595E-2</v>
      </c>
      <c r="D12" s="14">
        <v>3.1840464710650197E-2</v>
      </c>
      <c r="E12" s="14">
        <v>1.9365773739831602E-2</v>
      </c>
      <c r="F12" s="14">
        <v>7.1568029554171702E-3</v>
      </c>
      <c r="G12" s="14">
        <v>1.0096091366743E-2</v>
      </c>
      <c r="H12" s="14">
        <v>4.7685412848268802E-3</v>
      </c>
    </row>
    <row r="13" spans="2:9" x14ac:dyDescent="0.35">
      <c r="B13" s="20" t="s">
        <v>285</v>
      </c>
      <c r="C13" s="18">
        <v>0.26439833421776199</v>
      </c>
      <c r="D13" s="18">
        <v>0.107229792835747</v>
      </c>
      <c r="E13" s="18">
        <v>8.4616873641111798E-2</v>
      </c>
      <c r="F13" s="18">
        <v>7.2728393407626796E-2</v>
      </c>
      <c r="G13" s="18">
        <v>7.74470251986034E-2</v>
      </c>
      <c r="H13" s="18">
        <v>7.6575257848517E-2</v>
      </c>
    </row>
    <row r="14" spans="2:9" x14ac:dyDescent="0.35">
      <c r="B14" s="20" t="s">
        <v>286</v>
      </c>
      <c r="C14" s="18">
        <v>0.41102825360343898</v>
      </c>
      <c r="D14" s="18">
        <v>0.70116168296864601</v>
      </c>
      <c r="E14" s="18">
        <v>0.72094618397146903</v>
      </c>
      <c r="F14" s="18">
        <v>0.75445299429803303</v>
      </c>
      <c r="G14" s="18">
        <v>0.76537649580467204</v>
      </c>
      <c r="H14" s="18">
        <v>0.78212509582380596</v>
      </c>
    </row>
    <row r="15" spans="2:9" x14ac:dyDescent="0.35">
      <c r="B15" s="20" t="s">
        <v>67</v>
      </c>
      <c r="C15" s="19">
        <v>0.14662991938567799</v>
      </c>
      <c r="D15" s="19">
        <v>0.59393189013290004</v>
      </c>
      <c r="E15" s="19">
        <v>0.636329310330357</v>
      </c>
      <c r="F15" s="19">
        <v>0.68172460089040599</v>
      </c>
      <c r="G15" s="19">
        <v>0.68792947060606902</v>
      </c>
      <c r="H15" s="19">
        <v>0.70554983797528903</v>
      </c>
    </row>
    <row r="16" spans="2:9" x14ac:dyDescent="0.35">
      <c r="B16" s="16" t="s">
        <v>222</v>
      </c>
      <c r="C16" s="16"/>
      <c r="D16" s="16"/>
      <c r="E16" s="16"/>
      <c r="F16" s="16"/>
      <c r="G16" s="16"/>
      <c r="H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299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3.9765261269383699E-2</v>
      </c>
      <c r="D9" s="14">
        <v>3.3330653940523501E-2</v>
      </c>
      <c r="E9" s="14">
        <v>4.75603193935073E-2</v>
      </c>
      <c r="F9" s="14"/>
      <c r="G9" s="14">
        <v>6.5945137066178499E-3</v>
      </c>
      <c r="H9" s="14">
        <v>3.9016058594862402E-2</v>
      </c>
      <c r="I9" s="14">
        <v>2.3628948234657901E-2</v>
      </c>
      <c r="J9" s="14">
        <v>3.0999762943855699E-2</v>
      </c>
      <c r="K9" s="14">
        <v>1.0660235957548E-2</v>
      </c>
      <c r="L9" s="14">
        <v>0.16888069772777201</v>
      </c>
      <c r="M9" s="14"/>
      <c r="N9" s="14">
        <v>2.8144007913057399E-2</v>
      </c>
      <c r="O9" s="14">
        <v>6.5652169633922702E-2</v>
      </c>
      <c r="P9" s="14">
        <v>2.3376478202181802E-2</v>
      </c>
      <c r="Q9" s="14">
        <v>0</v>
      </c>
      <c r="R9" s="14">
        <v>4.9795832851087803E-2</v>
      </c>
      <c r="S9" s="14"/>
      <c r="T9" s="14">
        <v>0</v>
      </c>
      <c r="U9" s="14">
        <v>7.2272251267654894E-2</v>
      </c>
      <c r="V9" s="14">
        <v>5.85423917256188E-2</v>
      </c>
      <c r="W9" s="14">
        <v>2.4910199792953499E-2</v>
      </c>
      <c r="X9" s="14"/>
      <c r="Y9" s="14">
        <v>5.67424286795443E-2</v>
      </c>
      <c r="Z9" s="14">
        <v>9.5068213457857997E-3</v>
      </c>
      <c r="AA9" s="14">
        <v>5.3632232567161597E-2</v>
      </c>
      <c r="AB9" s="14">
        <v>0</v>
      </c>
      <c r="AC9" s="14"/>
      <c r="AD9" s="14">
        <v>2.94114239261767E-2</v>
      </c>
      <c r="AE9" s="14">
        <v>5.9855266089345799E-2</v>
      </c>
      <c r="AF9" s="14">
        <v>8.8961532518648301E-2</v>
      </c>
      <c r="AG9" s="14">
        <v>0</v>
      </c>
      <c r="AH9" s="14"/>
      <c r="AI9" s="14">
        <v>1.7961422023084001E-2</v>
      </c>
      <c r="AJ9" s="14">
        <v>0</v>
      </c>
      <c r="AK9" s="14">
        <v>0</v>
      </c>
      <c r="AL9" s="14">
        <v>6.0584754736315E-2</v>
      </c>
      <c r="AM9" s="14">
        <v>2.61847755753957E-2</v>
      </c>
    </row>
    <row r="10" spans="2:39" x14ac:dyDescent="0.35">
      <c r="B10" s="15" t="s">
        <v>281</v>
      </c>
      <c r="C10" s="14">
        <v>6.7464531566363103E-2</v>
      </c>
      <c r="D10" s="14">
        <v>6.2880713497724602E-2</v>
      </c>
      <c r="E10" s="14">
        <v>7.30174933011353E-2</v>
      </c>
      <c r="F10" s="14"/>
      <c r="G10" s="14">
        <v>7.0231711467700395E-2</v>
      </c>
      <c r="H10" s="14">
        <v>8.1401167259579701E-2</v>
      </c>
      <c r="I10" s="14">
        <v>6.7259980510299106E-2</v>
      </c>
      <c r="J10" s="14">
        <v>3.7653230499590899E-2</v>
      </c>
      <c r="K10" s="14">
        <v>9.4183345859087594E-2</v>
      </c>
      <c r="L10" s="14">
        <v>4.5785205161331402E-2</v>
      </c>
      <c r="M10" s="14"/>
      <c r="N10" s="14">
        <v>6.2052633692281998E-2</v>
      </c>
      <c r="O10" s="14">
        <v>4.5502400111372902E-2</v>
      </c>
      <c r="P10" s="14">
        <v>0.106000956630634</v>
      </c>
      <c r="Q10" s="14">
        <v>4.9163923939219097E-2</v>
      </c>
      <c r="R10" s="14">
        <v>7.6732338535743599E-2</v>
      </c>
      <c r="S10" s="14"/>
      <c r="T10" s="14">
        <v>0.126445697539495</v>
      </c>
      <c r="U10" s="14">
        <v>4.3209974602174898E-2</v>
      </c>
      <c r="V10" s="14">
        <v>7.5305163525076199E-2</v>
      </c>
      <c r="W10" s="14">
        <v>5.4552291433161398E-2</v>
      </c>
      <c r="X10" s="14"/>
      <c r="Y10" s="14">
        <v>8.8263532689019097E-2</v>
      </c>
      <c r="Z10" s="14">
        <v>3.8773304331528598E-2</v>
      </c>
      <c r="AA10" s="14">
        <v>8.0813641601378799E-2</v>
      </c>
      <c r="AB10" s="14">
        <v>4.5965334502634701E-2</v>
      </c>
      <c r="AC10" s="14"/>
      <c r="AD10" s="14">
        <v>7.1810406588093498E-2</v>
      </c>
      <c r="AE10" s="14">
        <v>5.20819574511713E-2</v>
      </c>
      <c r="AF10" s="14">
        <v>6.5903692935437796E-2</v>
      </c>
      <c r="AG10" s="14">
        <v>0.130307237862373</v>
      </c>
      <c r="AH10" s="14"/>
      <c r="AI10" s="14">
        <v>6.9744388466007098E-2</v>
      </c>
      <c r="AJ10" s="14">
        <v>9.7525252096955603E-2</v>
      </c>
      <c r="AK10" s="14">
        <v>3.4784498086748897E-2</v>
      </c>
      <c r="AL10" s="14">
        <v>5.9875573675222497E-2</v>
      </c>
      <c r="AM10" s="14">
        <v>5.7361937603400498E-2</v>
      </c>
    </row>
    <row r="11" spans="2:39" x14ac:dyDescent="0.35">
      <c r="B11" s="15" t="s">
        <v>282</v>
      </c>
      <c r="C11" s="14">
        <v>0.15976805948495701</v>
      </c>
      <c r="D11" s="14">
        <v>0.14064821605654801</v>
      </c>
      <c r="E11" s="14">
        <v>0.182930357233899</v>
      </c>
      <c r="F11" s="14"/>
      <c r="G11" s="14">
        <v>0.209675202653334</v>
      </c>
      <c r="H11" s="14">
        <v>0.108104998532944</v>
      </c>
      <c r="I11" s="14">
        <v>0.118434870622816</v>
      </c>
      <c r="J11" s="14">
        <v>0.18432071463850599</v>
      </c>
      <c r="K11" s="14">
        <v>0.24460630314134399</v>
      </c>
      <c r="L11" s="14">
        <v>0.15399353715001901</v>
      </c>
      <c r="M11" s="14"/>
      <c r="N11" s="14">
        <v>0.15558986313848999</v>
      </c>
      <c r="O11" s="14">
        <v>0.135755550993682</v>
      </c>
      <c r="P11" s="14">
        <v>0.13606389835353599</v>
      </c>
      <c r="Q11" s="14">
        <v>0.195778029228978</v>
      </c>
      <c r="R11" s="14">
        <v>0.15311196415276099</v>
      </c>
      <c r="S11" s="14"/>
      <c r="T11" s="14">
        <v>9.0556880223420802E-2</v>
      </c>
      <c r="U11" s="14">
        <v>0.22907942495723299</v>
      </c>
      <c r="V11" s="14">
        <v>0.189806528041359</v>
      </c>
      <c r="W11" s="14">
        <v>0.13501734347719399</v>
      </c>
      <c r="X11" s="14"/>
      <c r="Y11" s="14">
        <v>0.19187585157152601</v>
      </c>
      <c r="Z11" s="14">
        <v>0.15333790882262099</v>
      </c>
      <c r="AA11" s="14">
        <v>8.7443210125149107E-2</v>
      </c>
      <c r="AB11" s="14">
        <v>0.115023929032755</v>
      </c>
      <c r="AC11" s="14"/>
      <c r="AD11" s="14">
        <v>0.16437320768244801</v>
      </c>
      <c r="AE11" s="14">
        <v>0.136211192700156</v>
      </c>
      <c r="AF11" s="14">
        <v>0.26081287892313398</v>
      </c>
      <c r="AG11" s="14">
        <v>0.10985116262202201</v>
      </c>
      <c r="AH11" s="14"/>
      <c r="AI11" s="14">
        <v>0.19347171352669601</v>
      </c>
      <c r="AJ11" s="14">
        <v>0.14316658472627999</v>
      </c>
      <c r="AK11" s="14">
        <v>0.16628936722532101</v>
      </c>
      <c r="AL11" s="14">
        <v>0.157805295392654</v>
      </c>
      <c r="AM11" s="14">
        <v>0.13024656577351501</v>
      </c>
    </row>
    <row r="12" spans="2:39" x14ac:dyDescent="0.35">
      <c r="B12" s="15" t="s">
        <v>283</v>
      </c>
      <c r="C12" s="14">
        <v>0.43060256413987802</v>
      </c>
      <c r="D12" s="14">
        <v>0.44611736450830097</v>
      </c>
      <c r="E12" s="14">
        <v>0.41180751349030698</v>
      </c>
      <c r="F12" s="14"/>
      <c r="G12" s="14">
        <v>0.41694237074609303</v>
      </c>
      <c r="H12" s="14">
        <v>0.42695150118092901</v>
      </c>
      <c r="I12" s="14">
        <v>0.51877087849277603</v>
      </c>
      <c r="J12" s="14">
        <v>0.47702087475122101</v>
      </c>
      <c r="K12" s="14">
        <v>0.35156277273973502</v>
      </c>
      <c r="L12" s="14">
        <v>0.30263135777556299</v>
      </c>
      <c r="M12" s="14"/>
      <c r="N12" s="14">
        <v>0.45532442417459101</v>
      </c>
      <c r="O12" s="14">
        <v>0.48170349789261202</v>
      </c>
      <c r="P12" s="14">
        <v>0.47367028605664502</v>
      </c>
      <c r="Q12" s="14">
        <v>0.39641343452987798</v>
      </c>
      <c r="R12" s="14">
        <v>0.41824549363464097</v>
      </c>
      <c r="S12" s="14"/>
      <c r="T12" s="14">
        <v>0.54582610401665299</v>
      </c>
      <c r="U12" s="14">
        <v>0.450506808315357</v>
      </c>
      <c r="V12" s="14">
        <v>0.40924414001915499</v>
      </c>
      <c r="W12" s="14">
        <v>0.43188951287063498</v>
      </c>
      <c r="X12" s="14"/>
      <c r="Y12" s="14">
        <v>0.41327022619293402</v>
      </c>
      <c r="Z12" s="14">
        <v>0.46117809526398401</v>
      </c>
      <c r="AA12" s="14">
        <v>0.48346458694489702</v>
      </c>
      <c r="AB12" s="14">
        <v>0.36953282290411499</v>
      </c>
      <c r="AC12" s="14"/>
      <c r="AD12" s="14">
        <v>0.43233662622425001</v>
      </c>
      <c r="AE12" s="14">
        <v>0.41617557236119801</v>
      </c>
      <c r="AF12" s="14">
        <v>0.52742842924502797</v>
      </c>
      <c r="AG12" s="14">
        <v>0.42830391763790598</v>
      </c>
      <c r="AH12" s="14"/>
      <c r="AI12" s="14">
        <v>0.39736476131654702</v>
      </c>
      <c r="AJ12" s="14">
        <v>0.43981403290689097</v>
      </c>
      <c r="AK12" s="14">
        <v>0.45930406778171401</v>
      </c>
      <c r="AL12" s="14">
        <v>0.44342810570288499</v>
      </c>
      <c r="AM12" s="14">
        <v>0.39141982453444202</v>
      </c>
    </row>
    <row r="13" spans="2:39" x14ac:dyDescent="0.35">
      <c r="B13" s="15" t="s">
        <v>284</v>
      </c>
      <c r="C13" s="14">
        <v>0.27055911882876799</v>
      </c>
      <c r="D13" s="14">
        <v>0.28065783081312901</v>
      </c>
      <c r="E13" s="14">
        <v>0.258325264783968</v>
      </c>
      <c r="F13" s="14"/>
      <c r="G13" s="14">
        <v>0.28927900536786</v>
      </c>
      <c r="H13" s="14">
        <v>0.34452627443168499</v>
      </c>
      <c r="I13" s="14">
        <v>0.261169134743368</v>
      </c>
      <c r="J13" s="14">
        <v>0.180128802059983</v>
      </c>
      <c r="K13" s="14">
        <v>0.24688632739937</v>
      </c>
      <c r="L13" s="14">
        <v>0.25742230770847102</v>
      </c>
      <c r="M13" s="14"/>
      <c r="N13" s="14">
        <v>0.28549450911757901</v>
      </c>
      <c r="O13" s="14">
        <v>0.23945584360786601</v>
      </c>
      <c r="P13" s="14">
        <v>0.26088838075700299</v>
      </c>
      <c r="Q13" s="14">
        <v>0.323915346566158</v>
      </c>
      <c r="R13" s="14">
        <v>0.26156713080509902</v>
      </c>
      <c r="S13" s="14"/>
      <c r="T13" s="14">
        <v>0.145595336447957</v>
      </c>
      <c r="U13" s="14">
        <v>0.20493154085758</v>
      </c>
      <c r="V13" s="14">
        <v>0.24565085731608999</v>
      </c>
      <c r="W13" s="14">
        <v>0.31743443207592498</v>
      </c>
      <c r="X13" s="14"/>
      <c r="Y13" s="14">
        <v>0.205114057895841</v>
      </c>
      <c r="Z13" s="14">
        <v>0.337203870236081</v>
      </c>
      <c r="AA13" s="14">
        <v>0.28026326218199499</v>
      </c>
      <c r="AB13" s="14">
        <v>0.443888610713702</v>
      </c>
      <c r="AC13" s="14"/>
      <c r="AD13" s="14">
        <v>0.26647642596914101</v>
      </c>
      <c r="AE13" s="14">
        <v>0.30994035274350801</v>
      </c>
      <c r="AF13" s="14">
        <v>5.6893466377750897E-2</v>
      </c>
      <c r="AG13" s="14">
        <v>0.331537681877699</v>
      </c>
      <c r="AH13" s="14"/>
      <c r="AI13" s="14">
        <v>0.29602897666483702</v>
      </c>
      <c r="AJ13" s="14">
        <v>0.319494130269872</v>
      </c>
      <c r="AK13" s="14">
        <v>0.33962206690621699</v>
      </c>
      <c r="AL13" s="14">
        <v>0.25071620047874099</v>
      </c>
      <c r="AM13" s="14">
        <v>0.394786896513247</v>
      </c>
    </row>
    <row r="14" spans="2:39" x14ac:dyDescent="0.35">
      <c r="B14" s="15" t="s">
        <v>64</v>
      </c>
      <c r="C14" s="14">
        <v>3.1840464710650197E-2</v>
      </c>
      <c r="D14" s="14">
        <v>3.6365221183773701E-2</v>
      </c>
      <c r="E14" s="14">
        <v>2.63590517971833E-2</v>
      </c>
      <c r="F14" s="14"/>
      <c r="G14" s="14">
        <v>7.27719605839478E-3</v>
      </c>
      <c r="H14" s="14">
        <v>0</v>
      </c>
      <c r="I14" s="14">
        <v>1.0736187396082701E-2</v>
      </c>
      <c r="J14" s="14">
        <v>8.9876615106843402E-2</v>
      </c>
      <c r="K14" s="14">
        <v>5.2101014902914897E-2</v>
      </c>
      <c r="L14" s="14">
        <v>7.1286894476843707E-2</v>
      </c>
      <c r="M14" s="14"/>
      <c r="N14" s="14">
        <v>1.3394561964001499E-2</v>
      </c>
      <c r="O14" s="14">
        <v>3.1930537760544102E-2</v>
      </c>
      <c r="P14" s="14">
        <v>0</v>
      </c>
      <c r="Q14" s="14">
        <v>3.4729265735767199E-2</v>
      </c>
      <c r="R14" s="14">
        <v>4.0547240020668E-2</v>
      </c>
      <c r="S14" s="14"/>
      <c r="T14" s="14">
        <v>9.15759817724736E-2</v>
      </c>
      <c r="U14" s="14">
        <v>0</v>
      </c>
      <c r="V14" s="14">
        <v>2.14509193727014E-2</v>
      </c>
      <c r="W14" s="14">
        <v>3.61962203501318E-2</v>
      </c>
      <c r="X14" s="14"/>
      <c r="Y14" s="14">
        <v>4.4733902971134797E-2</v>
      </c>
      <c r="Z14" s="14">
        <v>0</v>
      </c>
      <c r="AA14" s="14">
        <v>1.43830665794186E-2</v>
      </c>
      <c r="AB14" s="14">
        <v>2.5589302846793401E-2</v>
      </c>
      <c r="AC14" s="14"/>
      <c r="AD14" s="14">
        <v>3.55919096098899E-2</v>
      </c>
      <c r="AE14" s="14">
        <v>2.57356586546196E-2</v>
      </c>
      <c r="AF14" s="14">
        <v>0</v>
      </c>
      <c r="AG14" s="14">
        <v>0</v>
      </c>
      <c r="AH14" s="14"/>
      <c r="AI14" s="14">
        <v>2.5428738002828102E-2</v>
      </c>
      <c r="AJ14" s="14">
        <v>0</v>
      </c>
      <c r="AK14" s="14">
        <v>0</v>
      </c>
      <c r="AL14" s="14">
        <v>2.75900700141824E-2</v>
      </c>
      <c r="AM14" s="14">
        <v>0</v>
      </c>
    </row>
    <row r="15" spans="2:39" x14ac:dyDescent="0.35">
      <c r="B15" s="15" t="s">
        <v>285</v>
      </c>
      <c r="C15" s="18">
        <v>0.107229792835747</v>
      </c>
      <c r="D15" s="18">
        <v>9.6211367438248097E-2</v>
      </c>
      <c r="E15" s="18">
        <v>0.120577812694643</v>
      </c>
      <c r="F15" s="18"/>
      <c r="G15" s="18">
        <v>7.6826225174318197E-2</v>
      </c>
      <c r="H15" s="18">
        <v>0.12041722585444201</v>
      </c>
      <c r="I15" s="18">
        <v>9.0888928744957007E-2</v>
      </c>
      <c r="J15" s="18">
        <v>6.8652993443446594E-2</v>
      </c>
      <c r="K15" s="18">
        <v>0.104843581816636</v>
      </c>
      <c r="L15" s="18">
        <v>0.21466590288910301</v>
      </c>
      <c r="M15" s="18"/>
      <c r="N15" s="18">
        <v>9.0196641605339398E-2</v>
      </c>
      <c r="O15" s="18">
        <v>0.111154569745296</v>
      </c>
      <c r="P15" s="18">
        <v>0.129377434832816</v>
      </c>
      <c r="Q15" s="18">
        <v>4.9163923939219097E-2</v>
      </c>
      <c r="R15" s="18">
        <v>0.12652817138683101</v>
      </c>
      <c r="S15" s="18"/>
      <c r="T15" s="18">
        <v>0.126445697539495</v>
      </c>
      <c r="U15" s="18">
        <v>0.11548222586982999</v>
      </c>
      <c r="V15" s="18">
        <v>0.133847555250695</v>
      </c>
      <c r="W15" s="18">
        <v>7.9462491226114804E-2</v>
      </c>
      <c r="X15" s="18"/>
      <c r="Y15" s="18">
        <v>0.145005961368563</v>
      </c>
      <c r="Z15" s="18">
        <v>4.8280125677314399E-2</v>
      </c>
      <c r="AA15" s="18">
        <v>0.13444587416854001</v>
      </c>
      <c r="AB15" s="18">
        <v>4.5965334502634701E-2</v>
      </c>
      <c r="AC15" s="18"/>
      <c r="AD15" s="18">
        <v>0.10122183051427</v>
      </c>
      <c r="AE15" s="18">
        <v>0.11193722354051699</v>
      </c>
      <c r="AF15" s="18">
        <v>0.15486522545408599</v>
      </c>
      <c r="AG15" s="18">
        <v>0.130307237862373</v>
      </c>
      <c r="AH15" s="18"/>
      <c r="AI15" s="18">
        <v>8.7705810489091193E-2</v>
      </c>
      <c r="AJ15" s="18">
        <v>9.7525252096955603E-2</v>
      </c>
      <c r="AK15" s="18">
        <v>3.4784498086748897E-2</v>
      </c>
      <c r="AL15" s="18">
        <v>0.120460328411538</v>
      </c>
      <c r="AM15" s="18">
        <v>8.3546713178796195E-2</v>
      </c>
    </row>
    <row r="16" spans="2:39" x14ac:dyDescent="0.35">
      <c r="B16" s="15" t="s">
        <v>286</v>
      </c>
      <c r="C16" s="18">
        <v>0.70116168296864601</v>
      </c>
      <c r="D16" s="18">
        <v>0.72677519532142998</v>
      </c>
      <c r="E16" s="18">
        <v>0.67013277827427498</v>
      </c>
      <c r="F16" s="18"/>
      <c r="G16" s="18">
        <v>0.70622137611395297</v>
      </c>
      <c r="H16" s="18">
        <v>0.77147777561261299</v>
      </c>
      <c r="I16" s="18">
        <v>0.77994001323614404</v>
      </c>
      <c r="J16" s="18">
        <v>0.65714967681120395</v>
      </c>
      <c r="K16" s="18">
        <v>0.59844910013910502</v>
      </c>
      <c r="L16" s="18">
        <v>0.56005366548403401</v>
      </c>
      <c r="M16" s="18"/>
      <c r="N16" s="18">
        <v>0.74081893329216897</v>
      </c>
      <c r="O16" s="18">
        <v>0.721159341500478</v>
      </c>
      <c r="P16" s="18">
        <v>0.73455866681364801</v>
      </c>
      <c r="Q16" s="18">
        <v>0.72032878109603604</v>
      </c>
      <c r="R16" s="18">
        <v>0.67981262443974</v>
      </c>
      <c r="S16" s="18"/>
      <c r="T16" s="18">
        <v>0.69142144046461096</v>
      </c>
      <c r="U16" s="18">
        <v>0.65543834917293697</v>
      </c>
      <c r="V16" s="18">
        <v>0.65489499733524503</v>
      </c>
      <c r="W16" s="18">
        <v>0.74932394494655996</v>
      </c>
      <c r="X16" s="18"/>
      <c r="Y16" s="18">
        <v>0.61838428408877599</v>
      </c>
      <c r="Z16" s="18">
        <v>0.79838196550006502</v>
      </c>
      <c r="AA16" s="18">
        <v>0.76372784912689196</v>
      </c>
      <c r="AB16" s="18">
        <v>0.81342143361781705</v>
      </c>
      <c r="AC16" s="18"/>
      <c r="AD16" s="18">
        <v>0.69881305219339196</v>
      </c>
      <c r="AE16" s="18">
        <v>0.72611592510470702</v>
      </c>
      <c r="AF16" s="18">
        <v>0.58432189562277903</v>
      </c>
      <c r="AG16" s="18">
        <v>0.75984159951560504</v>
      </c>
      <c r="AH16" s="18"/>
      <c r="AI16" s="18">
        <v>0.69339373798138504</v>
      </c>
      <c r="AJ16" s="18">
        <v>0.75930816317676397</v>
      </c>
      <c r="AK16" s="18">
        <v>0.79892613468792995</v>
      </c>
      <c r="AL16" s="18">
        <v>0.69414430618162604</v>
      </c>
      <c r="AM16" s="18">
        <v>0.78620672104768896</v>
      </c>
    </row>
    <row r="17" spans="2:39" x14ac:dyDescent="0.35">
      <c r="B17" s="15" t="s">
        <v>67</v>
      </c>
      <c r="C17" s="19">
        <v>0.59393189013290004</v>
      </c>
      <c r="D17" s="19">
        <v>0.63056382788318199</v>
      </c>
      <c r="E17" s="19">
        <v>0.54955496557963202</v>
      </c>
      <c r="F17" s="19"/>
      <c r="G17" s="19">
        <v>0.62939515093963505</v>
      </c>
      <c r="H17" s="19">
        <v>0.65106054975817096</v>
      </c>
      <c r="I17" s="19">
        <v>0.68905108449118702</v>
      </c>
      <c r="J17" s="19">
        <v>0.58849668336775696</v>
      </c>
      <c r="K17" s="19">
        <v>0.49360551832247002</v>
      </c>
      <c r="L17" s="19">
        <v>0.34538776259493098</v>
      </c>
      <c r="M17" s="19"/>
      <c r="N17" s="19">
        <v>0.65062229168682995</v>
      </c>
      <c r="O17" s="19">
        <v>0.61000477175518197</v>
      </c>
      <c r="P17" s="19">
        <v>0.60518123198083296</v>
      </c>
      <c r="Q17" s="19">
        <v>0.67116485715681695</v>
      </c>
      <c r="R17" s="19">
        <v>0.55328445305290797</v>
      </c>
      <c r="S17" s="19"/>
      <c r="T17" s="19">
        <v>0.56497574292511599</v>
      </c>
      <c r="U17" s="19">
        <v>0.53995612330310705</v>
      </c>
      <c r="V17" s="19">
        <v>0.52104744208455001</v>
      </c>
      <c r="W17" s="19">
        <v>0.66986145372044503</v>
      </c>
      <c r="X17" s="19"/>
      <c r="Y17" s="19">
        <v>0.47337832272021202</v>
      </c>
      <c r="Z17" s="19">
        <v>0.75010183982275003</v>
      </c>
      <c r="AA17" s="19">
        <v>0.62928197495835103</v>
      </c>
      <c r="AB17" s="19">
        <v>0.76745609911518198</v>
      </c>
      <c r="AC17" s="19"/>
      <c r="AD17" s="19">
        <v>0.59759122167912104</v>
      </c>
      <c r="AE17" s="19">
        <v>0.61417870156418997</v>
      </c>
      <c r="AF17" s="19">
        <v>0.42945667016869299</v>
      </c>
      <c r="AG17" s="19">
        <v>0.62953436165323295</v>
      </c>
      <c r="AH17" s="19"/>
      <c r="AI17" s="19">
        <v>0.60568792749229305</v>
      </c>
      <c r="AJ17" s="19">
        <v>0.66178291107980802</v>
      </c>
      <c r="AK17" s="19">
        <v>0.76414163660118195</v>
      </c>
      <c r="AL17" s="19">
        <v>0.57368397777008895</v>
      </c>
      <c r="AM17" s="19">
        <v>0.70266000786889304</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3.4916699706795701E-2</v>
      </c>
      <c r="D9" s="14">
        <v>3.5003326447153801E-2</v>
      </c>
      <c r="E9" s="14">
        <v>3.4811757720177999E-2</v>
      </c>
      <c r="F9" s="14"/>
      <c r="G9" s="14">
        <v>2.0106822730469799E-2</v>
      </c>
      <c r="H9" s="14">
        <v>4.8874884932627101E-2</v>
      </c>
      <c r="I9" s="14">
        <v>1.0736187396082701E-2</v>
      </c>
      <c r="J9" s="14">
        <v>1.4845104112413699E-2</v>
      </c>
      <c r="K9" s="14">
        <v>1.9597712279054099E-2</v>
      </c>
      <c r="L9" s="14">
        <v>0.121219284885787</v>
      </c>
      <c r="M9" s="14"/>
      <c r="N9" s="14">
        <v>0</v>
      </c>
      <c r="O9" s="14">
        <v>7.7967297319290002E-2</v>
      </c>
      <c r="P9" s="14">
        <v>3.3005134449789301E-2</v>
      </c>
      <c r="Q9" s="14">
        <v>0</v>
      </c>
      <c r="R9" s="14">
        <v>3.8633910439549203E-2</v>
      </c>
      <c r="S9" s="14"/>
      <c r="T9" s="14">
        <v>6.88274329362734E-2</v>
      </c>
      <c r="U9" s="14">
        <v>0</v>
      </c>
      <c r="V9" s="14">
        <v>2.7811357393702898E-2</v>
      </c>
      <c r="W9" s="14">
        <v>4.0210670600093999E-2</v>
      </c>
      <c r="X9" s="14"/>
      <c r="Y9" s="14">
        <v>5.7144253076495899E-2</v>
      </c>
      <c r="Z9" s="14">
        <v>1.28760921093107E-2</v>
      </c>
      <c r="AA9" s="14">
        <v>3.3351429317106197E-2</v>
      </c>
      <c r="AB9" s="14">
        <v>0</v>
      </c>
      <c r="AC9" s="14"/>
      <c r="AD9" s="14">
        <v>2.53378153819813E-2</v>
      </c>
      <c r="AE9" s="14">
        <v>5.5127394480026903E-2</v>
      </c>
      <c r="AF9" s="14">
        <v>0</v>
      </c>
      <c r="AG9" s="14">
        <v>7.7952021418421502E-2</v>
      </c>
      <c r="AH9" s="14"/>
      <c r="AI9" s="14">
        <v>0</v>
      </c>
      <c r="AJ9" s="14">
        <v>2.49026899840862E-2</v>
      </c>
      <c r="AK9" s="14">
        <v>0</v>
      </c>
      <c r="AL9" s="14">
        <v>0.10895803590672599</v>
      </c>
      <c r="AM9" s="14">
        <v>1.54496047992299E-2</v>
      </c>
    </row>
    <row r="10" spans="2:39" x14ac:dyDescent="0.35">
      <c r="B10" s="15" t="s">
        <v>281</v>
      </c>
      <c r="C10" s="14">
        <v>4.2530325491807797E-2</v>
      </c>
      <c r="D10" s="14">
        <v>4.4880398054887402E-2</v>
      </c>
      <c r="E10" s="14">
        <v>3.9683383745580302E-2</v>
      </c>
      <c r="F10" s="14"/>
      <c r="G10" s="14">
        <v>0</v>
      </c>
      <c r="H10" s="14">
        <v>8.6204050677785304E-2</v>
      </c>
      <c r="I10" s="14">
        <v>3.0237149519813801E-2</v>
      </c>
      <c r="J10" s="14">
        <v>0</v>
      </c>
      <c r="K10" s="14">
        <v>0.102343364137621</v>
      </c>
      <c r="L10" s="14">
        <v>2.2512120115004301E-2</v>
      </c>
      <c r="M10" s="14"/>
      <c r="N10" s="14">
        <v>6.5957788571435805E-2</v>
      </c>
      <c r="O10" s="14">
        <v>3.1506106537788701E-2</v>
      </c>
      <c r="P10" s="14">
        <v>0.104006894306446</v>
      </c>
      <c r="Q10" s="14">
        <v>0</v>
      </c>
      <c r="R10" s="14">
        <v>3.5796793575986301E-2</v>
      </c>
      <c r="S10" s="14"/>
      <c r="T10" s="14">
        <v>0</v>
      </c>
      <c r="U10" s="14">
        <v>4.3044869036332298E-2</v>
      </c>
      <c r="V10" s="14">
        <v>4.3123231212185399E-2</v>
      </c>
      <c r="W10" s="14">
        <v>4.7889431358687E-2</v>
      </c>
      <c r="X10" s="14"/>
      <c r="Y10" s="14">
        <v>4.2943048722994301E-2</v>
      </c>
      <c r="Z10" s="14">
        <v>2.0056176736859901E-2</v>
      </c>
      <c r="AA10" s="14">
        <v>9.8385457780890903E-2</v>
      </c>
      <c r="AB10" s="14">
        <v>2.2105971807194699E-2</v>
      </c>
      <c r="AC10" s="14"/>
      <c r="AD10" s="14">
        <v>4.0851472665731699E-2</v>
      </c>
      <c r="AE10" s="14">
        <v>5.2211402232442902E-2</v>
      </c>
      <c r="AF10" s="14">
        <v>0</v>
      </c>
      <c r="AG10" s="14">
        <v>5.2155166855508098E-2</v>
      </c>
      <c r="AH10" s="14"/>
      <c r="AI10" s="14">
        <v>0</v>
      </c>
      <c r="AJ10" s="14">
        <v>9.2751633417059304E-2</v>
      </c>
      <c r="AK10" s="14">
        <v>0</v>
      </c>
      <c r="AL10" s="14">
        <v>2.5936926008034499E-2</v>
      </c>
      <c r="AM10" s="14">
        <v>3.2498595543745998E-2</v>
      </c>
    </row>
    <row r="11" spans="2:39" x14ac:dyDescent="0.35">
      <c r="B11" s="15" t="s">
        <v>282</v>
      </c>
      <c r="C11" s="14">
        <v>0.14708038762998099</v>
      </c>
      <c r="D11" s="14">
        <v>0.12758457326931999</v>
      </c>
      <c r="E11" s="14">
        <v>0.17069814678008</v>
      </c>
      <c r="F11" s="14"/>
      <c r="G11" s="14">
        <v>0.25713530911275601</v>
      </c>
      <c r="H11" s="14">
        <v>0.115735794010198</v>
      </c>
      <c r="I11" s="14">
        <v>9.0703591317882401E-2</v>
      </c>
      <c r="J11" s="14">
        <v>0.13118559710936201</v>
      </c>
      <c r="K11" s="14">
        <v>0.20241657075976399</v>
      </c>
      <c r="L11" s="14">
        <v>0.13454202120744799</v>
      </c>
      <c r="M11" s="14"/>
      <c r="N11" s="14">
        <v>0.20787941890346001</v>
      </c>
      <c r="O11" s="14">
        <v>0.18287724575061801</v>
      </c>
      <c r="P11" s="14">
        <v>0.109466015666872</v>
      </c>
      <c r="Q11" s="14">
        <v>9.0420248748724605E-2</v>
      </c>
      <c r="R11" s="14">
        <v>0.16878271945029</v>
      </c>
      <c r="S11" s="14"/>
      <c r="T11" s="14">
        <v>0.22457116396337501</v>
      </c>
      <c r="U11" s="14">
        <v>0.33253163829160698</v>
      </c>
      <c r="V11" s="14">
        <v>0.157621279859882</v>
      </c>
      <c r="W11" s="14">
        <v>0.107677527210098</v>
      </c>
      <c r="X11" s="14"/>
      <c r="Y11" s="14">
        <v>0.18831931872410301</v>
      </c>
      <c r="Z11" s="14">
        <v>0.109259760283521</v>
      </c>
      <c r="AA11" s="14">
        <v>6.0374001736870297E-2</v>
      </c>
      <c r="AB11" s="14">
        <v>0.103151557119914</v>
      </c>
      <c r="AC11" s="14"/>
      <c r="AD11" s="14">
        <v>0.148993824133901</v>
      </c>
      <c r="AE11" s="14">
        <v>0.133289896573935</v>
      </c>
      <c r="AF11" s="14">
        <v>0.26393957201944201</v>
      </c>
      <c r="AG11" s="14">
        <v>0</v>
      </c>
      <c r="AH11" s="14"/>
      <c r="AI11" s="14">
        <v>9.0568442108354602E-2</v>
      </c>
      <c r="AJ11" s="14">
        <v>0.1034871034711</v>
      </c>
      <c r="AK11" s="14">
        <v>0.13951024472829701</v>
      </c>
      <c r="AL11" s="14">
        <v>0.121905537264835</v>
      </c>
      <c r="AM11" s="14">
        <v>0.146123883614589</v>
      </c>
    </row>
    <row r="12" spans="2:39" x14ac:dyDescent="0.35">
      <c r="B12" s="15" t="s">
        <v>283</v>
      </c>
      <c r="C12" s="14">
        <v>0.41219545275581199</v>
      </c>
      <c r="D12" s="14">
        <v>0.43126602939602798</v>
      </c>
      <c r="E12" s="14">
        <v>0.38909283813249201</v>
      </c>
      <c r="F12" s="14"/>
      <c r="G12" s="14">
        <v>0.48972273345006201</v>
      </c>
      <c r="H12" s="14">
        <v>0.33890500673070501</v>
      </c>
      <c r="I12" s="14">
        <v>0.34616870967879498</v>
      </c>
      <c r="J12" s="14">
        <v>0.55871109577810496</v>
      </c>
      <c r="K12" s="14">
        <v>0.34504102287578298</v>
      </c>
      <c r="L12" s="14">
        <v>0.45960533506977702</v>
      </c>
      <c r="M12" s="14"/>
      <c r="N12" s="14">
        <v>0.35160013169020299</v>
      </c>
      <c r="O12" s="14">
        <v>0.38467416298604101</v>
      </c>
      <c r="P12" s="14">
        <v>0.42319901515643199</v>
      </c>
      <c r="Q12" s="14">
        <v>0.50682220004522904</v>
      </c>
      <c r="R12" s="14">
        <v>0.37176963031985499</v>
      </c>
      <c r="S12" s="14"/>
      <c r="T12" s="14">
        <v>0.46933138280960901</v>
      </c>
      <c r="U12" s="14">
        <v>0.49159909751629299</v>
      </c>
      <c r="V12" s="14">
        <v>0.42501694209095198</v>
      </c>
      <c r="W12" s="14">
        <v>0.38440771148650399</v>
      </c>
      <c r="X12" s="14"/>
      <c r="Y12" s="14">
        <v>0.39033101233668199</v>
      </c>
      <c r="Z12" s="14">
        <v>0.390901766360848</v>
      </c>
      <c r="AA12" s="14">
        <v>0.49572395620239101</v>
      </c>
      <c r="AB12" s="14">
        <v>0.41582069040298397</v>
      </c>
      <c r="AC12" s="14"/>
      <c r="AD12" s="14">
        <v>0.41050522674585499</v>
      </c>
      <c r="AE12" s="14">
        <v>0.37178012541370298</v>
      </c>
      <c r="AF12" s="14">
        <v>0.62891174736512501</v>
      </c>
      <c r="AG12" s="14">
        <v>0.50160015283646298</v>
      </c>
      <c r="AH12" s="14"/>
      <c r="AI12" s="14">
        <v>0.50090983332786698</v>
      </c>
      <c r="AJ12" s="14">
        <v>0.37684091639628198</v>
      </c>
      <c r="AK12" s="14">
        <v>0.34557701861692203</v>
      </c>
      <c r="AL12" s="14">
        <v>0.38822636202225502</v>
      </c>
      <c r="AM12" s="14">
        <v>0.31675214512827299</v>
      </c>
    </row>
    <row r="13" spans="2:39" x14ac:dyDescent="0.35">
      <c r="B13" s="15" t="s">
        <v>284</v>
      </c>
      <c r="C13" s="14">
        <v>0.353181043048861</v>
      </c>
      <c r="D13" s="14">
        <v>0.35447113497272098</v>
      </c>
      <c r="E13" s="14">
        <v>0.35161819064497801</v>
      </c>
      <c r="F13" s="14"/>
      <c r="G13" s="14">
        <v>0.21378244963297599</v>
      </c>
      <c r="H13" s="14">
        <v>0.402463072241598</v>
      </c>
      <c r="I13" s="14">
        <v>0.49757118059527</v>
      </c>
      <c r="J13" s="14">
        <v>0.29525820300011901</v>
      </c>
      <c r="K13" s="14">
        <v>0.33060132994777702</v>
      </c>
      <c r="L13" s="14">
        <v>0.26212123872198301</v>
      </c>
      <c r="M13" s="14"/>
      <c r="N13" s="14">
        <v>0.36116809887090001</v>
      </c>
      <c r="O13" s="14">
        <v>0.32297518740626202</v>
      </c>
      <c r="P13" s="14">
        <v>0.30742435547517499</v>
      </c>
      <c r="Q13" s="14">
        <v>0.40275755120604601</v>
      </c>
      <c r="R13" s="14">
        <v>0.35895578392345001</v>
      </c>
      <c r="S13" s="14"/>
      <c r="T13" s="14">
        <v>0.23727002029074201</v>
      </c>
      <c r="U13" s="14">
        <v>0.13282439515576799</v>
      </c>
      <c r="V13" s="14">
        <v>0.33501198963810003</v>
      </c>
      <c r="W13" s="14">
        <v>0.40847445522408399</v>
      </c>
      <c r="X13" s="14"/>
      <c r="Y13" s="14">
        <v>0.31478226822866301</v>
      </c>
      <c r="Z13" s="14">
        <v>0.45923729024674598</v>
      </c>
      <c r="AA13" s="14">
        <v>0.27923153308272203</v>
      </c>
      <c r="AB13" s="14">
        <v>0.45892178066990802</v>
      </c>
      <c r="AC13" s="14"/>
      <c r="AD13" s="14">
        <v>0.36570010860568097</v>
      </c>
      <c r="AE13" s="14">
        <v>0.37504966610009799</v>
      </c>
      <c r="AF13" s="14">
        <v>0.10714868061543301</v>
      </c>
      <c r="AG13" s="14">
        <v>0.340079740786421</v>
      </c>
      <c r="AH13" s="14"/>
      <c r="AI13" s="14">
        <v>0.39056030254069501</v>
      </c>
      <c r="AJ13" s="14">
        <v>0.402017656731472</v>
      </c>
      <c r="AK13" s="14">
        <v>0.51491273665478099</v>
      </c>
      <c r="AL13" s="14">
        <v>0.35497313879815001</v>
      </c>
      <c r="AM13" s="14">
        <v>0.47439205224504</v>
      </c>
    </row>
    <row r="14" spans="2:39" x14ac:dyDescent="0.35">
      <c r="B14" s="15" t="s">
        <v>64</v>
      </c>
      <c r="C14" s="14">
        <v>1.0096091366743E-2</v>
      </c>
      <c r="D14" s="14">
        <v>6.7945378598897399E-3</v>
      </c>
      <c r="E14" s="14">
        <v>1.4095682976692E-2</v>
      </c>
      <c r="F14" s="14"/>
      <c r="G14" s="14">
        <v>1.9252685073736599E-2</v>
      </c>
      <c r="H14" s="14">
        <v>7.8171914070866797E-3</v>
      </c>
      <c r="I14" s="14">
        <v>2.4583181492156499E-2</v>
      </c>
      <c r="J14" s="14">
        <v>0</v>
      </c>
      <c r="K14" s="14">
        <v>0</v>
      </c>
      <c r="L14" s="14">
        <v>0</v>
      </c>
      <c r="M14" s="14"/>
      <c r="N14" s="14">
        <v>1.3394561964001499E-2</v>
      </c>
      <c r="O14" s="14">
        <v>0</v>
      </c>
      <c r="P14" s="14">
        <v>2.2898584945286099E-2</v>
      </c>
      <c r="Q14" s="14">
        <v>0</v>
      </c>
      <c r="R14" s="14">
        <v>2.6061162290870001E-2</v>
      </c>
      <c r="S14" s="14"/>
      <c r="T14" s="14">
        <v>0</v>
      </c>
      <c r="U14" s="14">
        <v>0</v>
      </c>
      <c r="V14" s="14">
        <v>1.14151998051777E-2</v>
      </c>
      <c r="W14" s="14">
        <v>1.1340204120533401E-2</v>
      </c>
      <c r="X14" s="14"/>
      <c r="Y14" s="14">
        <v>6.4800989110620896E-3</v>
      </c>
      <c r="Z14" s="14">
        <v>7.66891426271486E-3</v>
      </c>
      <c r="AA14" s="14">
        <v>3.2933621880019401E-2</v>
      </c>
      <c r="AB14" s="14">
        <v>0</v>
      </c>
      <c r="AC14" s="14"/>
      <c r="AD14" s="14">
        <v>8.6115524668491893E-3</v>
      </c>
      <c r="AE14" s="14">
        <v>1.2541515199794399E-2</v>
      </c>
      <c r="AF14" s="14">
        <v>0</v>
      </c>
      <c r="AG14" s="14">
        <v>2.8212918103187001E-2</v>
      </c>
      <c r="AH14" s="14"/>
      <c r="AI14" s="14">
        <v>1.7961422023084001E-2</v>
      </c>
      <c r="AJ14" s="14">
        <v>0</v>
      </c>
      <c r="AK14" s="14">
        <v>0</v>
      </c>
      <c r="AL14" s="14">
        <v>0</v>
      </c>
      <c r="AM14" s="14">
        <v>1.4783718669122601E-2</v>
      </c>
    </row>
    <row r="15" spans="2:39" x14ac:dyDescent="0.35">
      <c r="B15" s="15" t="s">
        <v>285</v>
      </c>
      <c r="C15" s="18">
        <v>7.74470251986034E-2</v>
      </c>
      <c r="D15" s="18">
        <v>7.9883724502041203E-2</v>
      </c>
      <c r="E15" s="18">
        <v>7.4495141465758197E-2</v>
      </c>
      <c r="F15" s="18"/>
      <c r="G15" s="18">
        <v>2.0106822730469799E-2</v>
      </c>
      <c r="H15" s="18">
        <v>0.13507893561041201</v>
      </c>
      <c r="I15" s="18">
        <v>4.0973336915896399E-2</v>
      </c>
      <c r="J15" s="18">
        <v>1.4845104112413699E-2</v>
      </c>
      <c r="K15" s="18">
        <v>0.12194107641667599</v>
      </c>
      <c r="L15" s="18">
        <v>0.14373140500079101</v>
      </c>
      <c r="M15" s="18"/>
      <c r="N15" s="18">
        <v>6.5957788571435805E-2</v>
      </c>
      <c r="O15" s="18">
        <v>0.109473403857079</v>
      </c>
      <c r="P15" s="18">
        <v>0.137012028756235</v>
      </c>
      <c r="Q15" s="18">
        <v>0</v>
      </c>
      <c r="R15" s="18">
        <v>7.4430704015535407E-2</v>
      </c>
      <c r="S15" s="18"/>
      <c r="T15" s="18">
        <v>6.88274329362734E-2</v>
      </c>
      <c r="U15" s="18">
        <v>4.3044869036332298E-2</v>
      </c>
      <c r="V15" s="18">
        <v>7.0934588605888194E-2</v>
      </c>
      <c r="W15" s="18">
        <v>8.8100101958781096E-2</v>
      </c>
      <c r="X15" s="18"/>
      <c r="Y15" s="18">
        <v>0.10008730179949001</v>
      </c>
      <c r="Z15" s="18">
        <v>3.29322688461706E-2</v>
      </c>
      <c r="AA15" s="18">
        <v>0.131736887097997</v>
      </c>
      <c r="AB15" s="18">
        <v>2.2105971807194699E-2</v>
      </c>
      <c r="AC15" s="18"/>
      <c r="AD15" s="18">
        <v>6.6189288047712999E-2</v>
      </c>
      <c r="AE15" s="18">
        <v>0.10733879671247</v>
      </c>
      <c r="AF15" s="18">
        <v>0</v>
      </c>
      <c r="AG15" s="18">
        <v>0.13010718827393</v>
      </c>
      <c r="AH15" s="18"/>
      <c r="AI15" s="18">
        <v>0</v>
      </c>
      <c r="AJ15" s="18">
        <v>0.117654323401145</v>
      </c>
      <c r="AK15" s="18">
        <v>0</v>
      </c>
      <c r="AL15" s="18">
        <v>0.134894961914761</v>
      </c>
      <c r="AM15" s="18">
        <v>4.7948200342975901E-2</v>
      </c>
    </row>
    <row r="16" spans="2:39" x14ac:dyDescent="0.35">
      <c r="B16" s="15" t="s">
        <v>286</v>
      </c>
      <c r="C16" s="18">
        <v>0.76537649580467204</v>
      </c>
      <c r="D16" s="18">
        <v>0.78573716436874896</v>
      </c>
      <c r="E16" s="18">
        <v>0.74071102877746997</v>
      </c>
      <c r="F16" s="18"/>
      <c r="G16" s="18">
        <v>0.703505183083037</v>
      </c>
      <c r="H16" s="18">
        <v>0.74136807897230295</v>
      </c>
      <c r="I16" s="18">
        <v>0.84373989027406504</v>
      </c>
      <c r="J16" s="18">
        <v>0.85396929877822403</v>
      </c>
      <c r="K16" s="18">
        <v>0.67564235282356</v>
      </c>
      <c r="L16" s="18">
        <v>0.72172657379175997</v>
      </c>
      <c r="M16" s="18"/>
      <c r="N16" s="18">
        <v>0.71276823056110294</v>
      </c>
      <c r="O16" s="18">
        <v>0.70764935039230303</v>
      </c>
      <c r="P16" s="18">
        <v>0.73062337063160698</v>
      </c>
      <c r="Q16" s="18">
        <v>0.90957975125127499</v>
      </c>
      <c r="R16" s="18">
        <v>0.73072541424330495</v>
      </c>
      <c r="S16" s="18"/>
      <c r="T16" s="18">
        <v>0.70660140310035102</v>
      </c>
      <c r="U16" s="18">
        <v>0.62442349267206099</v>
      </c>
      <c r="V16" s="18">
        <v>0.76002893172905195</v>
      </c>
      <c r="W16" s="18">
        <v>0.79288216671058798</v>
      </c>
      <c r="X16" s="18"/>
      <c r="Y16" s="18">
        <v>0.70511328056534395</v>
      </c>
      <c r="Z16" s="18">
        <v>0.85013905660759403</v>
      </c>
      <c r="AA16" s="18">
        <v>0.77495548928511304</v>
      </c>
      <c r="AB16" s="18">
        <v>0.87474247107289105</v>
      </c>
      <c r="AC16" s="18"/>
      <c r="AD16" s="18">
        <v>0.77620533535153602</v>
      </c>
      <c r="AE16" s="18">
        <v>0.74682979151380102</v>
      </c>
      <c r="AF16" s="18">
        <v>0.73606042798055804</v>
      </c>
      <c r="AG16" s="18">
        <v>0.84167989362288298</v>
      </c>
      <c r="AH16" s="18"/>
      <c r="AI16" s="18">
        <v>0.89147013586856105</v>
      </c>
      <c r="AJ16" s="18">
        <v>0.77885857312775397</v>
      </c>
      <c r="AK16" s="18">
        <v>0.86048975527170302</v>
      </c>
      <c r="AL16" s="18">
        <v>0.74319950082040498</v>
      </c>
      <c r="AM16" s="18">
        <v>0.79114419737331199</v>
      </c>
    </row>
    <row r="17" spans="2:39" x14ac:dyDescent="0.35">
      <c r="B17" s="15" t="s">
        <v>67</v>
      </c>
      <c r="C17" s="19">
        <v>0.68792947060606902</v>
      </c>
      <c r="D17" s="19">
        <v>0.70585343986670801</v>
      </c>
      <c r="E17" s="19">
        <v>0.666215887311712</v>
      </c>
      <c r="F17" s="19"/>
      <c r="G17" s="19">
        <v>0.68339836035256796</v>
      </c>
      <c r="H17" s="19">
        <v>0.60628914336189099</v>
      </c>
      <c r="I17" s="19">
        <v>0.80276655335816804</v>
      </c>
      <c r="J17" s="19">
        <v>0.83912419466581001</v>
      </c>
      <c r="K17" s="19">
        <v>0.55370127640688505</v>
      </c>
      <c r="L17" s="19">
        <v>0.57799516879096902</v>
      </c>
      <c r="M17" s="19"/>
      <c r="N17" s="19">
        <v>0.64681044198966697</v>
      </c>
      <c r="O17" s="19">
        <v>0.59817594653522399</v>
      </c>
      <c r="P17" s="19">
        <v>0.59361134187537101</v>
      </c>
      <c r="Q17" s="19">
        <v>0.90957975125127499</v>
      </c>
      <c r="R17" s="19">
        <v>0.65629471022776997</v>
      </c>
      <c r="S17" s="19"/>
      <c r="T17" s="19">
        <v>0.637773970164078</v>
      </c>
      <c r="U17" s="19">
        <v>0.58137862363572801</v>
      </c>
      <c r="V17" s="19">
        <v>0.68909434312316398</v>
      </c>
      <c r="W17" s="19">
        <v>0.70478206475180705</v>
      </c>
      <c r="X17" s="19"/>
      <c r="Y17" s="19">
        <v>0.60502597876585396</v>
      </c>
      <c r="Z17" s="19">
        <v>0.81720678776142297</v>
      </c>
      <c r="AA17" s="19">
        <v>0.64321860218711602</v>
      </c>
      <c r="AB17" s="19">
        <v>0.85263649926569696</v>
      </c>
      <c r="AC17" s="19"/>
      <c r="AD17" s="19">
        <v>0.71001604730382295</v>
      </c>
      <c r="AE17" s="19">
        <v>0.63949099480133098</v>
      </c>
      <c r="AF17" s="19">
        <v>0.73606042798055804</v>
      </c>
      <c r="AG17" s="19">
        <v>0.711572705348954</v>
      </c>
      <c r="AH17" s="19"/>
      <c r="AI17" s="19">
        <v>0.89147013586856105</v>
      </c>
      <c r="AJ17" s="19">
        <v>0.66120424972660896</v>
      </c>
      <c r="AK17" s="19">
        <v>0.86048975527170302</v>
      </c>
      <c r="AL17" s="19">
        <v>0.60830453890564395</v>
      </c>
      <c r="AM17" s="19">
        <v>0.74319599703033701</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2.4143611951267799E-2</v>
      </c>
      <c r="D9" s="14">
        <v>3.2330591352874201E-2</v>
      </c>
      <c r="E9" s="14">
        <v>1.42256826923539E-2</v>
      </c>
      <c r="F9" s="14"/>
      <c r="G9" s="14">
        <v>2.6719647666690299E-2</v>
      </c>
      <c r="H9" s="14">
        <v>2.2511768208477501E-2</v>
      </c>
      <c r="I9" s="14">
        <v>0</v>
      </c>
      <c r="J9" s="14">
        <v>0</v>
      </c>
      <c r="K9" s="14">
        <v>8.2120000313429198E-2</v>
      </c>
      <c r="L9" s="14">
        <v>4.1710739531306697E-2</v>
      </c>
      <c r="M9" s="14"/>
      <c r="N9" s="14">
        <v>1.6006005616987E-2</v>
      </c>
      <c r="O9" s="14">
        <v>4.7904094578346802E-2</v>
      </c>
      <c r="P9" s="14">
        <v>3.2481824893934801E-2</v>
      </c>
      <c r="Q9" s="14">
        <v>8.42116240832037E-3</v>
      </c>
      <c r="R9" s="14">
        <v>0</v>
      </c>
      <c r="S9" s="14"/>
      <c r="T9" s="14">
        <v>3.7375657613562999E-2</v>
      </c>
      <c r="U9" s="14">
        <v>0</v>
      </c>
      <c r="V9" s="14">
        <v>2.22535677229482E-2</v>
      </c>
      <c r="W9" s="14">
        <v>2.6481417283387602E-2</v>
      </c>
      <c r="X9" s="14"/>
      <c r="Y9" s="14">
        <v>1.9186877562146099E-2</v>
      </c>
      <c r="Z9" s="14">
        <v>0</v>
      </c>
      <c r="AA9" s="14">
        <v>8.2700787999717598E-2</v>
      </c>
      <c r="AB9" s="14">
        <v>2.1153192741953701E-2</v>
      </c>
      <c r="AC9" s="14"/>
      <c r="AD9" s="14">
        <v>1.05589463600842E-2</v>
      </c>
      <c r="AE9" s="14">
        <v>5.5133995669788903E-2</v>
      </c>
      <c r="AF9" s="14">
        <v>2.9325290738530602E-2</v>
      </c>
      <c r="AG9" s="14">
        <v>0</v>
      </c>
      <c r="AH9" s="14"/>
      <c r="AI9" s="14">
        <v>0</v>
      </c>
      <c r="AJ9" s="14">
        <v>2.5735359236186701E-2</v>
      </c>
      <c r="AK9" s="14">
        <v>0</v>
      </c>
      <c r="AL9" s="14">
        <v>3.02923773681575E-2</v>
      </c>
      <c r="AM9" s="14">
        <v>0</v>
      </c>
    </row>
    <row r="10" spans="2:39" x14ac:dyDescent="0.35">
      <c r="B10" s="15" t="s">
        <v>281</v>
      </c>
      <c r="C10" s="14">
        <v>5.24316458972491E-2</v>
      </c>
      <c r="D10" s="14">
        <v>4.0681676294659901E-2</v>
      </c>
      <c r="E10" s="14">
        <v>6.6665878279708102E-2</v>
      </c>
      <c r="F10" s="14"/>
      <c r="G10" s="14">
        <v>9.1572361575993494E-2</v>
      </c>
      <c r="H10" s="14">
        <v>4.0470525193144299E-2</v>
      </c>
      <c r="I10" s="14">
        <v>4.7124393321803099E-2</v>
      </c>
      <c r="J10" s="14">
        <v>6.01085566599069E-2</v>
      </c>
      <c r="K10" s="14">
        <v>5.4109238878393598E-2</v>
      </c>
      <c r="L10" s="14">
        <v>2.0942567924469701E-2</v>
      </c>
      <c r="M10" s="14"/>
      <c r="N10" s="14">
        <v>6.264840793274E-2</v>
      </c>
      <c r="O10" s="14">
        <v>1.3590023864935999E-2</v>
      </c>
      <c r="P10" s="14">
        <v>7.1838066995907404E-2</v>
      </c>
      <c r="Q10" s="14">
        <v>5.51852251284419E-2</v>
      </c>
      <c r="R10" s="14">
        <v>7.3237223176460003E-2</v>
      </c>
      <c r="S10" s="14"/>
      <c r="T10" s="14">
        <v>9.4521418371704302E-2</v>
      </c>
      <c r="U10" s="14">
        <v>4.6768105912764597E-2</v>
      </c>
      <c r="V10" s="14">
        <v>6.7228667752041796E-2</v>
      </c>
      <c r="W10" s="14">
        <v>3.3648693122920098E-2</v>
      </c>
      <c r="X10" s="14"/>
      <c r="Y10" s="14">
        <v>6.4199766152208196E-2</v>
      </c>
      <c r="Z10" s="14">
        <v>2.4929636456046299E-2</v>
      </c>
      <c r="AA10" s="14">
        <v>8.0042774902801594E-2</v>
      </c>
      <c r="AB10" s="14">
        <v>2.1153192741953701E-2</v>
      </c>
      <c r="AC10" s="14"/>
      <c r="AD10" s="14">
        <v>4.7920530141072698E-2</v>
      </c>
      <c r="AE10" s="14">
        <v>7.1683604552984601E-2</v>
      </c>
      <c r="AF10" s="14">
        <v>0</v>
      </c>
      <c r="AG10" s="14">
        <v>4.7000801887972399E-2</v>
      </c>
      <c r="AH10" s="14"/>
      <c r="AI10" s="14">
        <v>7.1611898585415099E-2</v>
      </c>
      <c r="AJ10" s="14">
        <v>5.5205607839836003E-2</v>
      </c>
      <c r="AK10" s="14">
        <v>3.81283712414488E-2</v>
      </c>
      <c r="AL10" s="14">
        <v>8.5066356012738296E-3</v>
      </c>
      <c r="AM10" s="14">
        <v>9.39750375340241E-2</v>
      </c>
    </row>
    <row r="11" spans="2:39" x14ac:dyDescent="0.35">
      <c r="B11" s="15" t="s">
        <v>282</v>
      </c>
      <c r="C11" s="14">
        <v>0.13653110504285099</v>
      </c>
      <c r="D11" s="14">
        <v>0.122722267200949</v>
      </c>
      <c r="E11" s="14">
        <v>0.15325950634271501</v>
      </c>
      <c r="F11" s="14"/>
      <c r="G11" s="14">
        <v>0.159936477564281</v>
      </c>
      <c r="H11" s="14">
        <v>0.14508165522163</v>
      </c>
      <c r="I11" s="14">
        <v>0.13522063880933399</v>
      </c>
      <c r="J11" s="14">
        <v>0.185354381693531</v>
      </c>
      <c r="K11" s="14">
        <v>9.9198373060782594E-2</v>
      </c>
      <c r="L11" s="14">
        <v>5.58513830281493E-2</v>
      </c>
      <c r="M11" s="14"/>
      <c r="N11" s="14">
        <v>0.14466267543707001</v>
      </c>
      <c r="O11" s="14">
        <v>0.13636521516826799</v>
      </c>
      <c r="P11" s="14">
        <v>0.12830906299099301</v>
      </c>
      <c r="Q11" s="14">
        <v>0.14678443146583001</v>
      </c>
      <c r="R11" s="14">
        <v>0.12881895289752501</v>
      </c>
      <c r="S11" s="14"/>
      <c r="T11" s="14">
        <v>0.145667840281266</v>
      </c>
      <c r="U11" s="14">
        <v>0.14326806374548501</v>
      </c>
      <c r="V11" s="14">
        <v>0.16600693933879701</v>
      </c>
      <c r="W11" s="14">
        <v>0.107727028357639</v>
      </c>
      <c r="X11" s="14"/>
      <c r="Y11" s="14">
        <v>0.14697287392819999</v>
      </c>
      <c r="Z11" s="14">
        <v>0.176741868252863</v>
      </c>
      <c r="AA11" s="14">
        <v>0.100281588275787</v>
      </c>
      <c r="AB11" s="14">
        <v>6.7402195251326597E-2</v>
      </c>
      <c r="AC11" s="14"/>
      <c r="AD11" s="14">
        <v>0.13939414995594299</v>
      </c>
      <c r="AE11" s="14">
        <v>9.4645864259902596E-2</v>
      </c>
      <c r="AF11" s="14">
        <v>0.285699038769817</v>
      </c>
      <c r="AG11" s="14">
        <v>0.19295754900797901</v>
      </c>
      <c r="AH11" s="14"/>
      <c r="AI11" s="14">
        <v>0.12622794216873601</v>
      </c>
      <c r="AJ11" s="14">
        <v>9.3852507783865904E-2</v>
      </c>
      <c r="AK11" s="14">
        <v>7.3040134354407704E-2</v>
      </c>
      <c r="AL11" s="14">
        <v>0.15371052282206099</v>
      </c>
      <c r="AM11" s="14">
        <v>4.7183221494850297E-2</v>
      </c>
    </row>
    <row r="12" spans="2:39" x14ac:dyDescent="0.35">
      <c r="B12" s="15" t="s">
        <v>283</v>
      </c>
      <c r="C12" s="14">
        <v>0.388166422151839</v>
      </c>
      <c r="D12" s="14">
        <v>0.39423251828174499</v>
      </c>
      <c r="E12" s="14">
        <v>0.38081778850529802</v>
      </c>
      <c r="F12" s="14"/>
      <c r="G12" s="14">
        <v>0.36872183349826099</v>
      </c>
      <c r="H12" s="14">
        <v>0.35776810418281801</v>
      </c>
      <c r="I12" s="14">
        <v>0.38418074458869</v>
      </c>
      <c r="J12" s="14">
        <v>0.40753968877867303</v>
      </c>
      <c r="K12" s="14">
        <v>0.32513153578360499</v>
      </c>
      <c r="L12" s="14">
        <v>0.53819398088208403</v>
      </c>
      <c r="M12" s="14"/>
      <c r="N12" s="14">
        <v>0.35840470236941502</v>
      </c>
      <c r="O12" s="14">
        <v>0.37869513651297498</v>
      </c>
      <c r="P12" s="14">
        <v>0.36489404616567001</v>
      </c>
      <c r="Q12" s="14">
        <v>0.38764723080975699</v>
      </c>
      <c r="R12" s="14">
        <v>0.410796157863345</v>
      </c>
      <c r="S12" s="14"/>
      <c r="T12" s="14">
        <v>0.36672056905384498</v>
      </c>
      <c r="U12" s="14">
        <v>0.56131047490705499</v>
      </c>
      <c r="V12" s="14">
        <v>0.33454449757055299</v>
      </c>
      <c r="W12" s="14">
        <v>0.42228468489865301</v>
      </c>
      <c r="X12" s="14"/>
      <c r="Y12" s="14">
        <v>0.44118806059690502</v>
      </c>
      <c r="Z12" s="14">
        <v>0.33943256600612298</v>
      </c>
      <c r="AA12" s="14">
        <v>0.324871713711122</v>
      </c>
      <c r="AB12" s="14">
        <v>0.28710352017825003</v>
      </c>
      <c r="AC12" s="14"/>
      <c r="AD12" s="14">
        <v>0.36617093689351499</v>
      </c>
      <c r="AE12" s="14">
        <v>0.41437799776655998</v>
      </c>
      <c r="AF12" s="14">
        <v>0.51750553627815599</v>
      </c>
      <c r="AG12" s="14">
        <v>0.45567814135011497</v>
      </c>
      <c r="AH12" s="14"/>
      <c r="AI12" s="14">
        <v>0.26770749117464998</v>
      </c>
      <c r="AJ12" s="14">
        <v>0.38923008468606302</v>
      </c>
      <c r="AK12" s="14">
        <v>0.39968577329428301</v>
      </c>
      <c r="AL12" s="14">
        <v>0.32639787166046602</v>
      </c>
      <c r="AM12" s="14">
        <v>0.37868164429686002</v>
      </c>
    </row>
    <row r="13" spans="2:39" x14ac:dyDescent="0.35">
      <c r="B13" s="15" t="s">
        <v>284</v>
      </c>
      <c r="C13" s="14">
        <v>0.39395867367196702</v>
      </c>
      <c r="D13" s="14">
        <v>0.40546259368458798</v>
      </c>
      <c r="E13" s="14">
        <v>0.380022512447108</v>
      </c>
      <c r="F13" s="14"/>
      <c r="G13" s="14">
        <v>0.33814724157591203</v>
      </c>
      <c r="H13" s="14">
        <v>0.43416794719392998</v>
      </c>
      <c r="I13" s="14">
        <v>0.42179094755365898</v>
      </c>
      <c r="J13" s="14">
        <v>0.34699737286788901</v>
      </c>
      <c r="K13" s="14">
        <v>0.43944085196379001</v>
      </c>
      <c r="L13" s="14">
        <v>0.34330132863398999</v>
      </c>
      <c r="M13" s="14"/>
      <c r="N13" s="14">
        <v>0.41827820864378801</v>
      </c>
      <c r="O13" s="14">
        <v>0.42344552987547501</v>
      </c>
      <c r="P13" s="14">
        <v>0.40247699895349498</v>
      </c>
      <c r="Q13" s="14">
        <v>0.39266900568691698</v>
      </c>
      <c r="R13" s="14">
        <v>0.38714766606266998</v>
      </c>
      <c r="S13" s="14"/>
      <c r="T13" s="14">
        <v>0.35571451467962101</v>
      </c>
      <c r="U13" s="14">
        <v>0.24865335543469599</v>
      </c>
      <c r="V13" s="14">
        <v>0.40996632761565999</v>
      </c>
      <c r="W13" s="14">
        <v>0.39959318642632202</v>
      </c>
      <c r="X13" s="14"/>
      <c r="Y13" s="14">
        <v>0.32305886291088198</v>
      </c>
      <c r="Z13" s="14">
        <v>0.449352642986383</v>
      </c>
      <c r="AA13" s="14">
        <v>0.41210313511057201</v>
      </c>
      <c r="AB13" s="14">
        <v>0.60318789908651604</v>
      </c>
      <c r="AC13" s="14"/>
      <c r="AD13" s="14">
        <v>0.43225306492716098</v>
      </c>
      <c r="AE13" s="14">
        <v>0.35572247408868801</v>
      </c>
      <c r="AF13" s="14">
        <v>0.16747013421349599</v>
      </c>
      <c r="AG13" s="14">
        <v>0.304363507753933</v>
      </c>
      <c r="AH13" s="14"/>
      <c r="AI13" s="14">
        <v>0.53445266807119896</v>
      </c>
      <c r="AJ13" s="14">
        <v>0.43597644045404899</v>
      </c>
      <c r="AK13" s="14">
        <v>0.48914572110985999</v>
      </c>
      <c r="AL13" s="14">
        <v>0.48109259254804199</v>
      </c>
      <c r="AM13" s="14">
        <v>0.46176306484107499</v>
      </c>
    </row>
    <row r="14" spans="2:39" x14ac:dyDescent="0.35">
      <c r="B14" s="15" t="s">
        <v>64</v>
      </c>
      <c r="C14" s="14">
        <v>4.7685412848268802E-3</v>
      </c>
      <c r="D14" s="14">
        <v>4.5703531851842803E-3</v>
      </c>
      <c r="E14" s="14">
        <v>5.0086317328165604E-3</v>
      </c>
      <c r="F14" s="14"/>
      <c r="G14" s="14">
        <v>1.4902438118862099E-2</v>
      </c>
      <c r="H14" s="14">
        <v>0</v>
      </c>
      <c r="I14" s="14">
        <v>1.1683275726514401E-2</v>
      </c>
      <c r="J14" s="14">
        <v>0</v>
      </c>
      <c r="K14" s="14">
        <v>0</v>
      </c>
      <c r="L14" s="14">
        <v>0</v>
      </c>
      <c r="M14" s="14"/>
      <c r="N14" s="14">
        <v>0</v>
      </c>
      <c r="O14" s="14">
        <v>0</v>
      </c>
      <c r="P14" s="14">
        <v>0</v>
      </c>
      <c r="Q14" s="14">
        <v>9.2929445007343004E-3</v>
      </c>
      <c r="R14" s="14">
        <v>0</v>
      </c>
      <c r="S14" s="14"/>
      <c r="T14" s="14">
        <v>0</v>
      </c>
      <c r="U14" s="14">
        <v>0</v>
      </c>
      <c r="V14" s="14">
        <v>0</v>
      </c>
      <c r="W14" s="14">
        <v>1.0264989911078199E-2</v>
      </c>
      <c r="X14" s="14"/>
      <c r="Y14" s="14">
        <v>5.393558849659E-3</v>
      </c>
      <c r="Z14" s="14">
        <v>9.5432862985850801E-3</v>
      </c>
      <c r="AA14" s="14">
        <v>0</v>
      </c>
      <c r="AB14" s="14">
        <v>0</v>
      </c>
      <c r="AC14" s="14"/>
      <c r="AD14" s="14">
        <v>3.7023717222244299E-3</v>
      </c>
      <c r="AE14" s="14">
        <v>8.4360636620763006E-3</v>
      </c>
      <c r="AF14" s="14">
        <v>0</v>
      </c>
      <c r="AG14" s="14">
        <v>0</v>
      </c>
      <c r="AH14" s="14"/>
      <c r="AI14" s="14">
        <v>0</v>
      </c>
      <c r="AJ14" s="14">
        <v>0</v>
      </c>
      <c r="AK14" s="14">
        <v>0</v>
      </c>
      <c r="AL14" s="14">
        <v>0</v>
      </c>
      <c r="AM14" s="14">
        <v>1.8397031833190601E-2</v>
      </c>
    </row>
    <row r="15" spans="2:39" x14ac:dyDescent="0.35">
      <c r="B15" s="15" t="s">
        <v>285</v>
      </c>
      <c r="C15" s="18">
        <v>7.6575257848517E-2</v>
      </c>
      <c r="D15" s="18">
        <v>7.3012267647534004E-2</v>
      </c>
      <c r="E15" s="18">
        <v>8.0891560972062002E-2</v>
      </c>
      <c r="F15" s="18"/>
      <c r="G15" s="18">
        <v>0.118292009242684</v>
      </c>
      <c r="H15" s="18">
        <v>6.29822934016218E-2</v>
      </c>
      <c r="I15" s="18">
        <v>4.7124393321803099E-2</v>
      </c>
      <c r="J15" s="18">
        <v>6.01085566599069E-2</v>
      </c>
      <c r="K15" s="18">
        <v>0.136229239191823</v>
      </c>
      <c r="L15" s="18">
        <v>6.2653307455776394E-2</v>
      </c>
      <c r="M15" s="18"/>
      <c r="N15" s="18">
        <v>7.8654413549727104E-2</v>
      </c>
      <c r="O15" s="18">
        <v>6.14941184432828E-2</v>
      </c>
      <c r="P15" s="18">
        <v>0.104319891889842</v>
      </c>
      <c r="Q15" s="18">
        <v>6.3606387536762302E-2</v>
      </c>
      <c r="R15" s="18">
        <v>7.3237223176460003E-2</v>
      </c>
      <c r="S15" s="18"/>
      <c r="T15" s="18">
        <v>0.13189707598526701</v>
      </c>
      <c r="U15" s="18">
        <v>4.6768105912764597E-2</v>
      </c>
      <c r="V15" s="18">
        <v>8.9482235474989999E-2</v>
      </c>
      <c r="W15" s="18">
        <v>6.0130110406307703E-2</v>
      </c>
      <c r="X15" s="18"/>
      <c r="Y15" s="18">
        <v>8.3386643714354197E-2</v>
      </c>
      <c r="Z15" s="18">
        <v>2.4929636456046299E-2</v>
      </c>
      <c r="AA15" s="18">
        <v>0.16274356290251901</v>
      </c>
      <c r="AB15" s="18">
        <v>4.2306385483907499E-2</v>
      </c>
      <c r="AC15" s="18"/>
      <c r="AD15" s="18">
        <v>5.8479476501156903E-2</v>
      </c>
      <c r="AE15" s="18">
        <v>0.126817600222773</v>
      </c>
      <c r="AF15" s="18">
        <v>2.9325290738530602E-2</v>
      </c>
      <c r="AG15" s="18">
        <v>4.7000801887972399E-2</v>
      </c>
      <c r="AH15" s="18"/>
      <c r="AI15" s="18">
        <v>7.1611898585415099E-2</v>
      </c>
      <c r="AJ15" s="18">
        <v>8.0940967076022705E-2</v>
      </c>
      <c r="AK15" s="18">
        <v>3.81283712414488E-2</v>
      </c>
      <c r="AL15" s="18">
        <v>3.87990129694313E-2</v>
      </c>
      <c r="AM15" s="18">
        <v>9.39750375340241E-2</v>
      </c>
    </row>
    <row r="16" spans="2:39" x14ac:dyDescent="0.35">
      <c r="B16" s="15" t="s">
        <v>286</v>
      </c>
      <c r="C16" s="18">
        <v>0.78212509582380596</v>
      </c>
      <c r="D16" s="18">
        <v>0.79969511196633303</v>
      </c>
      <c r="E16" s="18">
        <v>0.76084030095240596</v>
      </c>
      <c r="F16" s="18"/>
      <c r="G16" s="18">
        <v>0.70686907507417296</v>
      </c>
      <c r="H16" s="18">
        <v>0.79193605137674805</v>
      </c>
      <c r="I16" s="18">
        <v>0.80597169214234898</v>
      </c>
      <c r="J16" s="18">
        <v>0.75453706164656198</v>
      </c>
      <c r="K16" s="18">
        <v>0.764572387747395</v>
      </c>
      <c r="L16" s="18">
        <v>0.88149530951607402</v>
      </c>
      <c r="M16" s="18"/>
      <c r="N16" s="18">
        <v>0.77668291101320297</v>
      </c>
      <c r="O16" s="18">
        <v>0.80214066638845005</v>
      </c>
      <c r="P16" s="18">
        <v>0.76737104511916499</v>
      </c>
      <c r="Q16" s="18">
        <v>0.78031623649667403</v>
      </c>
      <c r="R16" s="18">
        <v>0.79794382392601504</v>
      </c>
      <c r="S16" s="18"/>
      <c r="T16" s="18">
        <v>0.72243508373346599</v>
      </c>
      <c r="U16" s="18">
        <v>0.80996383034175101</v>
      </c>
      <c r="V16" s="18">
        <v>0.74451082518621303</v>
      </c>
      <c r="W16" s="18">
        <v>0.82187787132497503</v>
      </c>
      <c r="X16" s="18"/>
      <c r="Y16" s="18">
        <v>0.764246923507787</v>
      </c>
      <c r="Z16" s="18">
        <v>0.78878520899250604</v>
      </c>
      <c r="AA16" s="18">
        <v>0.73697484882169395</v>
      </c>
      <c r="AB16" s="18">
        <v>0.89029141926476596</v>
      </c>
      <c r="AC16" s="18"/>
      <c r="AD16" s="18">
        <v>0.79842400182067497</v>
      </c>
      <c r="AE16" s="18">
        <v>0.77010047185524799</v>
      </c>
      <c r="AF16" s="18">
        <v>0.68497567049165198</v>
      </c>
      <c r="AG16" s="18">
        <v>0.76004164910404803</v>
      </c>
      <c r="AH16" s="18"/>
      <c r="AI16" s="18">
        <v>0.80216015924584905</v>
      </c>
      <c r="AJ16" s="18">
        <v>0.82520652514011095</v>
      </c>
      <c r="AK16" s="18">
        <v>0.888831494404143</v>
      </c>
      <c r="AL16" s="18">
        <v>0.80749046420850801</v>
      </c>
      <c r="AM16" s="18">
        <v>0.84044470913793501</v>
      </c>
    </row>
    <row r="17" spans="2:39" x14ac:dyDescent="0.35">
      <c r="B17" s="15" t="s">
        <v>67</v>
      </c>
      <c r="C17" s="19">
        <v>0.70554983797528903</v>
      </c>
      <c r="D17" s="19">
        <v>0.72668284431879904</v>
      </c>
      <c r="E17" s="19">
        <v>0.679948739980344</v>
      </c>
      <c r="F17" s="19"/>
      <c r="G17" s="19">
        <v>0.58857706583148905</v>
      </c>
      <c r="H17" s="19">
        <v>0.72895375797512696</v>
      </c>
      <c r="I17" s="19">
        <v>0.75884729882054602</v>
      </c>
      <c r="J17" s="19">
        <v>0.69442850498665498</v>
      </c>
      <c r="K17" s="19">
        <v>0.62834314855557205</v>
      </c>
      <c r="L17" s="19">
        <v>0.818842002060298</v>
      </c>
      <c r="M17" s="19"/>
      <c r="N17" s="19">
        <v>0.69802849746347595</v>
      </c>
      <c r="O17" s="19">
        <v>0.74064654794516704</v>
      </c>
      <c r="P17" s="19">
        <v>0.66305115322932295</v>
      </c>
      <c r="Q17" s="19">
        <v>0.71670984895991097</v>
      </c>
      <c r="R17" s="19">
        <v>0.72470660074955495</v>
      </c>
      <c r="S17" s="19"/>
      <c r="T17" s="19">
        <v>0.59053800774819898</v>
      </c>
      <c r="U17" s="19">
        <v>0.76319572442898598</v>
      </c>
      <c r="V17" s="19">
        <v>0.65502858971122302</v>
      </c>
      <c r="W17" s="19">
        <v>0.76174776091866803</v>
      </c>
      <c r="X17" s="19"/>
      <c r="Y17" s="19">
        <v>0.680860279793433</v>
      </c>
      <c r="Z17" s="19">
        <v>0.76385557253645997</v>
      </c>
      <c r="AA17" s="19">
        <v>0.57423128591917505</v>
      </c>
      <c r="AB17" s="19">
        <v>0.84798503378085899</v>
      </c>
      <c r="AC17" s="19"/>
      <c r="AD17" s="19">
        <v>0.73994452531951804</v>
      </c>
      <c r="AE17" s="19">
        <v>0.643282871632474</v>
      </c>
      <c r="AF17" s="19">
        <v>0.65565037975312201</v>
      </c>
      <c r="AG17" s="19">
        <v>0.71304084721607597</v>
      </c>
      <c r="AH17" s="19"/>
      <c r="AI17" s="19">
        <v>0.73054826066043399</v>
      </c>
      <c r="AJ17" s="19">
        <v>0.74426555806408901</v>
      </c>
      <c r="AK17" s="19">
        <v>0.85070312316269403</v>
      </c>
      <c r="AL17" s="19">
        <v>0.76869145123907701</v>
      </c>
      <c r="AM17" s="19">
        <v>0.74646967160391098</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3.060937332669E-2</v>
      </c>
      <c r="D9" s="14">
        <v>3.3570083615049401E-2</v>
      </c>
      <c r="E9" s="14">
        <v>2.7022688451151401E-2</v>
      </c>
      <c r="F9" s="14"/>
      <c r="G9" s="14">
        <v>2.21796341772569E-2</v>
      </c>
      <c r="H9" s="14">
        <v>2.2511768208477501E-2</v>
      </c>
      <c r="I9" s="14">
        <v>3.01131963637453E-2</v>
      </c>
      <c r="J9" s="14">
        <v>0</v>
      </c>
      <c r="K9" s="14">
        <v>5.2101014902914897E-2</v>
      </c>
      <c r="L9" s="14">
        <v>8.3421479062613393E-2</v>
      </c>
      <c r="M9" s="14"/>
      <c r="N9" s="14">
        <v>1.3394561964001499E-2</v>
      </c>
      <c r="O9" s="14">
        <v>8.2468374030012698E-2</v>
      </c>
      <c r="P9" s="14">
        <v>1.02914454929864E-2</v>
      </c>
      <c r="Q9" s="14">
        <v>9.2929445007343004E-3</v>
      </c>
      <c r="R9" s="14">
        <v>1.3501524600137101E-2</v>
      </c>
      <c r="S9" s="14"/>
      <c r="T9" s="14">
        <v>5.4389242554011799E-2</v>
      </c>
      <c r="U9" s="14">
        <v>0</v>
      </c>
      <c r="V9" s="14">
        <v>2.9805793350955099E-2</v>
      </c>
      <c r="W9" s="14">
        <v>3.1143079242435898E-2</v>
      </c>
      <c r="X9" s="14"/>
      <c r="Y9" s="14">
        <v>3.3242017444124299E-2</v>
      </c>
      <c r="Z9" s="14">
        <v>1.4203487863072401E-2</v>
      </c>
      <c r="AA9" s="14">
        <v>7.3817494067243097E-2</v>
      </c>
      <c r="AB9" s="14">
        <v>0</v>
      </c>
      <c r="AC9" s="14"/>
      <c r="AD9" s="14">
        <v>3.0148029070072399E-2</v>
      </c>
      <c r="AE9" s="14">
        <v>4.0995478152202898E-2</v>
      </c>
      <c r="AF9" s="14">
        <v>0</v>
      </c>
      <c r="AG9" s="14">
        <v>0</v>
      </c>
      <c r="AH9" s="14"/>
      <c r="AI9" s="14">
        <v>0</v>
      </c>
      <c r="AJ9" s="14">
        <v>1.1838564475008801E-2</v>
      </c>
      <c r="AK9" s="14">
        <v>0</v>
      </c>
      <c r="AL9" s="14">
        <v>6.0584754736315E-2</v>
      </c>
      <c r="AM9" s="14">
        <v>0</v>
      </c>
    </row>
    <row r="10" spans="2:39" x14ac:dyDescent="0.35">
      <c r="B10" s="15" t="s">
        <v>281</v>
      </c>
      <c r="C10" s="14">
        <v>4.2119020080936799E-2</v>
      </c>
      <c r="D10" s="14">
        <v>3.9100707675920901E-2</v>
      </c>
      <c r="E10" s="14">
        <v>4.5775485725442697E-2</v>
      </c>
      <c r="F10" s="14"/>
      <c r="G10" s="14">
        <v>7.2024027580735298E-2</v>
      </c>
      <c r="H10" s="14">
        <v>5.9086220326864503E-2</v>
      </c>
      <c r="I10" s="14">
        <v>1.9748611164584401E-2</v>
      </c>
      <c r="J10" s="14">
        <v>3.8381370709843002E-2</v>
      </c>
      <c r="K10" s="14">
        <v>1.9358749452966399E-2</v>
      </c>
      <c r="L10" s="14">
        <v>3.7797805823173401E-2</v>
      </c>
      <c r="M10" s="14"/>
      <c r="N10" s="14">
        <v>7.8807036590782101E-2</v>
      </c>
      <c r="O10" s="14">
        <v>2.9747514921423801E-2</v>
      </c>
      <c r="P10" s="14">
        <v>9.1290793997403002E-2</v>
      </c>
      <c r="Q10" s="14">
        <v>1.8860513246936699E-2</v>
      </c>
      <c r="R10" s="14">
        <v>3.22600110747404E-2</v>
      </c>
      <c r="S10" s="14"/>
      <c r="T10" s="14">
        <v>0</v>
      </c>
      <c r="U10" s="14">
        <v>0.15725065611633701</v>
      </c>
      <c r="V10" s="14">
        <v>2.5965817320648399E-2</v>
      </c>
      <c r="W10" s="14">
        <v>5.0947943084785299E-2</v>
      </c>
      <c r="X10" s="14"/>
      <c r="Y10" s="14">
        <v>3.8283490056511299E-2</v>
      </c>
      <c r="Z10" s="14">
        <v>1.2904012686740501E-2</v>
      </c>
      <c r="AA10" s="14">
        <v>9.2716430561832194E-2</v>
      </c>
      <c r="AB10" s="14">
        <v>4.79497404816394E-2</v>
      </c>
      <c r="AC10" s="14"/>
      <c r="AD10" s="14">
        <v>3.0561273122725802E-2</v>
      </c>
      <c r="AE10" s="14">
        <v>6.7707047496063905E-2</v>
      </c>
      <c r="AF10" s="14">
        <v>2.8334610027821699E-2</v>
      </c>
      <c r="AG10" s="14">
        <v>5.2355216443950997E-2</v>
      </c>
      <c r="AH10" s="14"/>
      <c r="AI10" s="14">
        <v>1.93816078429353E-2</v>
      </c>
      <c r="AJ10" s="14">
        <v>8.4041917402223498E-2</v>
      </c>
      <c r="AK10" s="14">
        <v>3.4784498086748897E-2</v>
      </c>
      <c r="AL10" s="14">
        <v>3.5957249293330801E-2</v>
      </c>
      <c r="AM10" s="14">
        <v>3.0233323468352499E-2</v>
      </c>
    </row>
    <row r="11" spans="2:39" x14ac:dyDescent="0.35">
      <c r="B11" s="15" t="s">
        <v>282</v>
      </c>
      <c r="C11" s="14">
        <v>0.16566180933892299</v>
      </c>
      <c r="D11" s="14">
        <v>0.16786608792757399</v>
      </c>
      <c r="E11" s="14">
        <v>0.16299148637403399</v>
      </c>
      <c r="F11" s="14"/>
      <c r="G11" s="14">
        <v>0.16062817967812801</v>
      </c>
      <c r="H11" s="14">
        <v>0.19606591819514799</v>
      </c>
      <c r="I11" s="14">
        <v>0.146852898011959</v>
      </c>
      <c r="J11" s="14">
        <v>0.149491332193052</v>
      </c>
      <c r="K11" s="14">
        <v>0.18419812161289001</v>
      </c>
      <c r="L11" s="14">
        <v>0.14391253438420801</v>
      </c>
      <c r="M11" s="14"/>
      <c r="N11" s="14">
        <v>0.14790209804759699</v>
      </c>
      <c r="O11" s="14">
        <v>0.204664199987065</v>
      </c>
      <c r="P11" s="14">
        <v>0.16202456999189499</v>
      </c>
      <c r="Q11" s="14">
        <v>0.153172700222138</v>
      </c>
      <c r="R11" s="14">
        <v>0.154180347708266</v>
      </c>
      <c r="S11" s="14"/>
      <c r="T11" s="14">
        <v>0.102906684788992</v>
      </c>
      <c r="U11" s="14">
        <v>0.29389133011393498</v>
      </c>
      <c r="V11" s="14">
        <v>0.17062064447212799</v>
      </c>
      <c r="W11" s="14">
        <v>0.15681749825977401</v>
      </c>
      <c r="X11" s="14"/>
      <c r="Y11" s="14">
        <v>0.199411736176628</v>
      </c>
      <c r="Z11" s="14">
        <v>6.3236826771052898E-2</v>
      </c>
      <c r="AA11" s="14">
        <v>0.18525722928362201</v>
      </c>
      <c r="AB11" s="14">
        <v>0.202544543821082</v>
      </c>
      <c r="AC11" s="14"/>
      <c r="AD11" s="14">
        <v>0.17946422324345301</v>
      </c>
      <c r="AE11" s="14">
        <v>0.13146126621953999</v>
      </c>
      <c r="AF11" s="14">
        <v>0.237629961336213</v>
      </c>
      <c r="AG11" s="14">
        <v>0.156931142424593</v>
      </c>
      <c r="AH11" s="14"/>
      <c r="AI11" s="14">
        <v>0.25270460186245097</v>
      </c>
      <c r="AJ11" s="14">
        <v>0.15751525200712799</v>
      </c>
      <c r="AK11" s="14">
        <v>6.1929216711506002E-2</v>
      </c>
      <c r="AL11" s="14">
        <v>0.24675267938036299</v>
      </c>
      <c r="AM11" s="14">
        <v>0.124867969298428</v>
      </c>
    </row>
    <row r="12" spans="2:39" x14ac:dyDescent="0.35">
      <c r="B12" s="15" t="s">
        <v>283</v>
      </c>
      <c r="C12" s="14">
        <v>0.37461357750070801</v>
      </c>
      <c r="D12" s="14">
        <v>0.395911906830478</v>
      </c>
      <c r="E12" s="14">
        <v>0.34881220274895602</v>
      </c>
      <c r="F12" s="14"/>
      <c r="G12" s="14">
        <v>0.40651883899437902</v>
      </c>
      <c r="H12" s="14">
        <v>0.35816791597353298</v>
      </c>
      <c r="I12" s="14">
        <v>0.31106793157718698</v>
      </c>
      <c r="J12" s="14">
        <v>0.45794651207613302</v>
      </c>
      <c r="K12" s="14">
        <v>0.25570535847744402</v>
      </c>
      <c r="L12" s="14">
        <v>0.50799683496233905</v>
      </c>
      <c r="M12" s="14"/>
      <c r="N12" s="14">
        <v>0.32499748937384498</v>
      </c>
      <c r="O12" s="14">
        <v>0.29264008708790701</v>
      </c>
      <c r="P12" s="14">
        <v>0.45322917237607702</v>
      </c>
      <c r="Q12" s="14">
        <v>0.35373203851145801</v>
      </c>
      <c r="R12" s="14">
        <v>0.43939075107980502</v>
      </c>
      <c r="S12" s="14"/>
      <c r="T12" s="14">
        <v>0.43625338015222997</v>
      </c>
      <c r="U12" s="14">
        <v>0.24250792373615801</v>
      </c>
      <c r="V12" s="14">
        <v>0.39150553343254602</v>
      </c>
      <c r="W12" s="14">
        <v>0.36411593727844399</v>
      </c>
      <c r="X12" s="14"/>
      <c r="Y12" s="14">
        <v>0.36022305976496999</v>
      </c>
      <c r="Z12" s="14">
        <v>0.46402027609545299</v>
      </c>
      <c r="AA12" s="14">
        <v>0.33198276303177499</v>
      </c>
      <c r="AB12" s="14">
        <v>0.31078264724579302</v>
      </c>
      <c r="AC12" s="14"/>
      <c r="AD12" s="14">
        <v>0.36530582608265699</v>
      </c>
      <c r="AE12" s="14">
        <v>0.38230097479979003</v>
      </c>
      <c r="AF12" s="14">
        <v>0.48243939298951299</v>
      </c>
      <c r="AG12" s="14">
        <v>0.33699444593149003</v>
      </c>
      <c r="AH12" s="14"/>
      <c r="AI12" s="14">
        <v>0.22234507206050599</v>
      </c>
      <c r="AJ12" s="14">
        <v>0.48041378673653401</v>
      </c>
      <c r="AK12" s="14">
        <v>0.39875255415004401</v>
      </c>
      <c r="AL12" s="14">
        <v>0.315233699249233</v>
      </c>
      <c r="AM12" s="14">
        <v>0.36996025412342298</v>
      </c>
    </row>
    <row r="13" spans="2:39" x14ac:dyDescent="0.35">
      <c r="B13" s="15" t="s">
        <v>284</v>
      </c>
      <c r="C13" s="14">
        <v>0.37983941679732502</v>
      </c>
      <c r="D13" s="14">
        <v>0.35250562969507399</v>
      </c>
      <c r="E13" s="14">
        <v>0.41295230905709401</v>
      </c>
      <c r="F13" s="14"/>
      <c r="G13" s="14">
        <v>0.33137212351110501</v>
      </c>
      <c r="H13" s="14">
        <v>0.364168177295977</v>
      </c>
      <c r="I13" s="14">
        <v>0.49221736288252299</v>
      </c>
      <c r="J13" s="14">
        <v>0.31644888107336999</v>
      </c>
      <c r="K13" s="14">
        <v>0.488636755553785</v>
      </c>
      <c r="L13" s="14">
        <v>0.22687134576766599</v>
      </c>
      <c r="M13" s="14"/>
      <c r="N13" s="14">
        <v>0.42150425205977299</v>
      </c>
      <c r="O13" s="14">
        <v>0.37478886156472702</v>
      </c>
      <c r="P13" s="14">
        <v>0.283164018141639</v>
      </c>
      <c r="Q13" s="14">
        <v>0.46494180351873299</v>
      </c>
      <c r="R13" s="14">
        <v>0.34800748777319201</v>
      </c>
      <c r="S13" s="14"/>
      <c r="T13" s="14">
        <v>0.40645069250476601</v>
      </c>
      <c r="U13" s="14">
        <v>0.30635009003357</v>
      </c>
      <c r="V13" s="14">
        <v>0.37438671111684602</v>
      </c>
      <c r="W13" s="14">
        <v>0.38859414874970299</v>
      </c>
      <c r="X13" s="14"/>
      <c r="Y13" s="14">
        <v>0.36180970623622499</v>
      </c>
      <c r="Z13" s="14">
        <v>0.44563539658368101</v>
      </c>
      <c r="AA13" s="14">
        <v>0.31622608305552802</v>
      </c>
      <c r="AB13" s="14">
        <v>0.43872306845148501</v>
      </c>
      <c r="AC13" s="14"/>
      <c r="AD13" s="14">
        <v>0.38462949545370401</v>
      </c>
      <c r="AE13" s="14">
        <v>0.37753523333240302</v>
      </c>
      <c r="AF13" s="14">
        <v>0.251596035646452</v>
      </c>
      <c r="AG13" s="14">
        <v>0.42550627709677902</v>
      </c>
      <c r="AH13" s="14"/>
      <c r="AI13" s="14">
        <v>0.50556871823410798</v>
      </c>
      <c r="AJ13" s="14">
        <v>0.26619047937910501</v>
      </c>
      <c r="AK13" s="14">
        <v>0.50453373105170096</v>
      </c>
      <c r="AL13" s="14">
        <v>0.34147161734075798</v>
      </c>
      <c r="AM13" s="14">
        <v>0.47493845310979699</v>
      </c>
    </row>
    <row r="14" spans="2:39" x14ac:dyDescent="0.35">
      <c r="B14" s="15" t="s">
        <v>64</v>
      </c>
      <c r="C14" s="14">
        <v>7.1568029554171702E-3</v>
      </c>
      <c r="D14" s="14">
        <v>1.10455842559026E-2</v>
      </c>
      <c r="E14" s="14">
        <v>2.44582764332168E-3</v>
      </c>
      <c r="F14" s="14"/>
      <c r="G14" s="14">
        <v>7.27719605839478E-3</v>
      </c>
      <c r="H14" s="14">
        <v>0</v>
      </c>
      <c r="I14" s="14">
        <v>0</v>
      </c>
      <c r="J14" s="14">
        <v>3.7731903947602001E-2</v>
      </c>
      <c r="K14" s="14">
        <v>0</v>
      </c>
      <c r="L14" s="14">
        <v>0</v>
      </c>
      <c r="M14" s="14"/>
      <c r="N14" s="14">
        <v>1.3394561964001499E-2</v>
      </c>
      <c r="O14" s="14">
        <v>1.56909624088638E-2</v>
      </c>
      <c r="P14" s="14">
        <v>0</v>
      </c>
      <c r="Q14" s="14">
        <v>0</v>
      </c>
      <c r="R14" s="14">
        <v>1.2659877763859099E-2</v>
      </c>
      <c r="S14" s="14"/>
      <c r="T14" s="14">
        <v>0</v>
      </c>
      <c r="U14" s="14">
        <v>0</v>
      </c>
      <c r="V14" s="14">
        <v>7.7155003068768799E-3</v>
      </c>
      <c r="W14" s="14">
        <v>8.3813933848572806E-3</v>
      </c>
      <c r="X14" s="14"/>
      <c r="Y14" s="14">
        <v>7.0299903215410003E-3</v>
      </c>
      <c r="Z14" s="14">
        <v>0</v>
      </c>
      <c r="AA14" s="14">
        <v>0</v>
      </c>
      <c r="AB14" s="14">
        <v>0</v>
      </c>
      <c r="AC14" s="14"/>
      <c r="AD14" s="14">
        <v>9.8911530273867298E-3</v>
      </c>
      <c r="AE14" s="14">
        <v>0</v>
      </c>
      <c r="AF14" s="14">
        <v>0</v>
      </c>
      <c r="AG14" s="14">
        <v>2.8212918103187001E-2</v>
      </c>
      <c r="AH14" s="14"/>
      <c r="AI14" s="14">
        <v>0</v>
      </c>
      <c r="AJ14" s="14">
        <v>0</v>
      </c>
      <c r="AK14" s="14">
        <v>0</v>
      </c>
      <c r="AL14" s="14">
        <v>0</v>
      </c>
      <c r="AM14" s="14">
        <v>0</v>
      </c>
    </row>
    <row r="15" spans="2:39" x14ac:dyDescent="0.35">
      <c r="B15" s="15" t="s">
        <v>285</v>
      </c>
      <c r="C15" s="18">
        <v>7.2728393407626796E-2</v>
      </c>
      <c r="D15" s="18">
        <v>7.2670791290970302E-2</v>
      </c>
      <c r="E15" s="18">
        <v>7.2798174176593997E-2</v>
      </c>
      <c r="F15" s="18"/>
      <c r="G15" s="18">
        <v>9.4203661757992205E-2</v>
      </c>
      <c r="H15" s="18">
        <v>8.1597988535342003E-2</v>
      </c>
      <c r="I15" s="18">
        <v>4.98618075283297E-2</v>
      </c>
      <c r="J15" s="18">
        <v>3.8381370709843002E-2</v>
      </c>
      <c r="K15" s="18">
        <v>7.1459764355881195E-2</v>
      </c>
      <c r="L15" s="18">
        <v>0.121219284885787</v>
      </c>
      <c r="M15" s="18"/>
      <c r="N15" s="18">
        <v>9.2201598554783604E-2</v>
      </c>
      <c r="O15" s="18">
        <v>0.112215888951437</v>
      </c>
      <c r="P15" s="18">
        <v>0.101582239490389</v>
      </c>
      <c r="Q15" s="18">
        <v>2.8153457747671001E-2</v>
      </c>
      <c r="R15" s="18">
        <v>4.57615356748775E-2</v>
      </c>
      <c r="S15" s="18"/>
      <c r="T15" s="18">
        <v>5.4389242554011799E-2</v>
      </c>
      <c r="U15" s="18">
        <v>0.15725065611633701</v>
      </c>
      <c r="V15" s="18">
        <v>5.5771610671603501E-2</v>
      </c>
      <c r="W15" s="18">
        <v>8.2091022327221194E-2</v>
      </c>
      <c r="X15" s="18"/>
      <c r="Y15" s="18">
        <v>7.1525507500635493E-2</v>
      </c>
      <c r="Z15" s="18">
        <v>2.7107500549812799E-2</v>
      </c>
      <c r="AA15" s="18">
        <v>0.16653392462907499</v>
      </c>
      <c r="AB15" s="18">
        <v>4.79497404816394E-2</v>
      </c>
      <c r="AC15" s="18"/>
      <c r="AD15" s="18">
        <v>6.0709302192798298E-2</v>
      </c>
      <c r="AE15" s="18">
        <v>0.108702525648267</v>
      </c>
      <c r="AF15" s="18">
        <v>2.8334610027821699E-2</v>
      </c>
      <c r="AG15" s="18">
        <v>5.2355216443950997E-2</v>
      </c>
      <c r="AH15" s="18"/>
      <c r="AI15" s="18">
        <v>1.93816078429353E-2</v>
      </c>
      <c r="AJ15" s="18">
        <v>9.5880481877232304E-2</v>
      </c>
      <c r="AK15" s="18">
        <v>3.4784498086748897E-2</v>
      </c>
      <c r="AL15" s="18">
        <v>9.65420040296458E-2</v>
      </c>
      <c r="AM15" s="18">
        <v>3.0233323468352499E-2</v>
      </c>
    </row>
    <row r="16" spans="2:39" x14ac:dyDescent="0.35">
      <c r="B16" s="15" t="s">
        <v>286</v>
      </c>
      <c r="C16" s="18">
        <v>0.75445299429803303</v>
      </c>
      <c r="D16" s="18">
        <v>0.74841753652555298</v>
      </c>
      <c r="E16" s="18">
        <v>0.76176451180604998</v>
      </c>
      <c r="F16" s="18"/>
      <c r="G16" s="18">
        <v>0.73789096250548503</v>
      </c>
      <c r="H16" s="18">
        <v>0.72233609326950998</v>
      </c>
      <c r="I16" s="18">
        <v>0.80328529445971097</v>
      </c>
      <c r="J16" s="18">
        <v>0.77439539314950401</v>
      </c>
      <c r="K16" s="18">
        <v>0.74434211403122896</v>
      </c>
      <c r="L16" s="18">
        <v>0.73486818073000504</v>
      </c>
      <c r="M16" s="18"/>
      <c r="N16" s="18">
        <v>0.74650174143361803</v>
      </c>
      <c r="O16" s="18">
        <v>0.66742894865263402</v>
      </c>
      <c r="P16" s="18">
        <v>0.73639319051771501</v>
      </c>
      <c r="Q16" s="18">
        <v>0.818673842030191</v>
      </c>
      <c r="R16" s="18">
        <v>0.78739823885299698</v>
      </c>
      <c r="S16" s="18"/>
      <c r="T16" s="18">
        <v>0.84270407265699598</v>
      </c>
      <c r="U16" s="18">
        <v>0.54885801376972798</v>
      </c>
      <c r="V16" s="18">
        <v>0.76589224454939098</v>
      </c>
      <c r="W16" s="18">
        <v>0.75271008602814704</v>
      </c>
      <c r="X16" s="18"/>
      <c r="Y16" s="18">
        <v>0.72203276600119504</v>
      </c>
      <c r="Z16" s="18">
        <v>0.90965567267913405</v>
      </c>
      <c r="AA16" s="18">
        <v>0.648208846087303</v>
      </c>
      <c r="AB16" s="18">
        <v>0.74950571569727797</v>
      </c>
      <c r="AC16" s="18"/>
      <c r="AD16" s="18">
        <v>0.749935321536362</v>
      </c>
      <c r="AE16" s="18">
        <v>0.75983620813219299</v>
      </c>
      <c r="AF16" s="18">
        <v>0.73403542863596505</v>
      </c>
      <c r="AG16" s="18">
        <v>0.76250072302826899</v>
      </c>
      <c r="AH16" s="18"/>
      <c r="AI16" s="18">
        <v>0.727913790294614</v>
      </c>
      <c r="AJ16" s="18">
        <v>0.74660426611563901</v>
      </c>
      <c r="AK16" s="18">
        <v>0.90328628520174503</v>
      </c>
      <c r="AL16" s="18">
        <v>0.65670531658999098</v>
      </c>
      <c r="AM16" s="18">
        <v>0.84489870723322003</v>
      </c>
    </row>
    <row r="17" spans="2:39" x14ac:dyDescent="0.35">
      <c r="B17" s="15" t="s">
        <v>67</v>
      </c>
      <c r="C17" s="19">
        <v>0.68172460089040599</v>
      </c>
      <c r="D17" s="19">
        <v>0.675746745234582</v>
      </c>
      <c r="E17" s="19">
        <v>0.68896633762945603</v>
      </c>
      <c r="F17" s="19"/>
      <c r="G17" s="19">
        <v>0.64368730074749303</v>
      </c>
      <c r="H17" s="19">
        <v>0.64073810473416803</v>
      </c>
      <c r="I17" s="19">
        <v>0.75342348693138095</v>
      </c>
      <c r="J17" s="19">
        <v>0.73601402243966096</v>
      </c>
      <c r="K17" s="19">
        <v>0.67288234967534699</v>
      </c>
      <c r="L17" s="19">
        <v>0.613648895844219</v>
      </c>
      <c r="M17" s="19"/>
      <c r="N17" s="19">
        <v>0.65430014287883498</v>
      </c>
      <c r="O17" s="19">
        <v>0.55521305970119805</v>
      </c>
      <c r="P17" s="19">
        <v>0.63481095102732599</v>
      </c>
      <c r="Q17" s="19">
        <v>0.79052038428252003</v>
      </c>
      <c r="R17" s="19">
        <v>0.74163670317812003</v>
      </c>
      <c r="S17" s="19"/>
      <c r="T17" s="19">
        <v>0.78831483010298398</v>
      </c>
      <c r="U17" s="19">
        <v>0.391607357653391</v>
      </c>
      <c r="V17" s="19">
        <v>0.71012063387778801</v>
      </c>
      <c r="W17" s="19">
        <v>0.67061906370092605</v>
      </c>
      <c r="X17" s="19"/>
      <c r="Y17" s="19">
        <v>0.65050725850055902</v>
      </c>
      <c r="Z17" s="19">
        <v>0.88254817212932102</v>
      </c>
      <c r="AA17" s="19">
        <v>0.48167492145822799</v>
      </c>
      <c r="AB17" s="19">
        <v>0.70155597521563895</v>
      </c>
      <c r="AC17" s="19"/>
      <c r="AD17" s="19">
        <v>0.68922601934356298</v>
      </c>
      <c r="AE17" s="19">
        <v>0.651133682483926</v>
      </c>
      <c r="AF17" s="19">
        <v>0.70570081860814304</v>
      </c>
      <c r="AG17" s="19">
        <v>0.71014550658431796</v>
      </c>
      <c r="AH17" s="19"/>
      <c r="AI17" s="19">
        <v>0.70853218245167904</v>
      </c>
      <c r="AJ17" s="19">
        <v>0.65072378423840704</v>
      </c>
      <c r="AK17" s="19">
        <v>0.86850178711499604</v>
      </c>
      <c r="AL17" s="19">
        <v>0.56016331256034502</v>
      </c>
      <c r="AM17" s="19">
        <v>0.81466538376486697</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0.159091575800374</v>
      </c>
      <c r="D9" s="14">
        <v>0.175320350128297</v>
      </c>
      <c r="E9" s="14">
        <v>0.13943159770006999</v>
      </c>
      <c r="F9" s="14"/>
      <c r="G9" s="14">
        <v>0.21213256077811901</v>
      </c>
      <c r="H9" s="14">
        <v>0.15465843995883599</v>
      </c>
      <c r="I9" s="14">
        <v>6.74104174829636E-2</v>
      </c>
      <c r="J9" s="14">
        <v>0.14325216625904499</v>
      </c>
      <c r="K9" s="14">
        <v>0.22535275712629099</v>
      </c>
      <c r="L9" s="14">
        <v>0.224983898863438</v>
      </c>
      <c r="M9" s="14"/>
      <c r="N9" s="14">
        <v>0.119392822325206</v>
      </c>
      <c r="O9" s="14">
        <v>0.26876696844627601</v>
      </c>
      <c r="P9" s="14">
        <v>0.17510031120812999</v>
      </c>
      <c r="Q9" s="14">
        <v>0.12514669927222</v>
      </c>
      <c r="R9" s="14">
        <v>7.9630641773271602E-2</v>
      </c>
      <c r="S9" s="14"/>
      <c r="T9" s="14">
        <v>0.20674024566780799</v>
      </c>
      <c r="U9" s="14">
        <v>0.252509030713014</v>
      </c>
      <c r="V9" s="14">
        <v>0.161879240967581</v>
      </c>
      <c r="W9" s="14">
        <v>0.14033399716884901</v>
      </c>
      <c r="X9" s="14"/>
      <c r="Y9" s="14">
        <v>0.19417418958072599</v>
      </c>
      <c r="Z9" s="14">
        <v>6.3850040819696502E-2</v>
      </c>
      <c r="AA9" s="14">
        <v>0.22583582733572399</v>
      </c>
      <c r="AB9" s="14">
        <v>0.13582691390578899</v>
      </c>
      <c r="AC9" s="14"/>
      <c r="AD9" s="14">
        <v>0.13414495069926599</v>
      </c>
      <c r="AE9" s="14">
        <v>0.199649036835507</v>
      </c>
      <c r="AF9" s="14">
        <v>0.194702569268701</v>
      </c>
      <c r="AG9" s="14">
        <v>0.22966325619429601</v>
      </c>
      <c r="AH9" s="14"/>
      <c r="AI9" s="14">
        <v>0.224659804616094</v>
      </c>
      <c r="AJ9" s="14">
        <v>0.149838962218275</v>
      </c>
      <c r="AK9" s="14">
        <v>0.149457466767415</v>
      </c>
      <c r="AL9" s="14">
        <v>0.21701668190224099</v>
      </c>
      <c r="AM9" s="14">
        <v>3.5168460424467897E-2</v>
      </c>
    </row>
    <row r="10" spans="2:39" x14ac:dyDescent="0.35">
      <c r="B10" s="15" t="s">
        <v>281</v>
      </c>
      <c r="C10" s="14">
        <v>0.105306758417388</v>
      </c>
      <c r="D10" s="14">
        <v>9.5237989192653305E-2</v>
      </c>
      <c r="E10" s="14">
        <v>0.117504338989736</v>
      </c>
      <c r="F10" s="14"/>
      <c r="G10" s="14">
        <v>0.116008206087465</v>
      </c>
      <c r="H10" s="14">
        <v>5.7801848811785003E-2</v>
      </c>
      <c r="I10" s="14">
        <v>0.14787966672845301</v>
      </c>
      <c r="J10" s="14">
        <v>0.100745511458496</v>
      </c>
      <c r="K10" s="14">
        <v>0.105647626623153</v>
      </c>
      <c r="L10" s="14">
        <v>0.119431384473517</v>
      </c>
      <c r="M10" s="14"/>
      <c r="N10" s="14">
        <v>0.129268232717408</v>
      </c>
      <c r="O10" s="14">
        <v>6.43556202703056E-2</v>
      </c>
      <c r="P10" s="14">
        <v>0.117832011231984</v>
      </c>
      <c r="Q10" s="14">
        <v>8.9873110622017402E-2</v>
      </c>
      <c r="R10" s="14">
        <v>0.10827218875620601</v>
      </c>
      <c r="S10" s="14"/>
      <c r="T10" s="14">
        <v>6.88274329362734E-2</v>
      </c>
      <c r="U10" s="14">
        <v>0.18792326436297799</v>
      </c>
      <c r="V10" s="14">
        <v>8.7599889293796099E-2</v>
      </c>
      <c r="W10" s="14">
        <v>0.118085641985281</v>
      </c>
      <c r="X10" s="14"/>
      <c r="Y10" s="14">
        <v>0.107319584400387</v>
      </c>
      <c r="Z10" s="14">
        <v>9.9609401580658702E-2</v>
      </c>
      <c r="AA10" s="14">
        <v>0.100923313369269</v>
      </c>
      <c r="AB10" s="14">
        <v>7.1746563189784701E-2</v>
      </c>
      <c r="AC10" s="14"/>
      <c r="AD10" s="14">
        <v>8.8353494737366395E-2</v>
      </c>
      <c r="AE10" s="14">
        <v>0.116798660273928</v>
      </c>
      <c r="AF10" s="14">
        <v>0.16590757670144299</v>
      </c>
      <c r="AG10" s="14">
        <v>0.232563013918614</v>
      </c>
      <c r="AH10" s="14"/>
      <c r="AI10" s="14">
        <v>9.2574879915914995E-2</v>
      </c>
      <c r="AJ10" s="14">
        <v>9.2311408197031306E-2</v>
      </c>
      <c r="AK10" s="14">
        <v>0.16967980707445601</v>
      </c>
      <c r="AL10" s="14">
        <v>5.4248079357121601E-2</v>
      </c>
      <c r="AM10" s="14">
        <v>9.3503823934753302E-2</v>
      </c>
    </row>
    <row r="11" spans="2:39" x14ac:dyDescent="0.35">
      <c r="B11" s="15" t="s">
        <v>282</v>
      </c>
      <c r="C11" s="14">
        <v>0.24870045814126701</v>
      </c>
      <c r="D11" s="14">
        <v>0.26215280623909998</v>
      </c>
      <c r="E11" s="14">
        <v>0.23240391820195699</v>
      </c>
      <c r="F11" s="14"/>
      <c r="G11" s="14">
        <v>0.31124599256026098</v>
      </c>
      <c r="H11" s="14">
        <v>0.228811329732753</v>
      </c>
      <c r="I11" s="14">
        <v>0.198798937487459</v>
      </c>
      <c r="J11" s="14">
        <v>0.26680119480903602</v>
      </c>
      <c r="K11" s="14">
        <v>0.29361648604185903</v>
      </c>
      <c r="L11" s="14">
        <v>0.22565860732454701</v>
      </c>
      <c r="M11" s="14"/>
      <c r="N11" s="14">
        <v>0.21760404680651799</v>
      </c>
      <c r="O11" s="14">
        <v>0.20852037504186199</v>
      </c>
      <c r="P11" s="14">
        <v>0.26796523164166702</v>
      </c>
      <c r="Q11" s="14">
        <v>0.27872281111484798</v>
      </c>
      <c r="R11" s="14">
        <v>0.23750343961728401</v>
      </c>
      <c r="S11" s="14"/>
      <c r="T11" s="14">
        <v>0.265946772600822</v>
      </c>
      <c r="U11" s="14">
        <v>0.23239984078670201</v>
      </c>
      <c r="V11" s="14">
        <v>0.27526580975911202</v>
      </c>
      <c r="W11" s="14">
        <v>0.22376698809936599</v>
      </c>
      <c r="X11" s="14"/>
      <c r="Y11" s="14">
        <v>0.28885101622401999</v>
      </c>
      <c r="Z11" s="14">
        <v>0.26382772065704702</v>
      </c>
      <c r="AA11" s="14">
        <v>0.110585244982062</v>
      </c>
      <c r="AB11" s="14">
        <v>0.22633861738948</v>
      </c>
      <c r="AC11" s="14"/>
      <c r="AD11" s="14">
        <v>0.277732207070916</v>
      </c>
      <c r="AE11" s="14">
        <v>0.160426938539838</v>
      </c>
      <c r="AF11" s="14">
        <v>0.53793093124000102</v>
      </c>
      <c r="AG11" s="14">
        <v>6.2850360734049704E-2</v>
      </c>
      <c r="AH11" s="14"/>
      <c r="AI11" s="14">
        <v>0.28144268787577398</v>
      </c>
      <c r="AJ11" s="14">
        <v>0.26508316157078499</v>
      </c>
      <c r="AK11" s="14">
        <v>0.23296078470362699</v>
      </c>
      <c r="AL11" s="14">
        <v>0.229433593046</v>
      </c>
      <c r="AM11" s="14">
        <v>0.13757812175010001</v>
      </c>
    </row>
    <row r="12" spans="2:39" x14ac:dyDescent="0.35">
      <c r="B12" s="15" t="s">
        <v>283</v>
      </c>
      <c r="C12" s="14">
        <v>0.246922813539067</v>
      </c>
      <c r="D12" s="14">
        <v>0.23677458694414699</v>
      </c>
      <c r="E12" s="14">
        <v>0.25921665092823898</v>
      </c>
      <c r="F12" s="14"/>
      <c r="G12" s="14">
        <v>0.17786391008239899</v>
      </c>
      <c r="H12" s="14">
        <v>0.281639448072243</v>
      </c>
      <c r="I12" s="14">
        <v>0.26605124612019698</v>
      </c>
      <c r="J12" s="14">
        <v>0.22915899605224699</v>
      </c>
      <c r="K12" s="14">
        <v>0.21286551866800099</v>
      </c>
      <c r="L12" s="14">
        <v>0.29425387081871601</v>
      </c>
      <c r="M12" s="14"/>
      <c r="N12" s="14">
        <v>0.267364702113283</v>
      </c>
      <c r="O12" s="14">
        <v>0.274324557359997</v>
      </c>
      <c r="P12" s="14">
        <v>0.31295139162420099</v>
      </c>
      <c r="Q12" s="14">
        <v>0.195154177235385</v>
      </c>
      <c r="R12" s="14">
        <v>0.24709842178425301</v>
      </c>
      <c r="S12" s="14"/>
      <c r="T12" s="14">
        <v>0.18507509269577299</v>
      </c>
      <c r="U12" s="14">
        <v>0.23383020670728</v>
      </c>
      <c r="V12" s="14">
        <v>0.23892480300570201</v>
      </c>
      <c r="W12" s="14">
        <v>0.26419814291024601</v>
      </c>
      <c r="X12" s="14"/>
      <c r="Y12" s="14">
        <v>0.23413249722228099</v>
      </c>
      <c r="Z12" s="14">
        <v>0.23098295250381601</v>
      </c>
      <c r="AA12" s="14">
        <v>0.31706685017662201</v>
      </c>
      <c r="AB12" s="14">
        <v>0.276392535466151</v>
      </c>
      <c r="AC12" s="14"/>
      <c r="AD12" s="14">
        <v>0.25443563743845399</v>
      </c>
      <c r="AE12" s="14">
        <v>0.244495540862743</v>
      </c>
      <c r="AF12" s="14">
        <v>7.21336320513246E-2</v>
      </c>
      <c r="AG12" s="14">
        <v>0.32480934801380101</v>
      </c>
      <c r="AH12" s="14"/>
      <c r="AI12" s="14">
        <v>0.109031367492475</v>
      </c>
      <c r="AJ12" s="14">
        <v>0.34511740229453602</v>
      </c>
      <c r="AK12" s="14">
        <v>0.15895794410245501</v>
      </c>
      <c r="AL12" s="14">
        <v>0.280859830570379</v>
      </c>
      <c r="AM12" s="14">
        <v>0.34632686989059103</v>
      </c>
    </row>
    <row r="13" spans="2:39" x14ac:dyDescent="0.35">
      <c r="B13" s="15" t="s">
        <v>284</v>
      </c>
      <c r="C13" s="14">
        <v>0.164105440064372</v>
      </c>
      <c r="D13" s="14">
        <v>0.15180152763771201</v>
      </c>
      <c r="E13" s="14">
        <v>0.17901073383261301</v>
      </c>
      <c r="F13" s="14"/>
      <c r="G13" s="14">
        <v>0.109272575286021</v>
      </c>
      <c r="H13" s="14">
        <v>0.23387632317219001</v>
      </c>
      <c r="I13" s="14">
        <v>0.22566057536786399</v>
      </c>
      <c r="J13" s="14">
        <v>0.15259076345494799</v>
      </c>
      <c r="K13" s="14">
        <v>8.6353672205923895E-2</v>
      </c>
      <c r="L13" s="14">
        <v>6.6553376768168304E-2</v>
      </c>
      <c r="M13" s="14"/>
      <c r="N13" s="14">
        <v>0.128863034002796</v>
      </c>
      <c r="O13" s="14">
        <v>0.13851191725608</v>
      </c>
      <c r="P13" s="14">
        <v>0.113702463507283</v>
      </c>
      <c r="Q13" s="14">
        <v>0.22595149627073</v>
      </c>
      <c r="R13" s="14">
        <v>0.21175405097410999</v>
      </c>
      <c r="S13" s="14"/>
      <c r="T13" s="14">
        <v>0.10502321884122</v>
      </c>
      <c r="U13" s="14">
        <v>0</v>
      </c>
      <c r="V13" s="14">
        <v>0.158403203179103</v>
      </c>
      <c r="W13" s="14">
        <v>0.194344292698687</v>
      </c>
      <c r="X13" s="14"/>
      <c r="Y13" s="14">
        <v>8.2746314912784696E-2</v>
      </c>
      <c r="Z13" s="14">
        <v>0.28789605459185003</v>
      </c>
      <c r="AA13" s="14">
        <v>0.154766323357412</v>
      </c>
      <c r="AB13" s="14">
        <v>0.28969537004879597</v>
      </c>
      <c r="AC13" s="14"/>
      <c r="AD13" s="14">
        <v>0.18306759075027601</v>
      </c>
      <c r="AE13" s="14">
        <v>0.17115091199257801</v>
      </c>
      <c r="AF13" s="14">
        <v>2.9325290738530602E-2</v>
      </c>
      <c r="AG13" s="14">
        <v>0</v>
      </c>
      <c r="AH13" s="14"/>
      <c r="AI13" s="14">
        <v>0.21655506831999299</v>
      </c>
      <c r="AJ13" s="14">
        <v>0.13332907104494199</v>
      </c>
      <c r="AK13" s="14">
        <v>0.28894399735204801</v>
      </c>
      <c r="AL13" s="14">
        <v>0.164193735767136</v>
      </c>
      <c r="AM13" s="14">
        <v>0.30374734504293299</v>
      </c>
    </row>
    <row r="14" spans="2:39" x14ac:dyDescent="0.35">
      <c r="B14" s="15" t="s">
        <v>64</v>
      </c>
      <c r="C14" s="14">
        <v>7.5872954037531595E-2</v>
      </c>
      <c r="D14" s="14">
        <v>7.8712739858089895E-2</v>
      </c>
      <c r="E14" s="14">
        <v>7.2432760347385203E-2</v>
      </c>
      <c r="F14" s="14"/>
      <c r="G14" s="14">
        <v>7.3476755205735406E-2</v>
      </c>
      <c r="H14" s="14">
        <v>4.3212610252192897E-2</v>
      </c>
      <c r="I14" s="14">
        <v>9.4199156813063095E-2</v>
      </c>
      <c r="J14" s="14">
        <v>0.10745136796622901</v>
      </c>
      <c r="K14" s="14">
        <v>7.6163939334772807E-2</v>
      </c>
      <c r="L14" s="14">
        <v>6.9118861751613705E-2</v>
      </c>
      <c r="M14" s="14"/>
      <c r="N14" s="14">
        <v>0.13750716203478999</v>
      </c>
      <c r="O14" s="14">
        <v>4.5520561625480099E-2</v>
      </c>
      <c r="P14" s="14">
        <v>1.24485907867346E-2</v>
      </c>
      <c r="Q14" s="14">
        <v>8.5151705484798695E-2</v>
      </c>
      <c r="R14" s="14">
        <v>0.115741257094875</v>
      </c>
      <c r="S14" s="14"/>
      <c r="T14" s="14">
        <v>0.16838723725810401</v>
      </c>
      <c r="U14" s="14">
        <v>9.3337657430025103E-2</v>
      </c>
      <c r="V14" s="14">
        <v>7.7927053794705298E-2</v>
      </c>
      <c r="W14" s="14">
        <v>5.9270937137571401E-2</v>
      </c>
      <c r="X14" s="14"/>
      <c r="Y14" s="14">
        <v>9.2776397659801002E-2</v>
      </c>
      <c r="Z14" s="14">
        <v>5.3833829846931802E-2</v>
      </c>
      <c r="AA14" s="14">
        <v>9.0822440778910898E-2</v>
      </c>
      <c r="AB14" s="14">
        <v>0</v>
      </c>
      <c r="AC14" s="14"/>
      <c r="AD14" s="14">
        <v>6.2266119303721598E-2</v>
      </c>
      <c r="AE14" s="14">
        <v>0.107478911495407</v>
      </c>
      <c r="AF14" s="14">
        <v>0</v>
      </c>
      <c r="AG14" s="14">
        <v>0.15011402113923999</v>
      </c>
      <c r="AH14" s="14"/>
      <c r="AI14" s="14">
        <v>7.5736191779749801E-2</v>
      </c>
      <c r="AJ14" s="14">
        <v>1.4319994674430601E-2</v>
      </c>
      <c r="AK14" s="14">
        <v>0</v>
      </c>
      <c r="AL14" s="14">
        <v>5.4248079357121601E-2</v>
      </c>
      <c r="AM14" s="14">
        <v>8.3675378957155197E-2</v>
      </c>
    </row>
    <row r="15" spans="2:39" x14ac:dyDescent="0.35">
      <c r="B15" s="15" t="s">
        <v>285</v>
      </c>
      <c r="C15" s="18">
        <v>0.26439833421776199</v>
      </c>
      <c r="D15" s="18">
        <v>0.27055833932095003</v>
      </c>
      <c r="E15" s="18">
        <v>0.25693593668980602</v>
      </c>
      <c r="F15" s="18"/>
      <c r="G15" s="18">
        <v>0.32814076686558402</v>
      </c>
      <c r="H15" s="18">
        <v>0.21246028877062101</v>
      </c>
      <c r="I15" s="18">
        <v>0.21529008421141699</v>
      </c>
      <c r="J15" s="18">
        <v>0.24399767771754</v>
      </c>
      <c r="K15" s="18">
        <v>0.33100038374944302</v>
      </c>
      <c r="L15" s="18">
        <v>0.34441528333695598</v>
      </c>
      <c r="M15" s="18"/>
      <c r="N15" s="18">
        <v>0.24866105504261299</v>
      </c>
      <c r="O15" s="18">
        <v>0.33312258871658101</v>
      </c>
      <c r="P15" s="18">
        <v>0.29293232244011402</v>
      </c>
      <c r="Q15" s="18">
        <v>0.215019809894237</v>
      </c>
      <c r="R15" s="18">
        <v>0.18790283052947801</v>
      </c>
      <c r="S15" s="18"/>
      <c r="T15" s="18">
        <v>0.27556767860408099</v>
      </c>
      <c r="U15" s="18">
        <v>0.44043229507599202</v>
      </c>
      <c r="V15" s="18">
        <v>0.249479130261377</v>
      </c>
      <c r="W15" s="18">
        <v>0.25841963915412902</v>
      </c>
      <c r="X15" s="18"/>
      <c r="Y15" s="18">
        <v>0.30149377398111399</v>
      </c>
      <c r="Z15" s="18">
        <v>0.16345944240035501</v>
      </c>
      <c r="AA15" s="18">
        <v>0.32675914070499301</v>
      </c>
      <c r="AB15" s="18">
        <v>0.207573477095574</v>
      </c>
      <c r="AC15" s="18"/>
      <c r="AD15" s="18">
        <v>0.222498445436633</v>
      </c>
      <c r="AE15" s="18">
        <v>0.31644769710943499</v>
      </c>
      <c r="AF15" s="18">
        <v>0.36061014597014401</v>
      </c>
      <c r="AG15" s="18">
        <v>0.46222627011291001</v>
      </c>
      <c r="AH15" s="18"/>
      <c r="AI15" s="18">
        <v>0.31723468453200898</v>
      </c>
      <c r="AJ15" s="18">
        <v>0.24215037041530699</v>
      </c>
      <c r="AK15" s="18">
        <v>0.31913727384187002</v>
      </c>
      <c r="AL15" s="18">
        <v>0.271264761259363</v>
      </c>
      <c r="AM15" s="18">
        <v>0.12867228435922101</v>
      </c>
    </row>
    <row r="16" spans="2:39" x14ac:dyDescent="0.35">
      <c r="B16" s="15" t="s">
        <v>286</v>
      </c>
      <c r="C16" s="18">
        <v>0.41102825360343898</v>
      </c>
      <c r="D16" s="18">
        <v>0.38857611458185998</v>
      </c>
      <c r="E16" s="18">
        <v>0.43822738476085199</v>
      </c>
      <c r="F16" s="18"/>
      <c r="G16" s="18">
        <v>0.28713648536842001</v>
      </c>
      <c r="H16" s="18">
        <v>0.51551577124443304</v>
      </c>
      <c r="I16" s="18">
        <v>0.49171182148806097</v>
      </c>
      <c r="J16" s="18">
        <v>0.38174975950719497</v>
      </c>
      <c r="K16" s="18">
        <v>0.29921919087392501</v>
      </c>
      <c r="L16" s="18">
        <v>0.36080724758688398</v>
      </c>
      <c r="M16" s="18"/>
      <c r="N16" s="18">
        <v>0.39622773611607898</v>
      </c>
      <c r="O16" s="18">
        <v>0.41283647461607698</v>
      </c>
      <c r="P16" s="18">
        <v>0.42665385513148402</v>
      </c>
      <c r="Q16" s="18">
        <v>0.421105673506116</v>
      </c>
      <c r="R16" s="18">
        <v>0.45885247275836299</v>
      </c>
      <c r="S16" s="18"/>
      <c r="T16" s="18">
        <v>0.290098311536993</v>
      </c>
      <c r="U16" s="18">
        <v>0.23383020670728</v>
      </c>
      <c r="V16" s="18">
        <v>0.39732800618480502</v>
      </c>
      <c r="W16" s="18">
        <v>0.45854243560893299</v>
      </c>
      <c r="X16" s="18"/>
      <c r="Y16" s="18">
        <v>0.31687881213506602</v>
      </c>
      <c r="Z16" s="18">
        <v>0.51887900709566603</v>
      </c>
      <c r="AA16" s="18">
        <v>0.47183317353403398</v>
      </c>
      <c r="AB16" s="18">
        <v>0.56608790551494703</v>
      </c>
      <c r="AC16" s="18"/>
      <c r="AD16" s="18">
        <v>0.43750322818873</v>
      </c>
      <c r="AE16" s="18">
        <v>0.41564645285532098</v>
      </c>
      <c r="AF16" s="18">
        <v>0.10145892278985499</v>
      </c>
      <c r="AG16" s="18">
        <v>0.32480934801380101</v>
      </c>
      <c r="AH16" s="18"/>
      <c r="AI16" s="18">
        <v>0.32558643581246799</v>
      </c>
      <c r="AJ16" s="18">
        <v>0.47844647333947798</v>
      </c>
      <c r="AK16" s="18">
        <v>0.44790194145450302</v>
      </c>
      <c r="AL16" s="18">
        <v>0.44505356633751503</v>
      </c>
      <c r="AM16" s="18">
        <v>0.65007421493352402</v>
      </c>
    </row>
    <row r="17" spans="2:39" x14ac:dyDescent="0.35">
      <c r="B17" s="15" t="s">
        <v>67</v>
      </c>
      <c r="C17" s="19">
        <v>0.14662991938567799</v>
      </c>
      <c r="D17" s="19">
        <v>0.11801777526090899</v>
      </c>
      <c r="E17" s="19">
        <v>0.181291448071046</v>
      </c>
      <c r="F17" s="19"/>
      <c r="G17" s="19">
        <v>-4.1004281497164501E-2</v>
      </c>
      <c r="H17" s="19">
        <v>0.30305548247381198</v>
      </c>
      <c r="I17" s="19">
        <v>0.27642173727664499</v>
      </c>
      <c r="J17" s="19">
        <v>0.13775208178965501</v>
      </c>
      <c r="K17" s="19">
        <v>-3.1781192875518699E-2</v>
      </c>
      <c r="L17" s="19">
        <v>1.6391964249928299E-2</v>
      </c>
      <c r="M17" s="19"/>
      <c r="N17" s="19">
        <v>0.14756668107346499</v>
      </c>
      <c r="O17" s="19">
        <v>7.9713885899495601E-2</v>
      </c>
      <c r="P17" s="19">
        <v>0.13372153269136999</v>
      </c>
      <c r="Q17" s="19">
        <v>0.206085863611878</v>
      </c>
      <c r="R17" s="19">
        <v>0.27094964222888501</v>
      </c>
      <c r="S17" s="19"/>
      <c r="T17" s="19">
        <v>1.45306329329118E-2</v>
      </c>
      <c r="U17" s="19">
        <v>-0.20660208836871199</v>
      </c>
      <c r="V17" s="19">
        <v>0.14784887592342799</v>
      </c>
      <c r="W17" s="19">
        <v>0.20012279645480399</v>
      </c>
      <c r="X17" s="19"/>
      <c r="Y17" s="19">
        <v>1.53850381539521E-2</v>
      </c>
      <c r="Z17" s="19">
        <v>0.355419564695311</v>
      </c>
      <c r="AA17" s="19">
        <v>0.14507403282904199</v>
      </c>
      <c r="AB17" s="19">
        <v>0.35851442841937298</v>
      </c>
      <c r="AC17" s="19"/>
      <c r="AD17" s="19">
        <v>0.215004782752097</v>
      </c>
      <c r="AE17" s="19">
        <v>9.9198755745885894E-2</v>
      </c>
      <c r="AF17" s="19">
        <v>-0.25915122318028899</v>
      </c>
      <c r="AG17" s="19">
        <v>-0.137416922099109</v>
      </c>
      <c r="AH17" s="19"/>
      <c r="AI17" s="19">
        <v>8.3517512804589505E-3</v>
      </c>
      <c r="AJ17" s="19">
        <v>0.236296102924171</v>
      </c>
      <c r="AK17" s="19">
        <v>0.128764667612633</v>
      </c>
      <c r="AL17" s="19">
        <v>0.173788805078152</v>
      </c>
      <c r="AM17" s="19">
        <v>0.52140193057430295</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414</v>
      </c>
      <c r="D7" s="10">
        <v>229</v>
      </c>
      <c r="E7" s="10">
        <v>185</v>
      </c>
      <c r="F7" s="10"/>
      <c r="G7" s="10">
        <v>78</v>
      </c>
      <c r="H7" s="10">
        <v>109</v>
      </c>
      <c r="I7" s="10">
        <v>81</v>
      </c>
      <c r="J7" s="10">
        <v>62</v>
      </c>
      <c r="K7" s="10">
        <v>47</v>
      </c>
      <c r="L7" s="10">
        <v>37</v>
      </c>
      <c r="M7" s="10"/>
      <c r="N7" s="10">
        <v>66</v>
      </c>
      <c r="O7" s="10">
        <v>64</v>
      </c>
      <c r="P7" s="10">
        <v>86</v>
      </c>
      <c r="Q7" s="10">
        <v>96</v>
      </c>
      <c r="R7" s="10">
        <v>79</v>
      </c>
      <c r="S7" s="10"/>
      <c r="T7" s="10">
        <v>33</v>
      </c>
      <c r="U7" s="10">
        <v>20</v>
      </c>
      <c r="V7" s="10">
        <v>170</v>
      </c>
      <c r="W7" s="10">
        <v>191</v>
      </c>
      <c r="X7" s="10"/>
      <c r="Y7" s="10">
        <v>190</v>
      </c>
      <c r="Z7" s="10">
        <v>99</v>
      </c>
      <c r="AA7" s="10">
        <v>66</v>
      </c>
      <c r="AB7" s="10">
        <v>39</v>
      </c>
      <c r="AC7" s="10"/>
      <c r="AD7" s="10">
        <v>249</v>
      </c>
      <c r="AE7" s="10">
        <v>125</v>
      </c>
      <c r="AF7" s="10">
        <v>19</v>
      </c>
      <c r="AG7" s="10">
        <v>18</v>
      </c>
      <c r="AH7" s="10"/>
      <c r="AI7" s="10">
        <v>42</v>
      </c>
      <c r="AJ7" s="10">
        <v>75</v>
      </c>
      <c r="AK7" s="10">
        <v>29</v>
      </c>
      <c r="AL7" s="10">
        <v>39</v>
      </c>
      <c r="AM7" s="10">
        <v>56</v>
      </c>
    </row>
    <row r="8" spans="2:39" ht="30" customHeight="1" x14ac:dyDescent="0.35">
      <c r="B8" s="11" t="s">
        <v>20</v>
      </c>
      <c r="C8" s="11">
        <v>420</v>
      </c>
      <c r="D8" s="11">
        <v>230</v>
      </c>
      <c r="E8" s="11">
        <v>190</v>
      </c>
      <c r="F8" s="11"/>
      <c r="G8" s="11">
        <v>64</v>
      </c>
      <c r="H8" s="11">
        <v>102</v>
      </c>
      <c r="I8" s="11">
        <v>90</v>
      </c>
      <c r="J8" s="11">
        <v>67</v>
      </c>
      <c r="K8" s="11">
        <v>52</v>
      </c>
      <c r="L8" s="11">
        <v>45</v>
      </c>
      <c r="M8" s="11"/>
      <c r="N8" s="11">
        <v>35</v>
      </c>
      <c r="O8" s="11">
        <v>104</v>
      </c>
      <c r="P8" s="11">
        <v>83</v>
      </c>
      <c r="Q8" s="11">
        <v>102</v>
      </c>
      <c r="R8" s="11">
        <v>72</v>
      </c>
      <c r="S8" s="11"/>
      <c r="T8" s="11">
        <v>27</v>
      </c>
      <c r="U8" s="11">
        <v>20</v>
      </c>
      <c r="V8" s="11">
        <v>178</v>
      </c>
      <c r="W8" s="11">
        <v>195</v>
      </c>
      <c r="X8" s="11"/>
      <c r="Y8" s="11">
        <v>195</v>
      </c>
      <c r="Z8" s="11">
        <v>100</v>
      </c>
      <c r="AA8" s="11">
        <v>67</v>
      </c>
      <c r="AB8" s="11">
        <v>40</v>
      </c>
      <c r="AC8" s="11"/>
      <c r="AD8" s="11">
        <v>257</v>
      </c>
      <c r="AE8" s="11">
        <v>125</v>
      </c>
      <c r="AF8" s="11">
        <v>19</v>
      </c>
      <c r="AG8" s="11">
        <v>16</v>
      </c>
      <c r="AH8" s="11"/>
      <c r="AI8" s="11">
        <v>44</v>
      </c>
      <c r="AJ8" s="11">
        <v>72</v>
      </c>
      <c r="AK8" s="11">
        <v>31</v>
      </c>
      <c r="AL8" s="11">
        <v>61</v>
      </c>
      <c r="AM8" s="11">
        <v>52</v>
      </c>
    </row>
    <row r="9" spans="2:39" x14ac:dyDescent="0.35">
      <c r="B9" s="15" t="s">
        <v>280</v>
      </c>
      <c r="C9" s="14">
        <v>2.4107450107472499E-2</v>
      </c>
      <c r="D9" s="14">
        <v>2.90688600424092E-2</v>
      </c>
      <c r="E9" s="14">
        <v>1.80970633280065E-2</v>
      </c>
      <c r="F9" s="14"/>
      <c r="G9" s="14">
        <v>1.7735067810421699E-2</v>
      </c>
      <c r="H9" s="14">
        <v>2.5493209151938E-2</v>
      </c>
      <c r="I9" s="14">
        <v>1.77492443655097E-2</v>
      </c>
      <c r="J9" s="14">
        <v>1.4460669887554199E-2</v>
      </c>
      <c r="K9" s="14">
        <v>3.7606763549233098E-2</v>
      </c>
      <c r="L9" s="14">
        <v>4.1710739531306697E-2</v>
      </c>
      <c r="M9" s="14"/>
      <c r="N9" s="14">
        <v>3.03388861464946E-2</v>
      </c>
      <c r="O9" s="14">
        <v>1.7830159350768301E-2</v>
      </c>
      <c r="P9" s="14">
        <v>3.3320870836126802E-2</v>
      </c>
      <c r="Q9" s="14">
        <v>0</v>
      </c>
      <c r="R9" s="14">
        <v>4.7702126259808297E-2</v>
      </c>
      <c r="S9" s="14"/>
      <c r="T9" s="14">
        <v>8.6540016177541507E-2</v>
      </c>
      <c r="U9" s="14">
        <v>4.3044869036332298E-2</v>
      </c>
      <c r="V9" s="14">
        <v>6.8666761168170096E-3</v>
      </c>
      <c r="W9" s="14">
        <v>2.9131656768545799E-2</v>
      </c>
      <c r="X9" s="14"/>
      <c r="Y9" s="14">
        <v>3.0524038298902E-2</v>
      </c>
      <c r="Z9" s="14">
        <v>9.5068213457857997E-3</v>
      </c>
      <c r="AA9" s="14">
        <v>2.4672569549382E-2</v>
      </c>
      <c r="AB9" s="14">
        <v>2.3514941967414101E-2</v>
      </c>
      <c r="AC9" s="14"/>
      <c r="AD9" s="14">
        <v>9.4008387849509704E-3</v>
      </c>
      <c r="AE9" s="14">
        <v>6.1852513101213202E-2</v>
      </c>
      <c r="AF9" s="14">
        <v>0</v>
      </c>
      <c r="AG9" s="14">
        <v>0</v>
      </c>
      <c r="AH9" s="14"/>
      <c r="AI9" s="14">
        <v>0</v>
      </c>
      <c r="AJ9" s="14">
        <v>2.5265891204877801E-2</v>
      </c>
      <c r="AK9" s="14">
        <v>0</v>
      </c>
      <c r="AL9" s="14">
        <v>3.02923773681575E-2</v>
      </c>
      <c r="AM9" s="14">
        <v>5.95455093379176E-2</v>
      </c>
    </row>
    <row r="10" spans="2:39" x14ac:dyDescent="0.35">
      <c r="B10" s="15" t="s">
        <v>281</v>
      </c>
      <c r="C10" s="14">
        <v>6.0509423533639403E-2</v>
      </c>
      <c r="D10" s="14">
        <v>8.0427039263851904E-2</v>
      </c>
      <c r="E10" s="14">
        <v>3.6380682745587499E-2</v>
      </c>
      <c r="F10" s="14"/>
      <c r="G10" s="14">
        <v>0.103291557401007</v>
      </c>
      <c r="H10" s="14">
        <v>3.08024558630835E-2</v>
      </c>
      <c r="I10" s="14">
        <v>8.0928687142667294E-2</v>
      </c>
      <c r="J10" s="14">
        <v>2.9484275330947302E-2</v>
      </c>
      <c r="K10" s="14">
        <v>0.103711355842797</v>
      </c>
      <c r="L10" s="14">
        <v>2.2512120115004301E-2</v>
      </c>
      <c r="M10" s="14"/>
      <c r="N10" s="14">
        <v>8.6924412524880701E-2</v>
      </c>
      <c r="O10" s="14">
        <v>7.7345329636278201E-2</v>
      </c>
      <c r="P10" s="14">
        <v>4.6472472452203803E-2</v>
      </c>
      <c r="Q10" s="14">
        <v>3.8278854533203302E-2</v>
      </c>
      <c r="R10" s="14">
        <v>5.2135435039686297E-2</v>
      </c>
      <c r="S10" s="14"/>
      <c r="T10" s="14">
        <v>6.8475567468720494E-2</v>
      </c>
      <c r="U10" s="14">
        <v>0.130630899279882</v>
      </c>
      <c r="V10" s="14">
        <v>7.4873735719626702E-2</v>
      </c>
      <c r="W10" s="14">
        <v>3.9146717243488602E-2</v>
      </c>
      <c r="X10" s="14"/>
      <c r="Y10" s="14">
        <v>7.4965903383009805E-2</v>
      </c>
      <c r="Z10" s="14">
        <v>1.05493553910741E-2</v>
      </c>
      <c r="AA10" s="14">
        <v>0.104103429210574</v>
      </c>
      <c r="AB10" s="14">
        <v>4.9003377675762502E-2</v>
      </c>
      <c r="AC10" s="14"/>
      <c r="AD10" s="14">
        <v>4.5616762581314398E-2</v>
      </c>
      <c r="AE10" s="14">
        <v>7.8806482957492499E-2</v>
      </c>
      <c r="AF10" s="14">
        <v>0</v>
      </c>
      <c r="AG10" s="14">
        <v>0.23508321343145799</v>
      </c>
      <c r="AH10" s="14"/>
      <c r="AI10" s="14">
        <v>1.93816078429353E-2</v>
      </c>
      <c r="AJ10" s="14">
        <v>5.3458706244270897E-2</v>
      </c>
      <c r="AK10" s="14">
        <v>6.2485931619577002E-2</v>
      </c>
      <c r="AL10" s="14">
        <v>2.9429303079627999E-2</v>
      </c>
      <c r="AM10" s="14">
        <v>4.8760104334491003E-2</v>
      </c>
    </row>
    <row r="11" spans="2:39" x14ac:dyDescent="0.35">
      <c r="B11" s="15" t="s">
        <v>282</v>
      </c>
      <c r="C11" s="14">
        <v>0.17507116864758801</v>
      </c>
      <c r="D11" s="14">
        <v>0.15841387041130001</v>
      </c>
      <c r="E11" s="14">
        <v>0.19525027225199201</v>
      </c>
      <c r="F11" s="14"/>
      <c r="G11" s="14">
        <v>0.20151208863270101</v>
      </c>
      <c r="H11" s="14">
        <v>0.15241439039594301</v>
      </c>
      <c r="I11" s="14">
        <v>0.134983569466885</v>
      </c>
      <c r="J11" s="14">
        <v>0.21591229471045301</v>
      </c>
      <c r="K11" s="14">
        <v>0.208542333318159</v>
      </c>
      <c r="L11" s="14">
        <v>0.169279222858188</v>
      </c>
      <c r="M11" s="14"/>
      <c r="N11" s="14">
        <v>0.211155314327031</v>
      </c>
      <c r="O11" s="14">
        <v>0.126962773151332</v>
      </c>
      <c r="P11" s="14">
        <v>0.228614074467965</v>
      </c>
      <c r="Q11" s="14">
        <v>0.157362768710332</v>
      </c>
      <c r="R11" s="14">
        <v>0.18897822368605</v>
      </c>
      <c r="S11" s="14"/>
      <c r="T11" s="14">
        <v>0.35134902159762599</v>
      </c>
      <c r="U11" s="14">
        <v>6.6329644794962506E-2</v>
      </c>
      <c r="V11" s="14">
        <v>0.19121063169879601</v>
      </c>
      <c r="W11" s="14">
        <v>0.14682769069037799</v>
      </c>
      <c r="X11" s="14"/>
      <c r="Y11" s="14">
        <v>0.21538501039298</v>
      </c>
      <c r="Z11" s="14">
        <v>0.132253144750869</v>
      </c>
      <c r="AA11" s="14">
        <v>0.17146689247694399</v>
      </c>
      <c r="AB11" s="14">
        <v>0.11667429261402899</v>
      </c>
      <c r="AC11" s="14"/>
      <c r="AD11" s="14">
        <v>0.168571631002433</v>
      </c>
      <c r="AE11" s="14">
        <v>0.15599350322174599</v>
      </c>
      <c r="AF11" s="14">
        <v>0.380188650376592</v>
      </c>
      <c r="AG11" s="14">
        <v>9.5345914779932095E-2</v>
      </c>
      <c r="AH11" s="14"/>
      <c r="AI11" s="14">
        <v>0.122896526304548</v>
      </c>
      <c r="AJ11" s="14">
        <v>0.217556048432753</v>
      </c>
      <c r="AK11" s="14">
        <v>0.143256092381086</v>
      </c>
      <c r="AL11" s="14">
        <v>0.13114728604971501</v>
      </c>
      <c r="AM11" s="14">
        <v>0.102668980341918</v>
      </c>
    </row>
    <row r="12" spans="2:39" x14ac:dyDescent="0.35">
      <c r="B12" s="15" t="s">
        <v>283</v>
      </c>
      <c r="C12" s="14">
        <v>0.42461225607109399</v>
      </c>
      <c r="D12" s="14">
        <v>0.40919330259189401</v>
      </c>
      <c r="E12" s="14">
        <v>0.44329119519523302</v>
      </c>
      <c r="F12" s="14"/>
      <c r="G12" s="14">
        <v>0.45033980651911698</v>
      </c>
      <c r="H12" s="14">
        <v>0.47281446994696602</v>
      </c>
      <c r="I12" s="14">
        <v>0.39399517472432899</v>
      </c>
      <c r="J12" s="14">
        <v>0.45040269855294002</v>
      </c>
      <c r="K12" s="14">
        <v>0.312247038905754</v>
      </c>
      <c r="L12" s="14">
        <v>0.43137734517103798</v>
      </c>
      <c r="M12" s="14"/>
      <c r="N12" s="14">
        <v>0.38977718722378302</v>
      </c>
      <c r="O12" s="14">
        <v>0.42956558269295703</v>
      </c>
      <c r="P12" s="14">
        <v>0.40003968431055897</v>
      </c>
      <c r="Q12" s="14">
        <v>0.469566510380789</v>
      </c>
      <c r="R12" s="14">
        <v>0.44204818183458999</v>
      </c>
      <c r="S12" s="14"/>
      <c r="T12" s="14">
        <v>0.31644108536755899</v>
      </c>
      <c r="U12" s="14">
        <v>0.48097615708997998</v>
      </c>
      <c r="V12" s="14">
        <v>0.408499763527571</v>
      </c>
      <c r="W12" s="14">
        <v>0.44865608057138001</v>
      </c>
      <c r="X12" s="14"/>
      <c r="Y12" s="14">
        <v>0.40491814803878001</v>
      </c>
      <c r="Z12" s="14">
        <v>0.43968062550470699</v>
      </c>
      <c r="AA12" s="14">
        <v>0.376793533557227</v>
      </c>
      <c r="AB12" s="14">
        <v>0.49448146988945901</v>
      </c>
      <c r="AC12" s="14"/>
      <c r="AD12" s="14">
        <v>0.44147195275135698</v>
      </c>
      <c r="AE12" s="14">
        <v>0.401364398767731</v>
      </c>
      <c r="AF12" s="14">
        <v>0.32364985756485098</v>
      </c>
      <c r="AG12" s="14">
        <v>0.46971774733413602</v>
      </c>
      <c r="AH12" s="14"/>
      <c r="AI12" s="14">
        <v>0.46899406572344199</v>
      </c>
      <c r="AJ12" s="14">
        <v>0.37640372909013903</v>
      </c>
      <c r="AK12" s="14">
        <v>0.38785385171999398</v>
      </c>
      <c r="AL12" s="14">
        <v>0.45629268910944598</v>
      </c>
      <c r="AM12" s="14">
        <v>0.45523574087702601</v>
      </c>
    </row>
    <row r="13" spans="2:39" x14ac:dyDescent="0.35">
      <c r="B13" s="15" t="s">
        <v>284</v>
      </c>
      <c r="C13" s="14">
        <v>0.29633392790037499</v>
      </c>
      <c r="D13" s="14">
        <v>0.29881887450716199</v>
      </c>
      <c r="E13" s="14">
        <v>0.29332359607354103</v>
      </c>
      <c r="F13" s="14"/>
      <c r="G13" s="14">
        <v>0.21361705682771101</v>
      </c>
      <c r="H13" s="14">
        <v>0.30203183448891702</v>
      </c>
      <c r="I13" s="14">
        <v>0.360660048574095</v>
      </c>
      <c r="J13" s="14">
        <v>0.254047750341588</v>
      </c>
      <c r="K13" s="14">
        <v>0.33789250838405599</v>
      </c>
      <c r="L13" s="14">
        <v>0.28718127170584401</v>
      </c>
      <c r="M13" s="14"/>
      <c r="N13" s="14">
        <v>0.26473790752084397</v>
      </c>
      <c r="O13" s="14">
        <v>0.34829615516866502</v>
      </c>
      <c r="P13" s="14">
        <v>0.29155289793314598</v>
      </c>
      <c r="Q13" s="14">
        <v>0.32637070396735601</v>
      </c>
      <c r="R13" s="14">
        <v>0.22033691965838401</v>
      </c>
      <c r="S13" s="14"/>
      <c r="T13" s="14">
        <v>0.14000757017009099</v>
      </c>
      <c r="U13" s="14">
        <v>0.279018429798844</v>
      </c>
      <c r="V13" s="14">
        <v>0.29779178789681798</v>
      </c>
      <c r="W13" s="14">
        <v>0.31865280204965402</v>
      </c>
      <c r="X13" s="14"/>
      <c r="Y13" s="14">
        <v>0.25486077933207402</v>
      </c>
      <c r="Z13" s="14">
        <v>0.39007617172410503</v>
      </c>
      <c r="AA13" s="14">
        <v>0.293455668563534</v>
      </c>
      <c r="AB13" s="14">
        <v>0.31632591785333503</v>
      </c>
      <c r="AC13" s="14"/>
      <c r="AD13" s="14">
        <v>0.31401027127664299</v>
      </c>
      <c r="AE13" s="14">
        <v>0.279869212408904</v>
      </c>
      <c r="AF13" s="14">
        <v>0.29616149205855702</v>
      </c>
      <c r="AG13" s="14">
        <v>0.19985312445447401</v>
      </c>
      <c r="AH13" s="14"/>
      <c r="AI13" s="14">
        <v>0.35138477026305598</v>
      </c>
      <c r="AJ13" s="14">
        <v>0.32731562502796002</v>
      </c>
      <c r="AK13" s="14">
        <v>0.40640412427934303</v>
      </c>
      <c r="AL13" s="14">
        <v>0.352838344393054</v>
      </c>
      <c r="AM13" s="14">
        <v>0.316740674364131</v>
      </c>
    </row>
    <row r="14" spans="2:39" x14ac:dyDescent="0.35">
      <c r="B14" s="15" t="s">
        <v>64</v>
      </c>
      <c r="C14" s="14">
        <v>1.9365773739831602E-2</v>
      </c>
      <c r="D14" s="14">
        <v>2.4078053183382901E-2</v>
      </c>
      <c r="E14" s="14">
        <v>1.3657190405640399E-2</v>
      </c>
      <c r="F14" s="14"/>
      <c r="G14" s="14">
        <v>1.35044228090425E-2</v>
      </c>
      <c r="H14" s="14">
        <v>1.6443640153152701E-2</v>
      </c>
      <c r="I14" s="14">
        <v>1.1683275726514401E-2</v>
      </c>
      <c r="J14" s="14">
        <v>3.5692311176517499E-2</v>
      </c>
      <c r="K14" s="14">
        <v>0</v>
      </c>
      <c r="L14" s="14">
        <v>4.7939300618619597E-2</v>
      </c>
      <c r="M14" s="14"/>
      <c r="N14" s="14">
        <v>1.7066292256967E-2</v>
      </c>
      <c r="O14" s="14">
        <v>0</v>
      </c>
      <c r="P14" s="14">
        <v>0</v>
      </c>
      <c r="Q14" s="14">
        <v>8.42116240832037E-3</v>
      </c>
      <c r="R14" s="14">
        <v>4.87991135214806E-2</v>
      </c>
      <c r="S14" s="14"/>
      <c r="T14" s="14">
        <v>3.7186739218461801E-2</v>
      </c>
      <c r="U14" s="14">
        <v>0</v>
      </c>
      <c r="V14" s="14">
        <v>2.0757405040371098E-2</v>
      </c>
      <c r="W14" s="14">
        <v>1.75850526765539E-2</v>
      </c>
      <c r="X14" s="14"/>
      <c r="Y14" s="14">
        <v>1.93461205542549E-2</v>
      </c>
      <c r="Z14" s="14">
        <v>1.7933881283459598E-2</v>
      </c>
      <c r="AA14" s="14">
        <v>2.9507906642340501E-2</v>
      </c>
      <c r="AB14" s="14">
        <v>0</v>
      </c>
      <c r="AC14" s="14"/>
      <c r="AD14" s="14">
        <v>2.09285436033015E-2</v>
      </c>
      <c r="AE14" s="14">
        <v>2.2113889542913299E-2</v>
      </c>
      <c r="AF14" s="14">
        <v>0</v>
      </c>
      <c r="AG14" s="14">
        <v>0</v>
      </c>
      <c r="AH14" s="14"/>
      <c r="AI14" s="14">
        <v>3.7343029866019402E-2</v>
      </c>
      <c r="AJ14" s="14">
        <v>0</v>
      </c>
      <c r="AK14" s="14">
        <v>0</v>
      </c>
      <c r="AL14" s="14">
        <v>0</v>
      </c>
      <c r="AM14" s="14">
        <v>1.7048990744516199E-2</v>
      </c>
    </row>
    <row r="15" spans="2:39" x14ac:dyDescent="0.35">
      <c r="B15" s="15" t="s">
        <v>285</v>
      </c>
      <c r="C15" s="18">
        <v>8.4616873641111798E-2</v>
      </c>
      <c r="D15" s="18">
        <v>0.109495899306261</v>
      </c>
      <c r="E15" s="18">
        <v>5.4477746073593999E-2</v>
      </c>
      <c r="F15" s="18"/>
      <c r="G15" s="18">
        <v>0.121026625211429</v>
      </c>
      <c r="H15" s="18">
        <v>5.62956650150215E-2</v>
      </c>
      <c r="I15" s="18">
        <v>9.8677931508176997E-2</v>
      </c>
      <c r="J15" s="18">
        <v>4.3944945218501501E-2</v>
      </c>
      <c r="K15" s="18">
        <v>0.14131811939203101</v>
      </c>
      <c r="L15" s="18">
        <v>6.4222859646310998E-2</v>
      </c>
      <c r="M15" s="18"/>
      <c r="N15" s="18">
        <v>0.117263298671375</v>
      </c>
      <c r="O15" s="18">
        <v>9.51754889870466E-2</v>
      </c>
      <c r="P15" s="18">
        <v>7.9793343288330598E-2</v>
      </c>
      <c r="Q15" s="18">
        <v>3.8278854533203302E-2</v>
      </c>
      <c r="R15" s="18">
        <v>9.9837561299494504E-2</v>
      </c>
      <c r="S15" s="18"/>
      <c r="T15" s="18">
        <v>0.155015583646262</v>
      </c>
      <c r="U15" s="18">
        <v>0.17367576831621401</v>
      </c>
      <c r="V15" s="18">
        <v>8.1740411836443705E-2</v>
      </c>
      <c r="W15" s="18">
        <v>6.8278374012034404E-2</v>
      </c>
      <c r="X15" s="18"/>
      <c r="Y15" s="18">
        <v>0.105489941681912</v>
      </c>
      <c r="Z15" s="18">
        <v>2.0056176736859901E-2</v>
      </c>
      <c r="AA15" s="18">
        <v>0.12877599875995599</v>
      </c>
      <c r="AB15" s="18">
        <v>7.2518319643176593E-2</v>
      </c>
      <c r="AC15" s="18"/>
      <c r="AD15" s="18">
        <v>5.5017601366265302E-2</v>
      </c>
      <c r="AE15" s="18">
        <v>0.14065899605870599</v>
      </c>
      <c r="AF15" s="18">
        <v>0</v>
      </c>
      <c r="AG15" s="18">
        <v>0.23508321343145799</v>
      </c>
      <c r="AH15" s="18"/>
      <c r="AI15" s="18">
        <v>1.93816078429353E-2</v>
      </c>
      <c r="AJ15" s="18">
        <v>7.8724597449148698E-2</v>
      </c>
      <c r="AK15" s="18">
        <v>6.2485931619577002E-2</v>
      </c>
      <c r="AL15" s="18">
        <v>5.9721680447785398E-2</v>
      </c>
      <c r="AM15" s="18">
        <v>0.108305613672409</v>
      </c>
    </row>
    <row r="16" spans="2:39" x14ac:dyDescent="0.35">
      <c r="B16" s="15" t="s">
        <v>286</v>
      </c>
      <c r="C16" s="18">
        <v>0.72094618397146903</v>
      </c>
      <c r="D16" s="18">
        <v>0.70801217709905595</v>
      </c>
      <c r="E16" s="18">
        <v>0.73661479126877405</v>
      </c>
      <c r="F16" s="18"/>
      <c r="G16" s="18">
        <v>0.66395686334682802</v>
      </c>
      <c r="H16" s="18">
        <v>0.77484630443588298</v>
      </c>
      <c r="I16" s="18">
        <v>0.75465522329842405</v>
      </c>
      <c r="J16" s="18">
        <v>0.70445044889452801</v>
      </c>
      <c r="K16" s="18">
        <v>0.65013954728981105</v>
      </c>
      <c r="L16" s="18">
        <v>0.71855861687688205</v>
      </c>
      <c r="M16" s="18"/>
      <c r="N16" s="18">
        <v>0.65451509474462699</v>
      </c>
      <c r="O16" s="18">
        <v>0.77786173786162205</v>
      </c>
      <c r="P16" s="18">
        <v>0.69159258224370501</v>
      </c>
      <c r="Q16" s="18">
        <v>0.79593721434814502</v>
      </c>
      <c r="R16" s="18">
        <v>0.66238510149297503</v>
      </c>
      <c r="S16" s="18"/>
      <c r="T16" s="18">
        <v>0.45644865553765002</v>
      </c>
      <c r="U16" s="18">
        <v>0.75999458688882304</v>
      </c>
      <c r="V16" s="18">
        <v>0.70629155142438904</v>
      </c>
      <c r="W16" s="18">
        <v>0.76730888262103403</v>
      </c>
      <c r="X16" s="18"/>
      <c r="Y16" s="18">
        <v>0.65977892737085297</v>
      </c>
      <c r="Z16" s="18">
        <v>0.82975679722881202</v>
      </c>
      <c r="AA16" s="18">
        <v>0.67024920212076</v>
      </c>
      <c r="AB16" s="18">
        <v>0.81080738774279404</v>
      </c>
      <c r="AC16" s="18"/>
      <c r="AD16" s="18">
        <v>0.75548222402800003</v>
      </c>
      <c r="AE16" s="18">
        <v>0.68123361117663495</v>
      </c>
      <c r="AF16" s="18">
        <v>0.619811349623408</v>
      </c>
      <c r="AG16" s="18">
        <v>0.66957087178860997</v>
      </c>
      <c r="AH16" s="18"/>
      <c r="AI16" s="18">
        <v>0.82037883598649797</v>
      </c>
      <c r="AJ16" s="18">
        <v>0.70371935411809805</v>
      </c>
      <c r="AK16" s="18">
        <v>0.79425797599933701</v>
      </c>
      <c r="AL16" s="18">
        <v>0.80913103350250004</v>
      </c>
      <c r="AM16" s="18">
        <v>0.77197641524115701</v>
      </c>
    </row>
    <row r="17" spans="2:39" x14ac:dyDescent="0.35">
      <c r="B17" s="15" t="s">
        <v>67</v>
      </c>
      <c r="C17" s="19">
        <v>0.636329310330357</v>
      </c>
      <c r="D17" s="19">
        <v>0.59851627779279504</v>
      </c>
      <c r="E17" s="19">
        <v>0.68213704519518004</v>
      </c>
      <c r="F17" s="19"/>
      <c r="G17" s="19">
        <v>0.54293023813539898</v>
      </c>
      <c r="H17" s="19">
        <v>0.71855063942086195</v>
      </c>
      <c r="I17" s="19">
        <v>0.655977291790247</v>
      </c>
      <c r="J17" s="19">
        <v>0.66050550367602601</v>
      </c>
      <c r="K17" s="19">
        <v>0.50882142789777995</v>
      </c>
      <c r="L17" s="19">
        <v>0.65433575723057102</v>
      </c>
      <c r="M17" s="19"/>
      <c r="N17" s="19">
        <v>0.53725179607325102</v>
      </c>
      <c r="O17" s="19">
        <v>0.68268624887457496</v>
      </c>
      <c r="P17" s="19">
        <v>0.61179923895537403</v>
      </c>
      <c r="Q17" s="19">
        <v>0.75765835981494201</v>
      </c>
      <c r="R17" s="19">
        <v>0.56254754019347997</v>
      </c>
      <c r="S17" s="19"/>
      <c r="T17" s="19">
        <v>0.30143307189138902</v>
      </c>
      <c r="U17" s="19">
        <v>0.58631881857260904</v>
      </c>
      <c r="V17" s="19">
        <v>0.62455113958794495</v>
      </c>
      <c r="W17" s="19">
        <v>0.69903050860899896</v>
      </c>
      <c r="X17" s="19"/>
      <c r="Y17" s="19">
        <v>0.55428898568894203</v>
      </c>
      <c r="Z17" s="19">
        <v>0.80970062049195202</v>
      </c>
      <c r="AA17" s="19">
        <v>0.54147320336080496</v>
      </c>
      <c r="AB17" s="19">
        <v>0.73828906809961703</v>
      </c>
      <c r="AC17" s="19"/>
      <c r="AD17" s="19">
        <v>0.70046462266173404</v>
      </c>
      <c r="AE17" s="19">
        <v>0.54057461511793004</v>
      </c>
      <c r="AF17" s="19">
        <v>0.619811349623408</v>
      </c>
      <c r="AG17" s="19">
        <v>0.43448765835715197</v>
      </c>
      <c r="AH17" s="19"/>
      <c r="AI17" s="19">
        <v>0.800997228143562</v>
      </c>
      <c r="AJ17" s="19">
        <v>0.62499475666894999</v>
      </c>
      <c r="AK17" s="19">
        <v>0.73177204437975996</v>
      </c>
      <c r="AL17" s="19">
        <v>0.74940935305471401</v>
      </c>
      <c r="AM17" s="19">
        <v>0.66367080156874803</v>
      </c>
    </row>
    <row r="18" spans="2:39" x14ac:dyDescent="0.35">
      <c r="B18" s="16" t="s">
        <v>222</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1" t="s">
        <v>315</v>
      </c>
      <c r="E2" s="28"/>
      <c r="F2" s="28"/>
      <c r="G2" s="28"/>
      <c r="H2" s="28"/>
      <c r="I2" s="28"/>
      <c r="J2" s="28"/>
      <c r="K2" s="28"/>
    </row>
    <row r="6" spans="2:11" ht="50.15" customHeight="1" x14ac:dyDescent="0.35">
      <c r="B6" s="17" t="s">
        <v>15</v>
      </c>
      <c r="C6" s="17" t="s">
        <v>305</v>
      </c>
      <c r="D6" s="17" t="s">
        <v>306</v>
      </c>
      <c r="E6" s="17" t="s">
        <v>307</v>
      </c>
      <c r="F6" s="17" t="s">
        <v>308</v>
      </c>
      <c r="G6" s="17" t="s">
        <v>309</v>
      </c>
      <c r="H6" s="17" t="s">
        <v>310</v>
      </c>
      <c r="I6" s="17" t="s">
        <v>311</v>
      </c>
      <c r="J6" s="17" t="s">
        <v>312</v>
      </c>
    </row>
    <row r="7" spans="2:11" x14ac:dyDescent="0.35">
      <c r="B7" s="15" t="s">
        <v>313</v>
      </c>
      <c r="C7" s="14">
        <v>0.71036275453962605</v>
      </c>
      <c r="D7" s="14">
        <v>0.628544011010153</v>
      </c>
      <c r="E7" s="14">
        <v>0.666774756506194</v>
      </c>
      <c r="F7" s="14">
        <v>0.57867689484211604</v>
      </c>
      <c r="G7" s="14">
        <v>0.26540911602476802</v>
      </c>
      <c r="H7" s="14">
        <v>0.58139880207538697</v>
      </c>
      <c r="I7" s="14">
        <v>0.62635579634809402</v>
      </c>
      <c r="J7" s="14">
        <v>0.77176348711234</v>
      </c>
    </row>
    <row r="8" spans="2:11" x14ac:dyDescent="0.35">
      <c r="B8" s="15" t="s">
        <v>314</v>
      </c>
      <c r="C8" s="14">
        <v>0.276332883716358</v>
      </c>
      <c r="D8" s="14">
        <v>0.34746938663830002</v>
      </c>
      <c r="E8" s="14">
        <v>0.29897901204187299</v>
      </c>
      <c r="F8" s="14">
        <v>0.38178192362535002</v>
      </c>
      <c r="G8" s="14">
        <v>0.68523404053482995</v>
      </c>
      <c r="H8" s="14">
        <v>0.36727604068915898</v>
      </c>
      <c r="I8" s="14">
        <v>0.33663078037201799</v>
      </c>
      <c r="J8" s="14">
        <v>0.18732542915974101</v>
      </c>
    </row>
    <row r="9" spans="2:11" x14ac:dyDescent="0.35">
      <c r="B9" s="15" t="s">
        <v>64</v>
      </c>
      <c r="C9" s="14">
        <v>1.33043617440156E-2</v>
      </c>
      <c r="D9" s="14">
        <v>2.3986602351546898E-2</v>
      </c>
      <c r="E9" s="14">
        <v>3.4246231451933597E-2</v>
      </c>
      <c r="F9" s="14">
        <v>3.9541181532533803E-2</v>
      </c>
      <c r="G9" s="14">
        <v>4.9356843440402198E-2</v>
      </c>
      <c r="H9" s="14">
        <v>5.1325157235454402E-2</v>
      </c>
      <c r="I9" s="14">
        <v>3.7013423279887797E-2</v>
      </c>
      <c r="J9" s="14">
        <v>4.0911083727919698E-2</v>
      </c>
    </row>
    <row r="10" spans="2:11" x14ac:dyDescent="0.35">
      <c r="B10" s="16" t="s">
        <v>222</v>
      </c>
      <c r="C10" s="16"/>
      <c r="D10" s="16"/>
      <c r="E10" s="16"/>
      <c r="F10" s="16"/>
      <c r="G10" s="16"/>
      <c r="H10" s="16"/>
      <c r="I10" s="16"/>
      <c r="J10" s="16"/>
    </row>
    <row r="11" spans="2:11" x14ac:dyDescent="0.35">
      <c r="B11" t="s">
        <v>69</v>
      </c>
    </row>
    <row r="12" spans="2:11" x14ac:dyDescent="0.35">
      <c r="B12" t="s">
        <v>70</v>
      </c>
    </row>
    <row r="16" spans="2:11" x14ac:dyDescent="0.35">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0.71036275453962605</v>
      </c>
      <c r="D9" s="14">
        <v>0.71276622667181699</v>
      </c>
      <c r="E9" s="14">
        <v>0.70763652786768305</v>
      </c>
      <c r="F9" s="14"/>
      <c r="G9" s="14">
        <v>0.83628203949917501</v>
      </c>
      <c r="H9" s="14">
        <v>0.71155879863510196</v>
      </c>
      <c r="I9" s="14">
        <v>0.73678327596552995</v>
      </c>
      <c r="J9" s="14">
        <v>0.59837350054346095</v>
      </c>
      <c r="K9" s="14">
        <v>0.78215414568501096</v>
      </c>
      <c r="L9" s="14">
        <v>0.57967483278088905</v>
      </c>
      <c r="M9" s="14"/>
      <c r="N9" s="14">
        <v>0.748245739364643</v>
      </c>
      <c r="O9" s="14">
        <v>0.77104334818397802</v>
      </c>
      <c r="P9" s="14">
        <v>0.71944593112636301</v>
      </c>
      <c r="Q9" s="14">
        <v>0.722444904445671</v>
      </c>
      <c r="R9" s="14">
        <v>0.59202189421768003</v>
      </c>
      <c r="S9" s="14"/>
      <c r="T9" s="14">
        <v>0.70547794818296605</v>
      </c>
      <c r="U9" s="14">
        <v>0.66120484508768496</v>
      </c>
      <c r="V9" s="14">
        <v>0.73723546260301298</v>
      </c>
      <c r="W9" s="14">
        <v>0.695207315386282</v>
      </c>
      <c r="X9" s="14"/>
      <c r="Y9" s="14">
        <v>0.74922783195984199</v>
      </c>
      <c r="Z9" s="14">
        <v>0.72250998166163605</v>
      </c>
      <c r="AA9" s="14">
        <v>0.68695133760465399</v>
      </c>
      <c r="AB9" s="14">
        <v>0.55571254380042101</v>
      </c>
      <c r="AC9" s="14"/>
      <c r="AD9" s="14">
        <v>0.75905367943373703</v>
      </c>
      <c r="AE9" s="14">
        <v>0.65931398877426695</v>
      </c>
      <c r="AF9" s="14">
        <v>0.53383927679318499</v>
      </c>
      <c r="AG9" s="14">
        <v>0.57944201678447105</v>
      </c>
      <c r="AH9" s="14"/>
      <c r="AI9" s="14">
        <v>0.74184493237292204</v>
      </c>
      <c r="AJ9" s="14">
        <v>0.75411501599889896</v>
      </c>
      <c r="AK9" s="14">
        <v>0.64811830679601701</v>
      </c>
      <c r="AL9" s="14">
        <v>0.78901305682119705</v>
      </c>
      <c r="AM9" s="14">
        <v>0.64623363865507599</v>
      </c>
    </row>
    <row r="10" spans="2:39" x14ac:dyDescent="0.35">
      <c r="B10" s="15" t="s">
        <v>314</v>
      </c>
      <c r="C10" s="14">
        <v>0.276332883716358</v>
      </c>
      <c r="D10" s="14">
        <v>0.26767063043775802</v>
      </c>
      <c r="E10" s="14">
        <v>0.28615836311799397</v>
      </c>
      <c r="F10" s="14"/>
      <c r="G10" s="14">
        <v>0.16371796050082499</v>
      </c>
      <c r="H10" s="14">
        <v>0.27506870860211902</v>
      </c>
      <c r="I10" s="14">
        <v>0.26321672403447</v>
      </c>
      <c r="J10" s="14">
        <v>0.38394780214548901</v>
      </c>
      <c r="K10" s="14">
        <v>0.19242163168339399</v>
      </c>
      <c r="L10" s="14">
        <v>0.38141256672958102</v>
      </c>
      <c r="M10" s="14"/>
      <c r="N10" s="14">
        <v>0.23730203063108901</v>
      </c>
      <c r="O10" s="14">
        <v>0.22895665181602201</v>
      </c>
      <c r="P10" s="14">
        <v>0.26975725298047398</v>
      </c>
      <c r="Q10" s="14">
        <v>0.25526501945956298</v>
      </c>
      <c r="R10" s="14">
        <v>0.38189368953277297</v>
      </c>
      <c r="S10" s="14"/>
      <c r="T10" s="14">
        <v>0.294522051817034</v>
      </c>
      <c r="U10" s="14">
        <v>0.27199548483164798</v>
      </c>
      <c r="V10" s="14">
        <v>0.24854900130671601</v>
      </c>
      <c r="W10" s="14">
        <v>0.29838971882687598</v>
      </c>
      <c r="X10" s="14"/>
      <c r="Y10" s="14">
        <v>0.22509313320410301</v>
      </c>
      <c r="Z10" s="14">
        <v>0.27749001833836401</v>
      </c>
      <c r="AA10" s="14">
        <v>0.31304866239534601</v>
      </c>
      <c r="AB10" s="14">
        <v>0.44428745619957899</v>
      </c>
      <c r="AC10" s="14"/>
      <c r="AD10" s="14">
        <v>0.22959830054263899</v>
      </c>
      <c r="AE10" s="14">
        <v>0.32503230847841202</v>
      </c>
      <c r="AF10" s="14">
        <v>0.46616072320681501</v>
      </c>
      <c r="AG10" s="14">
        <v>0.38874015728042599</v>
      </c>
      <c r="AH10" s="14"/>
      <c r="AI10" s="14">
        <v>0.25815506762707802</v>
      </c>
      <c r="AJ10" s="14">
        <v>0.235340936626937</v>
      </c>
      <c r="AK10" s="14">
        <v>0.30247329273942802</v>
      </c>
      <c r="AL10" s="14">
        <v>0.21098694317880301</v>
      </c>
      <c r="AM10" s="14">
        <v>0.33567028009678102</v>
      </c>
    </row>
    <row r="11" spans="2:39" x14ac:dyDescent="0.35">
      <c r="B11" s="15" t="s">
        <v>64</v>
      </c>
      <c r="C11" s="23">
        <v>1.33043617440156E-2</v>
      </c>
      <c r="D11" s="23">
        <v>1.9563142890425E-2</v>
      </c>
      <c r="E11" s="23">
        <v>6.2051090143228098E-3</v>
      </c>
      <c r="F11" s="23"/>
      <c r="G11" s="23">
        <v>0</v>
      </c>
      <c r="H11" s="23">
        <v>1.3372492762778999E-2</v>
      </c>
      <c r="I11" s="23">
        <v>0</v>
      </c>
      <c r="J11" s="23">
        <v>1.76786973110497E-2</v>
      </c>
      <c r="K11" s="23">
        <v>2.54242226315952E-2</v>
      </c>
      <c r="L11" s="23">
        <v>3.8912600489530401E-2</v>
      </c>
      <c r="M11" s="23"/>
      <c r="N11" s="23">
        <v>1.44522300042685E-2</v>
      </c>
      <c r="O11" s="23">
        <v>0</v>
      </c>
      <c r="P11" s="23">
        <v>1.07968158931627E-2</v>
      </c>
      <c r="Q11" s="23">
        <v>2.2290076094765299E-2</v>
      </c>
      <c r="R11" s="23">
        <v>2.6084416249547101E-2</v>
      </c>
      <c r="S11" s="23"/>
      <c r="T11" s="23">
        <v>0</v>
      </c>
      <c r="U11" s="23">
        <v>6.6799670080667797E-2</v>
      </c>
      <c r="V11" s="23">
        <v>1.4215536090271E-2</v>
      </c>
      <c r="W11" s="23">
        <v>6.4029657868417099E-3</v>
      </c>
      <c r="X11" s="23"/>
      <c r="Y11" s="23">
        <v>2.56790348360546E-2</v>
      </c>
      <c r="Z11" s="23">
        <v>0</v>
      </c>
      <c r="AA11" s="23">
        <v>0</v>
      </c>
      <c r="AB11" s="23">
        <v>0</v>
      </c>
      <c r="AC11" s="23"/>
      <c r="AD11" s="23">
        <v>1.1348020023623799E-2</v>
      </c>
      <c r="AE11" s="23">
        <v>1.56537027473212E-2</v>
      </c>
      <c r="AF11" s="23">
        <v>0</v>
      </c>
      <c r="AG11" s="23">
        <v>3.1817825935102503E-2</v>
      </c>
      <c r="AH11" s="23"/>
      <c r="AI11" s="23">
        <v>0</v>
      </c>
      <c r="AJ11" s="23">
        <v>1.0544047374164299E-2</v>
      </c>
      <c r="AK11" s="23">
        <v>4.9408400464555302E-2</v>
      </c>
      <c r="AL11" s="23">
        <v>0</v>
      </c>
      <c r="AM11" s="23">
        <v>1.8096081248143599E-2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0.628544011010153</v>
      </c>
      <c r="D9" s="14">
        <v>0.63702841243106401</v>
      </c>
      <c r="E9" s="14">
        <v>0.61892026661995703</v>
      </c>
      <c r="F9" s="14"/>
      <c r="G9" s="14">
        <v>0.73067437263608304</v>
      </c>
      <c r="H9" s="14">
        <v>0.64044938057484602</v>
      </c>
      <c r="I9" s="14">
        <v>0.75016150472227605</v>
      </c>
      <c r="J9" s="14">
        <v>0.47804207361384499</v>
      </c>
      <c r="K9" s="14">
        <v>0.53614404717309905</v>
      </c>
      <c r="L9" s="14">
        <v>0.53580930473616895</v>
      </c>
      <c r="M9" s="14"/>
      <c r="N9" s="14">
        <v>0.74257242586753403</v>
      </c>
      <c r="O9" s="14">
        <v>0.59272393887598296</v>
      </c>
      <c r="P9" s="14">
        <v>0.72412043220869204</v>
      </c>
      <c r="Q9" s="14">
        <v>0.59464143117171597</v>
      </c>
      <c r="R9" s="14">
        <v>0.63107697914782901</v>
      </c>
      <c r="S9" s="14"/>
      <c r="T9" s="14">
        <v>0.60017320728175305</v>
      </c>
      <c r="U9" s="14">
        <v>0.69778357972413896</v>
      </c>
      <c r="V9" s="14">
        <v>0.62784082380682904</v>
      </c>
      <c r="W9" s="14">
        <v>0.62420586720962401</v>
      </c>
      <c r="X9" s="14"/>
      <c r="Y9" s="14">
        <v>0.59790639163773496</v>
      </c>
      <c r="Z9" s="14">
        <v>0.71531476154454898</v>
      </c>
      <c r="AA9" s="14">
        <v>0.58826721507291602</v>
      </c>
      <c r="AB9" s="14">
        <v>0.69575993646869205</v>
      </c>
      <c r="AC9" s="14"/>
      <c r="AD9" s="14">
        <v>0.65750862991076897</v>
      </c>
      <c r="AE9" s="14">
        <v>0.57280014357425202</v>
      </c>
      <c r="AF9" s="14">
        <v>0.83557116682895405</v>
      </c>
      <c r="AG9" s="14">
        <v>0.53201263915380703</v>
      </c>
      <c r="AH9" s="14"/>
      <c r="AI9" s="14">
        <v>0.66882141294269704</v>
      </c>
      <c r="AJ9" s="14">
        <v>0.72503181221110602</v>
      </c>
      <c r="AK9" s="14">
        <v>0.63056573736287602</v>
      </c>
      <c r="AL9" s="14">
        <v>0.59589753744816798</v>
      </c>
      <c r="AM9" s="14">
        <v>0.59847945636176303</v>
      </c>
    </row>
    <row r="10" spans="2:39" x14ac:dyDescent="0.35">
      <c r="B10" s="15" t="s">
        <v>314</v>
      </c>
      <c r="C10" s="14">
        <v>0.34746938663830002</v>
      </c>
      <c r="D10" s="14">
        <v>0.33493881890627603</v>
      </c>
      <c r="E10" s="14">
        <v>0.36168264399548</v>
      </c>
      <c r="F10" s="14"/>
      <c r="G10" s="14">
        <v>0.23590295943244799</v>
      </c>
      <c r="H10" s="14">
        <v>0.34677937380429003</v>
      </c>
      <c r="I10" s="14">
        <v>0.23706355886982899</v>
      </c>
      <c r="J10" s="14">
        <v>0.49007275871331502</v>
      </c>
      <c r="K10" s="14">
        <v>0.43843173019530601</v>
      </c>
      <c r="L10" s="14">
        <v>0.42114974183603698</v>
      </c>
      <c r="M10" s="14"/>
      <c r="N10" s="14">
        <v>0.24297534412819799</v>
      </c>
      <c r="O10" s="14">
        <v>0.393511511324314</v>
      </c>
      <c r="P10" s="14">
        <v>0.25402264044900802</v>
      </c>
      <c r="Q10" s="14">
        <v>0.37233528831700902</v>
      </c>
      <c r="R10" s="14">
        <v>0.34471381903118098</v>
      </c>
      <c r="S10" s="14"/>
      <c r="T10" s="14">
        <v>0.399826792718247</v>
      </c>
      <c r="U10" s="14">
        <v>0.26881658523552798</v>
      </c>
      <c r="V10" s="14">
        <v>0.339389916807329</v>
      </c>
      <c r="W10" s="14">
        <v>0.35795553993699603</v>
      </c>
      <c r="X10" s="14"/>
      <c r="Y10" s="14">
        <v>0.37668452861520002</v>
      </c>
      <c r="Z10" s="14">
        <v>0.259483552322262</v>
      </c>
      <c r="AA10" s="14">
        <v>0.41173278492708398</v>
      </c>
      <c r="AB10" s="14">
        <v>0.25627646412427701</v>
      </c>
      <c r="AC10" s="14"/>
      <c r="AD10" s="14">
        <v>0.31479785858405901</v>
      </c>
      <c r="AE10" s="14">
        <v>0.40749153879273597</v>
      </c>
      <c r="AF10" s="14">
        <v>0.124266982735339</v>
      </c>
      <c r="AG10" s="14">
        <v>0.46798736084619302</v>
      </c>
      <c r="AH10" s="14"/>
      <c r="AI10" s="14">
        <v>0.30981469681763601</v>
      </c>
      <c r="AJ10" s="14">
        <v>0.24561834010444999</v>
      </c>
      <c r="AK10" s="14">
        <v>0.36943426263712398</v>
      </c>
      <c r="AL10" s="14">
        <v>0.40410246255183202</v>
      </c>
      <c r="AM10" s="14">
        <v>0.36793024367413801</v>
      </c>
    </row>
    <row r="11" spans="2:39" x14ac:dyDescent="0.35">
      <c r="B11" s="15" t="s">
        <v>64</v>
      </c>
      <c r="C11" s="23">
        <v>2.3986602351546898E-2</v>
      </c>
      <c r="D11" s="23">
        <v>2.8032768662659899E-2</v>
      </c>
      <c r="E11" s="23">
        <v>1.9397089384562999E-2</v>
      </c>
      <c r="F11" s="23"/>
      <c r="G11" s="23">
        <v>3.3422667931469301E-2</v>
      </c>
      <c r="H11" s="23">
        <v>1.2771245620864E-2</v>
      </c>
      <c r="I11" s="23">
        <v>1.27749364078957E-2</v>
      </c>
      <c r="J11" s="23">
        <v>3.1885167672839901E-2</v>
      </c>
      <c r="K11" s="23">
        <v>2.54242226315952E-2</v>
      </c>
      <c r="L11" s="23">
        <v>4.3040953427794397E-2</v>
      </c>
      <c r="M11" s="23"/>
      <c r="N11" s="23">
        <v>1.44522300042685E-2</v>
      </c>
      <c r="O11" s="23">
        <v>1.37645497997029E-2</v>
      </c>
      <c r="P11" s="23">
        <v>2.1856927342300402E-2</v>
      </c>
      <c r="Q11" s="23">
        <v>3.3023280511274199E-2</v>
      </c>
      <c r="R11" s="23">
        <v>2.42092018209904E-2</v>
      </c>
      <c r="S11" s="23"/>
      <c r="T11" s="23">
        <v>0</v>
      </c>
      <c r="U11" s="23">
        <v>3.3399835040333899E-2</v>
      </c>
      <c r="V11" s="23">
        <v>3.2769259385842103E-2</v>
      </c>
      <c r="W11" s="23">
        <v>1.7838592853379399E-2</v>
      </c>
      <c r="X11" s="23"/>
      <c r="Y11" s="23">
        <v>2.54090797470654E-2</v>
      </c>
      <c r="Z11" s="23">
        <v>2.5201686133189499E-2</v>
      </c>
      <c r="AA11" s="23">
        <v>0</v>
      </c>
      <c r="AB11" s="23">
        <v>4.7963599407030398E-2</v>
      </c>
      <c r="AC11" s="23"/>
      <c r="AD11" s="23">
        <v>2.7693511505172599E-2</v>
      </c>
      <c r="AE11" s="23">
        <v>1.9708317633011299E-2</v>
      </c>
      <c r="AF11" s="23">
        <v>4.0161850435707101E-2</v>
      </c>
      <c r="AG11" s="23">
        <v>0</v>
      </c>
      <c r="AH11" s="23"/>
      <c r="AI11" s="23">
        <v>2.1363890239667501E-2</v>
      </c>
      <c r="AJ11" s="23">
        <v>2.9349847684444E-2</v>
      </c>
      <c r="AK11" s="23">
        <v>0</v>
      </c>
      <c r="AL11" s="23">
        <v>0</v>
      </c>
      <c r="AM11" s="23">
        <v>3.3590299964098597E-2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0.666774756506194</v>
      </c>
      <c r="D9" s="14">
        <v>0.60574980061846895</v>
      </c>
      <c r="E9" s="14">
        <v>0.73599455737970099</v>
      </c>
      <c r="F9" s="14"/>
      <c r="G9" s="14">
        <v>0.65353502322869494</v>
      </c>
      <c r="H9" s="14">
        <v>0.64352420990593595</v>
      </c>
      <c r="I9" s="14">
        <v>0.75285576306789903</v>
      </c>
      <c r="J9" s="14">
        <v>0.60666802494473704</v>
      </c>
      <c r="K9" s="14">
        <v>0.65006548590701196</v>
      </c>
      <c r="L9" s="14">
        <v>0.67152681136133996</v>
      </c>
      <c r="M9" s="14"/>
      <c r="N9" s="14">
        <v>0.55754324864861604</v>
      </c>
      <c r="O9" s="14">
        <v>0.68767664098632697</v>
      </c>
      <c r="P9" s="14">
        <v>0.70710905524200296</v>
      </c>
      <c r="Q9" s="14">
        <v>0.70509111235762501</v>
      </c>
      <c r="R9" s="14">
        <v>0.58065750345922396</v>
      </c>
      <c r="S9" s="14"/>
      <c r="T9" s="14">
        <v>0.82512344254189296</v>
      </c>
      <c r="U9" s="14">
        <v>0.68099981510033303</v>
      </c>
      <c r="V9" s="14">
        <v>0.65572238404118599</v>
      </c>
      <c r="W9" s="14">
        <v>0.65265669833860795</v>
      </c>
      <c r="X9" s="14"/>
      <c r="Y9" s="14">
        <v>0.66942518705043397</v>
      </c>
      <c r="Z9" s="14">
        <v>0.68202665315331601</v>
      </c>
      <c r="AA9" s="14">
        <v>0.67651368304367898</v>
      </c>
      <c r="AB9" s="14">
        <v>0.67147206676694404</v>
      </c>
      <c r="AC9" s="14"/>
      <c r="AD9" s="14">
        <v>0.68435167622873905</v>
      </c>
      <c r="AE9" s="14">
        <v>0.63023668725549198</v>
      </c>
      <c r="AF9" s="14">
        <v>0.77889584494719499</v>
      </c>
      <c r="AG9" s="14">
        <v>0.61905165156613395</v>
      </c>
      <c r="AH9" s="14"/>
      <c r="AI9" s="14">
        <v>0.80871749240028901</v>
      </c>
      <c r="AJ9" s="14">
        <v>0.67099640759439105</v>
      </c>
      <c r="AK9" s="14">
        <v>0.68376923806324497</v>
      </c>
      <c r="AL9" s="14">
        <v>0.72839433095598205</v>
      </c>
      <c r="AM9" s="14">
        <v>0.59413433109765301</v>
      </c>
    </row>
    <row r="10" spans="2:39" x14ac:dyDescent="0.35">
      <c r="B10" s="15" t="s">
        <v>314</v>
      </c>
      <c r="C10" s="14">
        <v>0.29897901204187299</v>
      </c>
      <c r="D10" s="14">
        <v>0.36292311643137798</v>
      </c>
      <c r="E10" s="14">
        <v>0.226448059606287</v>
      </c>
      <c r="F10" s="14"/>
      <c r="G10" s="14">
        <v>0.326794356068281</v>
      </c>
      <c r="H10" s="14">
        <v>0.304178876361829</v>
      </c>
      <c r="I10" s="14">
        <v>0.24084716162793099</v>
      </c>
      <c r="J10" s="14">
        <v>0.361069131004773</v>
      </c>
      <c r="K10" s="14">
        <v>0.32451029146139299</v>
      </c>
      <c r="L10" s="14">
        <v>0.24787534336075101</v>
      </c>
      <c r="M10" s="14"/>
      <c r="N10" s="14">
        <v>0.39457465709355299</v>
      </c>
      <c r="O10" s="14">
        <v>0.268022501755174</v>
      </c>
      <c r="P10" s="14">
        <v>0.28209412886483398</v>
      </c>
      <c r="Q10" s="14">
        <v>0.260774476036504</v>
      </c>
      <c r="R10" s="14">
        <v>0.36767741395603198</v>
      </c>
      <c r="S10" s="14"/>
      <c r="T10" s="14">
        <v>0.17487655745810701</v>
      </c>
      <c r="U10" s="14">
        <v>0.31900018489966703</v>
      </c>
      <c r="V10" s="14">
        <v>0.31856330456061399</v>
      </c>
      <c r="W10" s="14">
        <v>0.29550907289242101</v>
      </c>
      <c r="X10" s="14"/>
      <c r="Y10" s="14">
        <v>0.28433169491469901</v>
      </c>
      <c r="Z10" s="14">
        <v>0.281002746846507</v>
      </c>
      <c r="AA10" s="14">
        <v>0.32348631695632102</v>
      </c>
      <c r="AB10" s="14">
        <v>0.306947004802756</v>
      </c>
      <c r="AC10" s="14"/>
      <c r="AD10" s="14">
        <v>0.27516628860131798</v>
      </c>
      <c r="AE10" s="14">
        <v>0.33443748103142301</v>
      </c>
      <c r="AF10" s="14">
        <v>0.22110415505280501</v>
      </c>
      <c r="AG10" s="14">
        <v>0.38094834843386599</v>
      </c>
      <c r="AH10" s="14"/>
      <c r="AI10" s="14">
        <v>0.19128250759971099</v>
      </c>
      <c r="AJ10" s="14">
        <v>0.31845954503144402</v>
      </c>
      <c r="AK10" s="14">
        <v>0.21594493484791299</v>
      </c>
      <c r="AL10" s="14">
        <v>0.22003840707032199</v>
      </c>
      <c r="AM10" s="14">
        <v>0.33418029759089801</v>
      </c>
    </row>
    <row r="11" spans="2:39" x14ac:dyDescent="0.35">
      <c r="B11" s="15" t="s">
        <v>64</v>
      </c>
      <c r="C11" s="23">
        <v>3.4246231451933597E-2</v>
      </c>
      <c r="D11" s="23">
        <v>3.1327082950153101E-2</v>
      </c>
      <c r="E11" s="23">
        <v>3.7557383014012603E-2</v>
      </c>
      <c r="F11" s="23"/>
      <c r="G11" s="23">
        <v>1.9670620703023198E-2</v>
      </c>
      <c r="H11" s="23">
        <v>5.2296913732235398E-2</v>
      </c>
      <c r="I11" s="23">
        <v>6.2970753041696904E-3</v>
      </c>
      <c r="J11" s="23">
        <v>3.226284405049E-2</v>
      </c>
      <c r="K11" s="23">
        <v>2.54242226315952E-2</v>
      </c>
      <c r="L11" s="23">
        <v>8.0597845277909794E-2</v>
      </c>
      <c r="M11" s="23"/>
      <c r="N11" s="23">
        <v>4.7882094257830597E-2</v>
      </c>
      <c r="O11" s="23">
        <v>4.4300857258499297E-2</v>
      </c>
      <c r="P11" s="23">
        <v>1.07968158931627E-2</v>
      </c>
      <c r="Q11" s="23">
        <v>3.4134411605870503E-2</v>
      </c>
      <c r="R11" s="23">
        <v>5.1665082584744497E-2</v>
      </c>
      <c r="S11" s="23"/>
      <c r="T11" s="23">
        <v>0</v>
      </c>
      <c r="U11" s="23">
        <v>0</v>
      </c>
      <c r="V11" s="23">
        <v>2.57143113982005E-2</v>
      </c>
      <c r="W11" s="23">
        <v>5.18342287689708E-2</v>
      </c>
      <c r="X11" s="23"/>
      <c r="Y11" s="23">
        <v>4.6243118034867602E-2</v>
      </c>
      <c r="Z11" s="23">
        <v>3.6970600000176199E-2</v>
      </c>
      <c r="AA11" s="23">
        <v>0</v>
      </c>
      <c r="AB11" s="23">
        <v>2.15809284302995E-2</v>
      </c>
      <c r="AC11" s="23"/>
      <c r="AD11" s="23">
        <v>4.0482035169943101E-2</v>
      </c>
      <c r="AE11" s="23">
        <v>3.5325831713084503E-2</v>
      </c>
      <c r="AF11" s="23">
        <v>0</v>
      </c>
      <c r="AG11" s="23">
        <v>0</v>
      </c>
      <c r="AH11" s="23"/>
      <c r="AI11" s="23">
        <v>0</v>
      </c>
      <c r="AJ11" s="23">
        <v>1.0544047374164299E-2</v>
      </c>
      <c r="AK11" s="23">
        <v>0.100285827088843</v>
      </c>
      <c r="AL11" s="23">
        <v>5.1567261973696599E-2</v>
      </c>
      <c r="AM11" s="23">
        <v>7.1685371311448601E-2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0.57867689484211604</v>
      </c>
      <c r="D9" s="14">
        <v>0.53222083221820005</v>
      </c>
      <c r="E9" s="14">
        <v>0.63137139264906095</v>
      </c>
      <c r="F9" s="14"/>
      <c r="G9" s="14">
        <v>0.61498485478895604</v>
      </c>
      <c r="H9" s="14">
        <v>0.60757004981516005</v>
      </c>
      <c r="I9" s="14">
        <v>0.49963078524985999</v>
      </c>
      <c r="J9" s="14">
        <v>0.59322676163571197</v>
      </c>
      <c r="K9" s="14">
        <v>0.55083871941573304</v>
      </c>
      <c r="L9" s="14">
        <v>0.62416017646168698</v>
      </c>
      <c r="M9" s="14"/>
      <c r="N9" s="14">
        <v>0.53404487144453905</v>
      </c>
      <c r="O9" s="14">
        <v>0.537689488258425</v>
      </c>
      <c r="P9" s="14">
        <v>0.54084703817936597</v>
      </c>
      <c r="Q9" s="14">
        <v>0.70233413088449004</v>
      </c>
      <c r="R9" s="14">
        <v>0.51321308511611596</v>
      </c>
      <c r="S9" s="14"/>
      <c r="T9" s="14">
        <v>0.40324265534975101</v>
      </c>
      <c r="U9" s="14">
        <v>0.516401071119032</v>
      </c>
      <c r="V9" s="14">
        <v>0.56808347279857796</v>
      </c>
      <c r="W9" s="14">
        <v>0.62037441368183999</v>
      </c>
      <c r="X9" s="14"/>
      <c r="Y9" s="14">
        <v>0.55647363307745801</v>
      </c>
      <c r="Z9" s="14">
        <v>0.60739094458669896</v>
      </c>
      <c r="AA9" s="14">
        <v>0.561318179929024</v>
      </c>
      <c r="AB9" s="14">
        <v>0.68954427123943995</v>
      </c>
      <c r="AC9" s="14"/>
      <c r="AD9" s="14">
        <v>0.56706052275730701</v>
      </c>
      <c r="AE9" s="14">
        <v>0.57954539788707604</v>
      </c>
      <c r="AF9" s="14">
        <v>0.644767030195049</v>
      </c>
      <c r="AG9" s="14">
        <v>0.69979542387555405</v>
      </c>
      <c r="AH9" s="14"/>
      <c r="AI9" s="14">
        <v>0.69666061800217605</v>
      </c>
      <c r="AJ9" s="14">
        <v>0.56068974112084002</v>
      </c>
      <c r="AK9" s="14">
        <v>0.78300475694727301</v>
      </c>
      <c r="AL9" s="14">
        <v>0.46288587856024099</v>
      </c>
      <c r="AM9" s="14">
        <v>0.61652252573279798</v>
      </c>
    </row>
    <row r="10" spans="2:39" x14ac:dyDescent="0.35">
      <c r="B10" s="15" t="s">
        <v>314</v>
      </c>
      <c r="C10" s="14">
        <v>0.38178192362535002</v>
      </c>
      <c r="D10" s="14">
        <v>0.414499302236987</v>
      </c>
      <c r="E10" s="14">
        <v>0.34467103350414702</v>
      </c>
      <c r="F10" s="14"/>
      <c r="G10" s="14">
        <v>0.327334003286472</v>
      </c>
      <c r="H10" s="14">
        <v>0.33359403683136302</v>
      </c>
      <c r="I10" s="14">
        <v>0.47633971659552299</v>
      </c>
      <c r="J10" s="14">
        <v>0.36871413193692698</v>
      </c>
      <c r="K10" s="14">
        <v>0.42373705795267202</v>
      </c>
      <c r="L10" s="14">
        <v>0.356383523293548</v>
      </c>
      <c r="M10" s="14"/>
      <c r="N10" s="14">
        <v>0.41653989993228902</v>
      </c>
      <c r="O10" s="14">
        <v>0.41848217438937102</v>
      </c>
      <c r="P10" s="14">
        <v>0.403828174677344</v>
      </c>
      <c r="Q10" s="14">
        <v>0.257567763308585</v>
      </c>
      <c r="R10" s="14">
        <v>0.46257771306289303</v>
      </c>
      <c r="S10" s="14"/>
      <c r="T10" s="14">
        <v>0.59675734465024899</v>
      </c>
      <c r="U10" s="14">
        <v>0.450199093840634</v>
      </c>
      <c r="V10" s="14">
        <v>0.364565111287039</v>
      </c>
      <c r="W10" s="14">
        <v>0.359252597534017</v>
      </c>
      <c r="X10" s="14"/>
      <c r="Y10" s="14">
        <v>0.403168597259003</v>
      </c>
      <c r="Z10" s="14">
        <v>0.34750124541042698</v>
      </c>
      <c r="AA10" s="14">
        <v>0.39612590494115402</v>
      </c>
      <c r="AB10" s="14">
        <v>0.29089933269906099</v>
      </c>
      <c r="AC10" s="14"/>
      <c r="AD10" s="14">
        <v>0.400786115483035</v>
      </c>
      <c r="AE10" s="14">
        <v>0.37620277401810598</v>
      </c>
      <c r="AF10" s="14">
        <v>0.31507111936924398</v>
      </c>
      <c r="AG10" s="14">
        <v>0.20943428177447501</v>
      </c>
      <c r="AH10" s="14"/>
      <c r="AI10" s="14">
        <v>0.25309871889804297</v>
      </c>
      <c r="AJ10" s="14">
        <v>0.40742098531689103</v>
      </c>
      <c r="AK10" s="14">
        <v>0.17343299523719299</v>
      </c>
      <c r="AL10" s="14">
        <v>0.48639179772791902</v>
      </c>
      <c r="AM10" s="14">
        <v>0.31129050095233302</v>
      </c>
    </row>
    <row r="11" spans="2:39" x14ac:dyDescent="0.35">
      <c r="B11" s="15" t="s">
        <v>64</v>
      </c>
      <c r="C11" s="23">
        <v>3.9541181532533803E-2</v>
      </c>
      <c r="D11" s="23">
        <v>5.3279865544812698E-2</v>
      </c>
      <c r="E11" s="23">
        <v>2.3957573846792399E-2</v>
      </c>
      <c r="F11" s="23"/>
      <c r="G11" s="23">
        <v>5.7681141924571397E-2</v>
      </c>
      <c r="H11" s="23">
        <v>5.88359133534768E-2</v>
      </c>
      <c r="I11" s="23">
        <v>2.4029498154616601E-2</v>
      </c>
      <c r="J11" s="23">
        <v>3.80591064273611E-2</v>
      </c>
      <c r="K11" s="23">
        <v>2.54242226315952E-2</v>
      </c>
      <c r="L11" s="23">
        <v>1.94563002447652E-2</v>
      </c>
      <c r="M11" s="23"/>
      <c r="N11" s="23">
        <v>4.9415228623172602E-2</v>
      </c>
      <c r="O11" s="23">
        <v>4.3828337352204101E-2</v>
      </c>
      <c r="P11" s="23">
        <v>5.5324787143290102E-2</v>
      </c>
      <c r="Q11" s="23">
        <v>4.00981058069248E-2</v>
      </c>
      <c r="R11" s="23">
        <v>2.42092018209904E-2</v>
      </c>
      <c r="S11" s="23"/>
      <c r="T11" s="23">
        <v>0</v>
      </c>
      <c r="U11" s="23">
        <v>3.3399835040333899E-2</v>
      </c>
      <c r="V11" s="23">
        <v>6.73514159143834E-2</v>
      </c>
      <c r="W11" s="23">
        <v>2.0372988784143401E-2</v>
      </c>
      <c r="X11" s="23"/>
      <c r="Y11" s="23">
        <v>4.0357769663538601E-2</v>
      </c>
      <c r="Z11" s="23">
        <v>4.5107810002873401E-2</v>
      </c>
      <c r="AA11" s="23">
        <v>4.2555915129822298E-2</v>
      </c>
      <c r="AB11" s="23">
        <v>1.9556396061499198E-2</v>
      </c>
      <c r="AC11" s="23"/>
      <c r="AD11" s="23">
        <v>3.2153361759657897E-2</v>
      </c>
      <c r="AE11" s="23">
        <v>4.4251828094818597E-2</v>
      </c>
      <c r="AF11" s="23">
        <v>4.0161850435707101E-2</v>
      </c>
      <c r="AG11" s="23">
        <v>9.0770294349970998E-2</v>
      </c>
      <c r="AH11" s="23"/>
      <c r="AI11" s="23">
        <v>5.02406630997808E-2</v>
      </c>
      <c r="AJ11" s="23">
        <v>3.1889273562269102E-2</v>
      </c>
      <c r="AK11" s="23">
        <v>4.3562247815533799E-2</v>
      </c>
      <c r="AL11" s="23">
        <v>5.0722323711839601E-2</v>
      </c>
      <c r="AM11" s="23">
        <v>7.2186973314868605E-2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0.26540911602476802</v>
      </c>
      <c r="D9" s="14">
        <v>0.32095189175739403</v>
      </c>
      <c r="E9" s="14">
        <v>0.20240767964114001</v>
      </c>
      <c r="F9" s="14"/>
      <c r="G9" s="14">
        <v>0.13182549376493799</v>
      </c>
      <c r="H9" s="14">
        <v>0.28149244995891498</v>
      </c>
      <c r="I9" s="14">
        <v>0.36543400348745902</v>
      </c>
      <c r="J9" s="14">
        <v>0.208241828621019</v>
      </c>
      <c r="K9" s="14">
        <v>0.30461059809865398</v>
      </c>
      <c r="L9" s="14">
        <v>0.26948434108842101</v>
      </c>
      <c r="M9" s="14"/>
      <c r="N9" s="14">
        <v>0.24072324879399001</v>
      </c>
      <c r="O9" s="14">
        <v>0.26288237462988301</v>
      </c>
      <c r="P9" s="14">
        <v>0.30744534591976003</v>
      </c>
      <c r="Q9" s="14">
        <v>0.24283677487001101</v>
      </c>
      <c r="R9" s="14">
        <v>0.24127384746560501</v>
      </c>
      <c r="S9" s="14"/>
      <c r="T9" s="14">
        <v>0.19883039858679999</v>
      </c>
      <c r="U9" s="14">
        <v>0.17418927730331099</v>
      </c>
      <c r="V9" s="14">
        <v>0.29033127371233902</v>
      </c>
      <c r="W9" s="14">
        <v>0.26560455611143202</v>
      </c>
      <c r="X9" s="14"/>
      <c r="Y9" s="14">
        <v>0.19320732362590201</v>
      </c>
      <c r="Z9" s="14">
        <v>0.26842738321232601</v>
      </c>
      <c r="AA9" s="14">
        <v>0.34369363090009702</v>
      </c>
      <c r="AB9" s="14">
        <v>0.50962874490513599</v>
      </c>
      <c r="AC9" s="14"/>
      <c r="AD9" s="14">
        <v>0.29461142844251798</v>
      </c>
      <c r="AE9" s="14">
        <v>0.25176736575235698</v>
      </c>
      <c r="AF9" s="14">
        <v>0</v>
      </c>
      <c r="AG9" s="14">
        <v>0.27340698879908998</v>
      </c>
      <c r="AH9" s="14"/>
      <c r="AI9" s="14">
        <v>0.309260825407071</v>
      </c>
      <c r="AJ9" s="14">
        <v>0.25436955365014002</v>
      </c>
      <c r="AK9" s="14">
        <v>0.30888805413388198</v>
      </c>
      <c r="AL9" s="14">
        <v>0.33735148276167098</v>
      </c>
      <c r="AM9" s="14">
        <v>0.37055661677449903</v>
      </c>
    </row>
    <row r="10" spans="2:39" x14ac:dyDescent="0.35">
      <c r="B10" s="15" t="s">
        <v>314</v>
      </c>
      <c r="C10" s="14">
        <v>0.68523404053482995</v>
      </c>
      <c r="D10" s="14">
        <v>0.63931160585306002</v>
      </c>
      <c r="E10" s="14">
        <v>0.73732325122016096</v>
      </c>
      <c r="F10" s="14"/>
      <c r="G10" s="14">
        <v>0.79063370063435001</v>
      </c>
      <c r="H10" s="14">
        <v>0.68915695659353804</v>
      </c>
      <c r="I10" s="14">
        <v>0.61020747592892699</v>
      </c>
      <c r="J10" s="14">
        <v>0.69959704706255799</v>
      </c>
      <c r="K10" s="14">
        <v>0.69538940190134602</v>
      </c>
      <c r="L10" s="14">
        <v>0.64578946069540499</v>
      </c>
      <c r="M10" s="14"/>
      <c r="N10" s="14">
        <v>0.65585475860591502</v>
      </c>
      <c r="O10" s="14">
        <v>0.68775234773143301</v>
      </c>
      <c r="P10" s="14">
        <v>0.64712867070425095</v>
      </c>
      <c r="Q10" s="14">
        <v>0.69521944882157505</v>
      </c>
      <c r="R10" s="14">
        <v>0.73115451373885298</v>
      </c>
      <c r="S10" s="14"/>
      <c r="T10" s="14">
        <v>0.71810489332412897</v>
      </c>
      <c r="U10" s="14">
        <v>0.69877101448865597</v>
      </c>
      <c r="V10" s="14">
        <v>0.66584302702756504</v>
      </c>
      <c r="W10" s="14">
        <v>0.69587799979266396</v>
      </c>
      <c r="X10" s="14"/>
      <c r="Y10" s="14">
        <v>0.74567020277288198</v>
      </c>
      <c r="Z10" s="14">
        <v>0.71524950912325302</v>
      </c>
      <c r="AA10" s="14">
        <v>0.58366967925600199</v>
      </c>
      <c r="AB10" s="14">
        <v>0.478795087457424</v>
      </c>
      <c r="AC10" s="14"/>
      <c r="AD10" s="14">
        <v>0.66255040351986905</v>
      </c>
      <c r="AE10" s="14">
        <v>0.72444873938836996</v>
      </c>
      <c r="AF10" s="14">
        <v>0.778531750326662</v>
      </c>
      <c r="AG10" s="14">
        <v>0.620103717588532</v>
      </c>
      <c r="AH10" s="14"/>
      <c r="AI10" s="14">
        <v>0.60523220828128499</v>
      </c>
      <c r="AJ10" s="14">
        <v>0.72396110752683296</v>
      </c>
      <c r="AK10" s="14">
        <v>0.60509394686360196</v>
      </c>
      <c r="AL10" s="14">
        <v>0.63338540021696599</v>
      </c>
      <c r="AM10" s="14">
        <v>0.60544536170340502</v>
      </c>
    </row>
    <row r="11" spans="2:39" x14ac:dyDescent="0.35">
      <c r="B11" s="15" t="s">
        <v>64</v>
      </c>
      <c r="C11" s="23">
        <v>4.9356843440402198E-2</v>
      </c>
      <c r="D11" s="23">
        <v>3.9736502389545902E-2</v>
      </c>
      <c r="E11" s="23">
        <v>6.0269069138699602E-2</v>
      </c>
      <c r="F11" s="23"/>
      <c r="G11" s="23">
        <v>7.7540805600712498E-2</v>
      </c>
      <c r="H11" s="23">
        <v>2.93505934475475E-2</v>
      </c>
      <c r="I11" s="23">
        <v>2.43585205836147E-2</v>
      </c>
      <c r="J11" s="23">
        <v>9.2161124316422594E-2</v>
      </c>
      <c r="K11" s="23">
        <v>0</v>
      </c>
      <c r="L11" s="23">
        <v>8.4726198216173804E-2</v>
      </c>
      <c r="M11" s="23"/>
      <c r="N11" s="23">
        <v>0.10342199260009501</v>
      </c>
      <c r="O11" s="23">
        <v>4.9365277638684098E-2</v>
      </c>
      <c r="P11" s="23">
        <v>4.5425983375989597E-2</v>
      </c>
      <c r="Q11" s="23">
        <v>6.1943776308413502E-2</v>
      </c>
      <c r="R11" s="23">
        <v>2.7571638795541802E-2</v>
      </c>
      <c r="S11" s="23"/>
      <c r="T11" s="23">
        <v>8.3064708089071196E-2</v>
      </c>
      <c r="U11" s="23">
        <v>0.12703970820803301</v>
      </c>
      <c r="V11" s="23">
        <v>4.3825699260095399E-2</v>
      </c>
      <c r="W11" s="23">
        <v>3.8517444095903998E-2</v>
      </c>
      <c r="X11" s="23"/>
      <c r="Y11" s="23">
        <v>6.1122473601215699E-2</v>
      </c>
      <c r="Z11" s="23">
        <v>1.6323107664421101E-2</v>
      </c>
      <c r="AA11" s="23">
        <v>7.2636689843900301E-2</v>
      </c>
      <c r="AB11" s="23">
        <v>1.157616763744E-2</v>
      </c>
      <c r="AC11" s="23"/>
      <c r="AD11" s="23">
        <v>4.2838168037612298E-2</v>
      </c>
      <c r="AE11" s="23">
        <v>2.3783894859273399E-2</v>
      </c>
      <c r="AF11" s="23">
        <v>0.221468249673338</v>
      </c>
      <c r="AG11" s="23">
        <v>0.10648929361237899</v>
      </c>
      <c r="AH11" s="23"/>
      <c r="AI11" s="23">
        <v>8.5506966311643506E-2</v>
      </c>
      <c r="AJ11" s="23">
        <v>2.1669338823027399E-2</v>
      </c>
      <c r="AK11" s="23">
        <v>8.6017999002515097E-2</v>
      </c>
      <c r="AL11" s="23">
        <v>2.9263117021363201E-2</v>
      </c>
      <c r="AM11" s="23">
        <v>2.3998021522096201E-2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0.58139880207538697</v>
      </c>
      <c r="D9" s="14">
        <v>0.57330285903690503</v>
      </c>
      <c r="E9" s="14">
        <v>0.59058192325679204</v>
      </c>
      <c r="F9" s="14"/>
      <c r="G9" s="14">
        <v>0.70206402904288701</v>
      </c>
      <c r="H9" s="14">
        <v>0.61760238330536699</v>
      </c>
      <c r="I9" s="14">
        <v>0.52299099586994002</v>
      </c>
      <c r="J9" s="14">
        <v>0.52701157740002902</v>
      </c>
      <c r="K9" s="14">
        <v>0.63776581824321599</v>
      </c>
      <c r="L9" s="14">
        <v>0.47787663494277099</v>
      </c>
      <c r="M9" s="14"/>
      <c r="N9" s="14">
        <v>0.53806701222697495</v>
      </c>
      <c r="O9" s="14">
        <v>0.54093977569122598</v>
      </c>
      <c r="P9" s="14">
        <v>0.58198883528026402</v>
      </c>
      <c r="Q9" s="14">
        <v>0.56795985159927298</v>
      </c>
      <c r="R9" s="14">
        <v>0.66399860108090103</v>
      </c>
      <c r="S9" s="14"/>
      <c r="T9" s="14">
        <v>0.49825253156305899</v>
      </c>
      <c r="U9" s="14">
        <v>0.55377415990371603</v>
      </c>
      <c r="V9" s="14">
        <v>0.60171118873289897</v>
      </c>
      <c r="W9" s="14">
        <v>0.57715735159260595</v>
      </c>
      <c r="X9" s="14"/>
      <c r="Y9" s="14">
        <v>0.61674461733795505</v>
      </c>
      <c r="Z9" s="14">
        <v>0.54977361907028799</v>
      </c>
      <c r="AA9" s="14">
        <v>0.53226535406512698</v>
      </c>
      <c r="AB9" s="14">
        <v>0.54654947693676204</v>
      </c>
      <c r="AC9" s="14"/>
      <c r="AD9" s="14">
        <v>0.60306825246101203</v>
      </c>
      <c r="AE9" s="14">
        <v>0.50980378362518197</v>
      </c>
      <c r="AF9" s="14">
        <v>0.71336670897425702</v>
      </c>
      <c r="AG9" s="14">
        <v>0.59603763836176504</v>
      </c>
      <c r="AH9" s="14"/>
      <c r="AI9" s="14">
        <v>0.65987037905769297</v>
      </c>
      <c r="AJ9" s="14">
        <v>0.575040554028866</v>
      </c>
      <c r="AK9" s="14">
        <v>0.52221134302078698</v>
      </c>
      <c r="AL9" s="14">
        <v>0.55431299472476603</v>
      </c>
      <c r="AM9" s="14">
        <v>0.68949226734749303</v>
      </c>
    </row>
    <row r="10" spans="2:39" x14ac:dyDescent="0.35">
      <c r="B10" s="15" t="s">
        <v>314</v>
      </c>
      <c r="C10" s="14">
        <v>0.36727604068915898</v>
      </c>
      <c r="D10" s="14">
        <v>0.35841515544388097</v>
      </c>
      <c r="E10" s="14">
        <v>0.37732682570520298</v>
      </c>
      <c r="F10" s="14"/>
      <c r="G10" s="14">
        <v>0.25861015980997698</v>
      </c>
      <c r="H10" s="14">
        <v>0.34871986309375103</v>
      </c>
      <c r="I10" s="14">
        <v>0.44204026467742102</v>
      </c>
      <c r="J10" s="14">
        <v>0.41845164487819803</v>
      </c>
      <c r="K10" s="14">
        <v>0.36223418175678401</v>
      </c>
      <c r="L10" s="14">
        <v>0.34358182739822501</v>
      </c>
      <c r="M10" s="14"/>
      <c r="N10" s="14">
        <v>0.40216565932495701</v>
      </c>
      <c r="O10" s="14">
        <v>0.409965257479664</v>
      </c>
      <c r="P10" s="14">
        <v>0.37919201238841199</v>
      </c>
      <c r="Q10" s="14">
        <v>0.35068695725827198</v>
      </c>
      <c r="R10" s="14">
        <v>0.29784767634355902</v>
      </c>
      <c r="S10" s="14"/>
      <c r="T10" s="14">
        <v>0.43440427909625001</v>
      </c>
      <c r="U10" s="14">
        <v>0.431156810014303</v>
      </c>
      <c r="V10" s="14">
        <v>0.332043812043534</v>
      </c>
      <c r="W10" s="14">
        <v>0.381905180919759</v>
      </c>
      <c r="X10" s="14"/>
      <c r="Y10" s="14">
        <v>0.34528024899776899</v>
      </c>
      <c r="Z10" s="14">
        <v>0.40517930982157702</v>
      </c>
      <c r="AA10" s="14">
        <v>0.337983667872506</v>
      </c>
      <c r="AB10" s="14">
        <v>0.424775625737636</v>
      </c>
      <c r="AC10" s="14"/>
      <c r="AD10" s="14">
        <v>0.34247254351759798</v>
      </c>
      <c r="AE10" s="14">
        <v>0.43649301578094502</v>
      </c>
      <c r="AF10" s="14">
        <v>0.255537959153257</v>
      </c>
      <c r="AG10" s="14">
        <v>0.372022493279204</v>
      </c>
      <c r="AH10" s="14"/>
      <c r="AI10" s="14">
        <v>0.34012962094230698</v>
      </c>
      <c r="AJ10" s="14">
        <v>0.38704910413918903</v>
      </c>
      <c r="AK10" s="14">
        <v>0.33559904655697698</v>
      </c>
      <c r="AL10" s="14">
        <v>0.357897654211145</v>
      </c>
      <c r="AM10" s="14">
        <v>0.27631128621719098</v>
      </c>
    </row>
    <row r="11" spans="2:39" x14ac:dyDescent="0.35">
      <c r="B11" s="15" t="s">
        <v>64</v>
      </c>
      <c r="C11" s="23">
        <v>5.1325157235454402E-2</v>
      </c>
      <c r="D11" s="23">
        <v>6.8281985519213106E-2</v>
      </c>
      <c r="E11" s="23">
        <v>3.2091251038004198E-2</v>
      </c>
      <c r="F11" s="23"/>
      <c r="G11" s="23">
        <v>3.9325811147135903E-2</v>
      </c>
      <c r="H11" s="23">
        <v>3.3677753600881599E-2</v>
      </c>
      <c r="I11" s="23">
        <v>3.4968739452639702E-2</v>
      </c>
      <c r="J11" s="23">
        <v>5.4536777721773302E-2</v>
      </c>
      <c r="K11" s="23">
        <v>0</v>
      </c>
      <c r="L11" s="23">
        <v>0.17854153765900399</v>
      </c>
      <c r="M11" s="23"/>
      <c r="N11" s="23">
        <v>5.9767328448068001E-2</v>
      </c>
      <c r="O11" s="23">
        <v>4.9094966829109798E-2</v>
      </c>
      <c r="P11" s="23">
        <v>3.8819152331323402E-2</v>
      </c>
      <c r="Q11" s="23">
        <v>8.1353191142455497E-2</v>
      </c>
      <c r="R11" s="23">
        <v>3.8153722575540103E-2</v>
      </c>
      <c r="S11" s="23"/>
      <c r="T11" s="23">
        <v>6.7343189340690807E-2</v>
      </c>
      <c r="U11" s="23">
        <v>1.50690300819817E-2</v>
      </c>
      <c r="V11" s="23">
        <v>6.6244999223567497E-2</v>
      </c>
      <c r="W11" s="23">
        <v>4.0937467487634598E-2</v>
      </c>
      <c r="X11" s="23"/>
      <c r="Y11" s="23">
        <v>3.7975133664276697E-2</v>
      </c>
      <c r="Z11" s="23">
        <v>4.50470711081353E-2</v>
      </c>
      <c r="AA11" s="23">
        <v>0.12975097806236699</v>
      </c>
      <c r="AB11" s="23">
        <v>2.8674897325602501E-2</v>
      </c>
      <c r="AC11" s="23"/>
      <c r="AD11" s="23">
        <v>5.4459204021390401E-2</v>
      </c>
      <c r="AE11" s="23">
        <v>5.3703200593873603E-2</v>
      </c>
      <c r="AF11" s="23">
        <v>3.1095331872485601E-2</v>
      </c>
      <c r="AG11" s="23">
        <v>3.1939868359031502E-2</v>
      </c>
      <c r="AH11" s="23"/>
      <c r="AI11" s="23">
        <v>0</v>
      </c>
      <c r="AJ11" s="23">
        <v>3.7910341831944999E-2</v>
      </c>
      <c r="AK11" s="23">
        <v>0.14218961042223499</v>
      </c>
      <c r="AL11" s="23">
        <v>8.7789351064089596E-2</v>
      </c>
      <c r="AM11" s="23">
        <v>3.4196446435315303E-2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0.62635579634809402</v>
      </c>
      <c r="D9" s="14">
        <v>0.61670202374035399</v>
      </c>
      <c r="E9" s="14">
        <v>0.63730594301948795</v>
      </c>
      <c r="F9" s="14"/>
      <c r="G9" s="14">
        <v>0.67013797880668202</v>
      </c>
      <c r="H9" s="14">
        <v>0.75731193457718804</v>
      </c>
      <c r="I9" s="14">
        <v>0.61691940579414495</v>
      </c>
      <c r="J9" s="14">
        <v>0.57782984142632798</v>
      </c>
      <c r="K9" s="14">
        <v>0.52890550121729796</v>
      </c>
      <c r="L9" s="14">
        <v>0.47295870151171998</v>
      </c>
      <c r="M9" s="14"/>
      <c r="N9" s="14">
        <v>0.62864552240064897</v>
      </c>
      <c r="O9" s="14">
        <v>0.54733142950018898</v>
      </c>
      <c r="P9" s="14">
        <v>0.68005348054055403</v>
      </c>
      <c r="Q9" s="14">
        <v>0.66200414910602301</v>
      </c>
      <c r="R9" s="14">
        <v>0.63028781324059202</v>
      </c>
      <c r="S9" s="14"/>
      <c r="T9" s="14">
        <v>0.60493707269043895</v>
      </c>
      <c r="U9" s="14">
        <v>0.56538745923704803</v>
      </c>
      <c r="V9" s="14">
        <v>0.59750669548971103</v>
      </c>
      <c r="W9" s="14">
        <v>0.66610602753839998</v>
      </c>
      <c r="X9" s="14"/>
      <c r="Y9" s="14">
        <v>0.559433354148415</v>
      </c>
      <c r="Z9" s="14">
        <v>0.70485372922912504</v>
      </c>
      <c r="AA9" s="14">
        <v>0.74536705794735703</v>
      </c>
      <c r="AB9" s="14">
        <v>0.53685785025453603</v>
      </c>
      <c r="AC9" s="14"/>
      <c r="AD9" s="14">
        <v>0.60494498276594699</v>
      </c>
      <c r="AE9" s="14">
        <v>0.63953672455739696</v>
      </c>
      <c r="AF9" s="14">
        <v>0.71315997367055295</v>
      </c>
      <c r="AG9" s="14">
        <v>0.66249855671902003</v>
      </c>
      <c r="AH9" s="14"/>
      <c r="AI9" s="14">
        <v>0.66789020745229299</v>
      </c>
      <c r="AJ9" s="14">
        <v>0.68470644494780397</v>
      </c>
      <c r="AK9" s="14">
        <v>0.855994674390684</v>
      </c>
      <c r="AL9" s="14">
        <v>0.42170353990298998</v>
      </c>
      <c r="AM9" s="14">
        <v>0.63801926189564295</v>
      </c>
    </row>
    <row r="10" spans="2:39" x14ac:dyDescent="0.35">
      <c r="B10" s="15" t="s">
        <v>314</v>
      </c>
      <c r="C10" s="14">
        <v>0.33663078037201799</v>
      </c>
      <c r="D10" s="14">
        <v>0.33732393632912999</v>
      </c>
      <c r="E10" s="14">
        <v>0.33584454273156999</v>
      </c>
      <c r="F10" s="14"/>
      <c r="G10" s="14">
        <v>0.32986202119331798</v>
      </c>
      <c r="H10" s="14">
        <v>0.22908631318516601</v>
      </c>
      <c r="I10" s="14">
        <v>0.35821224295692899</v>
      </c>
      <c r="J10" s="14">
        <v>0.36286252981942702</v>
      </c>
      <c r="K10" s="14">
        <v>0.42312451442892501</v>
      </c>
      <c r="L10" s="14">
        <v>0.41013442107158299</v>
      </c>
      <c r="M10" s="14"/>
      <c r="N10" s="14">
        <v>0.35690224759508199</v>
      </c>
      <c r="O10" s="14">
        <v>0.418244443562652</v>
      </c>
      <c r="P10" s="14">
        <v>0.28278104346361899</v>
      </c>
      <c r="Q10" s="14">
        <v>0.29270553385672099</v>
      </c>
      <c r="R10" s="14">
        <v>0.31817365829298799</v>
      </c>
      <c r="S10" s="14"/>
      <c r="T10" s="14">
        <v>0.395062927309561</v>
      </c>
      <c r="U10" s="14">
        <v>0.399746194071118</v>
      </c>
      <c r="V10" s="14">
        <v>0.36738203966743899</v>
      </c>
      <c r="W10" s="14">
        <v>0.28973061204539002</v>
      </c>
      <c r="X10" s="14"/>
      <c r="Y10" s="14">
        <v>0.374252668697028</v>
      </c>
      <c r="Z10" s="14">
        <v>0.29514627077087402</v>
      </c>
      <c r="AA10" s="14">
        <v>0.25463294205264297</v>
      </c>
      <c r="AB10" s="14">
        <v>0.417717952133902</v>
      </c>
      <c r="AC10" s="14"/>
      <c r="AD10" s="14">
        <v>0.34873011599533699</v>
      </c>
      <c r="AE10" s="14">
        <v>0.32764738731760101</v>
      </c>
      <c r="AF10" s="14">
        <v>0.286840026329447</v>
      </c>
      <c r="AG10" s="14">
        <v>0.33750144328097997</v>
      </c>
      <c r="AH10" s="14"/>
      <c r="AI10" s="14">
        <v>0.33210979254770701</v>
      </c>
      <c r="AJ10" s="14">
        <v>0.267872883237394</v>
      </c>
      <c r="AK10" s="14">
        <v>0.144005325609316</v>
      </c>
      <c r="AL10" s="14">
        <v>0.51674082700573598</v>
      </c>
      <c r="AM10" s="14">
        <v>0.32678643363855597</v>
      </c>
    </row>
    <row r="11" spans="2:39" x14ac:dyDescent="0.35">
      <c r="B11" s="15" t="s">
        <v>64</v>
      </c>
      <c r="C11" s="23">
        <v>3.7013423279887797E-2</v>
      </c>
      <c r="D11" s="23">
        <v>4.59740399305162E-2</v>
      </c>
      <c r="E11" s="23">
        <v>2.6849514248941699E-2</v>
      </c>
      <c r="F11" s="23"/>
      <c r="G11" s="23">
        <v>0</v>
      </c>
      <c r="H11" s="23">
        <v>1.36017522376454E-2</v>
      </c>
      <c r="I11" s="23">
        <v>2.4868351248926501E-2</v>
      </c>
      <c r="J11" s="23">
        <v>5.9307628754245202E-2</v>
      </c>
      <c r="K11" s="23">
        <v>4.7969984353777098E-2</v>
      </c>
      <c r="L11" s="23">
        <v>0.116906877416697</v>
      </c>
      <c r="M11" s="23"/>
      <c r="N11" s="23">
        <v>1.44522300042685E-2</v>
      </c>
      <c r="O11" s="23">
        <v>3.4424126937158503E-2</v>
      </c>
      <c r="P11" s="23">
        <v>3.7165475995826203E-2</v>
      </c>
      <c r="Q11" s="23">
        <v>4.5290317037255903E-2</v>
      </c>
      <c r="R11" s="23">
        <v>5.15385284664195E-2</v>
      </c>
      <c r="S11" s="23"/>
      <c r="T11" s="23">
        <v>0</v>
      </c>
      <c r="U11" s="23">
        <v>3.4866346691833701E-2</v>
      </c>
      <c r="V11" s="23">
        <v>3.51112648428498E-2</v>
      </c>
      <c r="W11" s="23">
        <v>4.4163360416210003E-2</v>
      </c>
      <c r="X11" s="23"/>
      <c r="Y11" s="23">
        <v>6.6313977154556697E-2</v>
      </c>
      <c r="Z11" s="23">
        <v>0</v>
      </c>
      <c r="AA11" s="23">
        <v>0</v>
      </c>
      <c r="AB11" s="23">
        <v>4.5424197611561301E-2</v>
      </c>
      <c r="AC11" s="23"/>
      <c r="AD11" s="23">
        <v>4.6324901238715403E-2</v>
      </c>
      <c r="AE11" s="23">
        <v>3.2815888125002302E-2</v>
      </c>
      <c r="AF11" s="23">
        <v>0</v>
      </c>
      <c r="AG11" s="23">
        <v>0</v>
      </c>
      <c r="AH11" s="23"/>
      <c r="AI11" s="23">
        <v>0</v>
      </c>
      <c r="AJ11" s="23">
        <v>4.74206718148023E-2</v>
      </c>
      <c r="AK11" s="23">
        <v>0</v>
      </c>
      <c r="AL11" s="23">
        <v>6.1555633091274903E-2</v>
      </c>
      <c r="AM11" s="23">
        <v>3.5194304465801199E-2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410</v>
      </c>
      <c r="D7" s="10">
        <v>223</v>
      </c>
      <c r="E7" s="10">
        <v>187</v>
      </c>
      <c r="F7" s="10"/>
      <c r="G7" s="10">
        <v>81</v>
      </c>
      <c r="H7" s="10">
        <v>108</v>
      </c>
      <c r="I7" s="10">
        <v>77</v>
      </c>
      <c r="J7" s="10">
        <v>64</v>
      </c>
      <c r="K7" s="10">
        <v>40</v>
      </c>
      <c r="L7" s="10">
        <v>40</v>
      </c>
      <c r="M7" s="10"/>
      <c r="N7" s="10">
        <v>64</v>
      </c>
      <c r="O7" s="10">
        <v>63</v>
      </c>
      <c r="P7" s="10">
        <v>82</v>
      </c>
      <c r="Q7" s="10">
        <v>98</v>
      </c>
      <c r="R7" s="10">
        <v>79</v>
      </c>
      <c r="S7" s="10"/>
      <c r="T7" s="10">
        <v>26</v>
      </c>
      <c r="U7" s="10">
        <v>29</v>
      </c>
      <c r="V7" s="10">
        <v>168</v>
      </c>
      <c r="W7" s="10">
        <v>186</v>
      </c>
      <c r="X7" s="10"/>
      <c r="Y7" s="10">
        <v>188</v>
      </c>
      <c r="Z7" s="10">
        <v>100</v>
      </c>
      <c r="AA7" s="10">
        <v>61</v>
      </c>
      <c r="AB7" s="10">
        <v>42</v>
      </c>
      <c r="AC7" s="10"/>
      <c r="AD7" s="10">
        <v>239</v>
      </c>
      <c r="AE7" s="10">
        <v>117</v>
      </c>
      <c r="AF7" s="10">
        <v>21</v>
      </c>
      <c r="AG7" s="10">
        <v>30</v>
      </c>
      <c r="AH7" s="10"/>
      <c r="AI7" s="10">
        <v>48</v>
      </c>
      <c r="AJ7" s="10">
        <v>81</v>
      </c>
      <c r="AK7" s="10">
        <v>23</v>
      </c>
      <c r="AL7" s="10">
        <v>37</v>
      </c>
      <c r="AM7" s="10">
        <v>56</v>
      </c>
    </row>
    <row r="8" spans="2:39" ht="30" customHeight="1" x14ac:dyDescent="0.35">
      <c r="B8" s="11" t="s">
        <v>20</v>
      </c>
      <c r="C8" s="11">
        <v>417</v>
      </c>
      <c r="D8" s="11">
        <v>221</v>
      </c>
      <c r="E8" s="11">
        <v>195</v>
      </c>
      <c r="F8" s="11"/>
      <c r="G8" s="11">
        <v>65</v>
      </c>
      <c r="H8" s="11">
        <v>100</v>
      </c>
      <c r="I8" s="11">
        <v>91</v>
      </c>
      <c r="J8" s="11">
        <v>69</v>
      </c>
      <c r="K8" s="11">
        <v>45</v>
      </c>
      <c r="L8" s="11">
        <v>48</v>
      </c>
      <c r="M8" s="11"/>
      <c r="N8" s="11">
        <v>33</v>
      </c>
      <c r="O8" s="11">
        <v>103</v>
      </c>
      <c r="P8" s="11">
        <v>79</v>
      </c>
      <c r="Q8" s="11">
        <v>105</v>
      </c>
      <c r="R8" s="11">
        <v>71</v>
      </c>
      <c r="S8" s="11"/>
      <c r="T8" s="11">
        <v>26</v>
      </c>
      <c r="U8" s="11">
        <v>28</v>
      </c>
      <c r="V8" s="11">
        <v>174</v>
      </c>
      <c r="W8" s="11">
        <v>189</v>
      </c>
      <c r="X8" s="11"/>
      <c r="Y8" s="11">
        <v>197</v>
      </c>
      <c r="Z8" s="11">
        <v>101</v>
      </c>
      <c r="AA8" s="11">
        <v>63</v>
      </c>
      <c r="AB8" s="11">
        <v>41</v>
      </c>
      <c r="AC8" s="11"/>
      <c r="AD8" s="11">
        <v>249</v>
      </c>
      <c r="AE8" s="11">
        <v>119</v>
      </c>
      <c r="AF8" s="11">
        <v>19</v>
      </c>
      <c r="AG8" s="11">
        <v>27</v>
      </c>
      <c r="AH8" s="11"/>
      <c r="AI8" s="11">
        <v>53</v>
      </c>
      <c r="AJ8" s="11">
        <v>81</v>
      </c>
      <c r="AK8" s="11">
        <v>25</v>
      </c>
      <c r="AL8" s="11">
        <v>58</v>
      </c>
      <c r="AM8" s="11">
        <v>52</v>
      </c>
    </row>
    <row r="9" spans="2:39" x14ac:dyDescent="0.35">
      <c r="B9" s="15" t="s">
        <v>313</v>
      </c>
      <c r="C9" s="14">
        <v>0.77176348711234</v>
      </c>
      <c r="D9" s="14">
        <v>0.78755400107664397</v>
      </c>
      <c r="E9" s="14">
        <v>0.753852515831829</v>
      </c>
      <c r="F9" s="14"/>
      <c r="G9" s="14">
        <v>0.82855421845252197</v>
      </c>
      <c r="H9" s="14">
        <v>0.76420833290428902</v>
      </c>
      <c r="I9" s="14">
        <v>0.79255847283277803</v>
      </c>
      <c r="J9" s="14">
        <v>0.71748545860278901</v>
      </c>
      <c r="K9" s="14">
        <v>0.73786803141232404</v>
      </c>
      <c r="L9" s="14">
        <v>0.77999266316300397</v>
      </c>
      <c r="M9" s="14"/>
      <c r="N9" s="14">
        <v>0.72206041377664298</v>
      </c>
      <c r="O9" s="14">
        <v>0.79330156855999301</v>
      </c>
      <c r="P9" s="14">
        <v>0.83235037961287095</v>
      </c>
      <c r="Q9" s="14">
        <v>0.73773534782823702</v>
      </c>
      <c r="R9" s="14">
        <v>0.765040157348017</v>
      </c>
      <c r="S9" s="14"/>
      <c r="T9" s="14">
        <v>0.73318295897638297</v>
      </c>
      <c r="U9" s="14">
        <v>0.704059175151176</v>
      </c>
      <c r="V9" s="14">
        <v>0.776156975954578</v>
      </c>
      <c r="W9" s="14">
        <v>0.78465889426752999</v>
      </c>
      <c r="X9" s="14"/>
      <c r="Y9" s="14">
        <v>0.75818116725357299</v>
      </c>
      <c r="Z9" s="14">
        <v>0.79415700666293199</v>
      </c>
      <c r="AA9" s="14">
        <v>0.73554229739889099</v>
      </c>
      <c r="AB9" s="14">
        <v>0.81644186467192603</v>
      </c>
      <c r="AC9" s="14"/>
      <c r="AD9" s="14">
        <v>0.77836377676273705</v>
      </c>
      <c r="AE9" s="14">
        <v>0.76399393445018104</v>
      </c>
      <c r="AF9" s="14">
        <v>0.78103885515855698</v>
      </c>
      <c r="AG9" s="14">
        <v>0.75108536129333203</v>
      </c>
      <c r="AH9" s="14"/>
      <c r="AI9" s="14">
        <v>0.78650397295271601</v>
      </c>
      <c r="AJ9" s="14">
        <v>0.83183277577842496</v>
      </c>
      <c r="AK9" s="14">
        <v>0.72753034554830698</v>
      </c>
      <c r="AL9" s="14">
        <v>0.78257197323732997</v>
      </c>
      <c r="AM9" s="14">
        <v>0.803175355787352</v>
      </c>
    </row>
    <row r="10" spans="2:39" x14ac:dyDescent="0.35">
      <c r="B10" s="15" t="s">
        <v>314</v>
      </c>
      <c r="C10" s="14">
        <v>0.18732542915974101</v>
      </c>
      <c r="D10" s="14">
        <v>0.16066040816372301</v>
      </c>
      <c r="E10" s="14">
        <v>0.21757121003384899</v>
      </c>
      <c r="F10" s="14"/>
      <c r="G10" s="14">
        <v>0.118893085380487</v>
      </c>
      <c r="H10" s="14">
        <v>0.20215719305212401</v>
      </c>
      <c r="I10" s="14">
        <v>0.13948082678502799</v>
      </c>
      <c r="J10" s="14">
        <v>0.28251454139721099</v>
      </c>
      <c r="K10" s="14">
        <v>0.26213196858767601</v>
      </c>
      <c r="L10" s="14">
        <v>0.13443049661633999</v>
      </c>
      <c r="M10" s="14"/>
      <c r="N10" s="14">
        <v>0.26045808691390498</v>
      </c>
      <c r="O10" s="14">
        <v>0.13063662573614901</v>
      </c>
      <c r="P10" s="14">
        <v>0.15373434352698401</v>
      </c>
      <c r="Q10" s="14">
        <v>0.24335067374768499</v>
      </c>
      <c r="R10" s="14">
        <v>0.170693114996576</v>
      </c>
      <c r="S10" s="14"/>
      <c r="T10" s="14">
        <v>0.18991425336453199</v>
      </c>
      <c r="U10" s="14">
        <v>0.18319533828217899</v>
      </c>
      <c r="V10" s="14">
        <v>0.20176313105291999</v>
      </c>
      <c r="W10" s="14">
        <v>0.172533915818262</v>
      </c>
      <c r="X10" s="14"/>
      <c r="Y10" s="14">
        <v>0.18440107076203699</v>
      </c>
      <c r="Z10" s="14">
        <v>0.16456138536651599</v>
      </c>
      <c r="AA10" s="14">
        <v>0.24002487551186599</v>
      </c>
      <c r="AB10" s="14">
        <v>0.183558135328074</v>
      </c>
      <c r="AC10" s="14"/>
      <c r="AD10" s="14">
        <v>0.190834948284444</v>
      </c>
      <c r="AE10" s="14">
        <v>0.17052680557757199</v>
      </c>
      <c r="AF10" s="14">
        <v>0.218961144841443</v>
      </c>
      <c r="AG10" s="14">
        <v>0.18996217029179999</v>
      </c>
      <c r="AH10" s="14"/>
      <c r="AI10" s="14">
        <v>0.14579390263212599</v>
      </c>
      <c r="AJ10" s="14">
        <v>0.15457772340116199</v>
      </c>
      <c r="AK10" s="14">
        <v>0.27246965445169302</v>
      </c>
      <c r="AL10" s="14">
        <v>0.109067304414442</v>
      </c>
      <c r="AM10" s="14">
        <v>0.16323434424854899</v>
      </c>
    </row>
    <row r="11" spans="2:39" x14ac:dyDescent="0.35">
      <c r="B11" s="15" t="s">
        <v>64</v>
      </c>
      <c r="C11" s="23">
        <v>4.0911083727919698E-2</v>
      </c>
      <c r="D11" s="23">
        <v>5.1785590759633203E-2</v>
      </c>
      <c r="E11" s="23">
        <v>2.85762741343225E-2</v>
      </c>
      <c r="F11" s="23"/>
      <c r="G11" s="23">
        <v>5.2552696166990903E-2</v>
      </c>
      <c r="H11" s="23">
        <v>3.3634474043587298E-2</v>
      </c>
      <c r="I11" s="23">
        <v>6.7960700382194497E-2</v>
      </c>
      <c r="J11" s="23">
        <v>0</v>
      </c>
      <c r="K11" s="23">
        <v>0</v>
      </c>
      <c r="L11" s="23">
        <v>8.5576840220654996E-2</v>
      </c>
      <c r="M11" s="23"/>
      <c r="N11" s="23">
        <v>1.74814993094521E-2</v>
      </c>
      <c r="O11" s="23">
        <v>7.6061805703857094E-2</v>
      </c>
      <c r="P11" s="23">
        <v>1.39152768601446E-2</v>
      </c>
      <c r="Q11" s="23">
        <v>1.8913978424078499E-2</v>
      </c>
      <c r="R11" s="23">
        <v>6.4266727655406405E-2</v>
      </c>
      <c r="S11" s="23"/>
      <c r="T11" s="23">
        <v>7.69027876590853E-2</v>
      </c>
      <c r="U11" s="23">
        <v>0.112745486566645</v>
      </c>
      <c r="V11" s="23">
        <v>2.2079892992502698E-2</v>
      </c>
      <c r="W11" s="23">
        <v>4.2807189914207899E-2</v>
      </c>
      <c r="X11" s="23"/>
      <c r="Y11" s="23">
        <v>5.7417761984389998E-2</v>
      </c>
      <c r="Z11" s="23">
        <v>4.1281607970551699E-2</v>
      </c>
      <c r="AA11" s="23">
        <v>2.4432827089242999E-2</v>
      </c>
      <c r="AB11" s="23">
        <v>0</v>
      </c>
      <c r="AC11" s="23"/>
      <c r="AD11" s="23">
        <v>3.0801274952818401E-2</v>
      </c>
      <c r="AE11" s="23">
        <v>6.54792599722471E-2</v>
      </c>
      <c r="AF11" s="23">
        <v>0</v>
      </c>
      <c r="AG11" s="23">
        <v>5.8952468414868502E-2</v>
      </c>
      <c r="AH11" s="23"/>
      <c r="AI11" s="23">
        <v>6.7702124415157799E-2</v>
      </c>
      <c r="AJ11" s="23">
        <v>1.3589500820412499E-2</v>
      </c>
      <c r="AK11" s="23">
        <v>0</v>
      </c>
      <c r="AL11" s="23">
        <v>0.10836072234822799</v>
      </c>
      <c r="AM11" s="23">
        <v>3.3590299964098597E-2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L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2" width="20.7265625" customWidth="1"/>
  </cols>
  <sheetData>
    <row r="2" spans="2:12" ht="40" customHeight="1" x14ac:dyDescent="0.35">
      <c r="D2" s="31" t="s">
        <v>315</v>
      </c>
      <c r="E2" s="28"/>
      <c r="F2" s="28"/>
      <c r="G2" s="28"/>
      <c r="H2" s="28"/>
      <c r="I2" s="28"/>
      <c r="J2" s="28"/>
      <c r="K2" s="28"/>
      <c r="L2" s="28"/>
    </row>
    <row r="6" spans="2:12" ht="50.15" customHeight="1" x14ac:dyDescent="0.35">
      <c r="B6" s="17" t="s">
        <v>15</v>
      </c>
      <c r="C6" s="17" t="s">
        <v>324</v>
      </c>
      <c r="D6" s="17" t="s">
        <v>325</v>
      </c>
      <c r="E6" s="17" t="s">
        <v>326</v>
      </c>
      <c r="F6" s="17" t="s">
        <v>327</v>
      </c>
      <c r="G6" s="17" t="s">
        <v>328</v>
      </c>
      <c r="H6" s="17" t="s">
        <v>329</v>
      </c>
      <c r="I6" s="17" t="s">
        <v>330</v>
      </c>
      <c r="J6" s="17" t="s">
        <v>331</v>
      </c>
      <c r="K6" s="17" t="s">
        <v>332</v>
      </c>
    </row>
    <row r="7" spans="2:12" x14ac:dyDescent="0.35">
      <c r="B7" s="15" t="s">
        <v>313</v>
      </c>
      <c r="C7" s="14">
        <v>0.73800884009143897</v>
      </c>
      <c r="D7" s="14">
        <v>0.54038185037175102</v>
      </c>
      <c r="E7" s="14">
        <v>0.61992484022861605</v>
      </c>
      <c r="F7" s="14">
        <v>0.55449429631654301</v>
      </c>
      <c r="G7" s="14">
        <v>0.79389405177880201</v>
      </c>
      <c r="H7" s="14">
        <v>0.81852653065394498</v>
      </c>
      <c r="I7" s="14">
        <v>0.79386083530949203</v>
      </c>
      <c r="J7" s="14">
        <v>0.63484939292368203</v>
      </c>
      <c r="K7" s="14">
        <v>0.58199591270024398</v>
      </c>
    </row>
    <row r="8" spans="2:12" x14ac:dyDescent="0.35">
      <c r="B8" s="15" t="s">
        <v>314</v>
      </c>
      <c r="C8" s="14">
        <v>0.22870096007441401</v>
      </c>
      <c r="D8" s="14">
        <v>0.40731626252976399</v>
      </c>
      <c r="E8" s="14">
        <v>0.34722023551086301</v>
      </c>
      <c r="F8" s="14">
        <v>0.38899283357422398</v>
      </c>
      <c r="G8" s="14">
        <v>0.186319338299963</v>
      </c>
      <c r="H8" s="14">
        <v>0.162824935236796</v>
      </c>
      <c r="I8" s="14">
        <v>0.17454873841355101</v>
      </c>
      <c r="J8" s="14">
        <v>0.34199162249021903</v>
      </c>
      <c r="K8" s="14">
        <v>0.38028567787830497</v>
      </c>
    </row>
    <row r="9" spans="2:12" x14ac:dyDescent="0.35">
      <c r="B9" s="15" t="s">
        <v>64</v>
      </c>
      <c r="C9" s="14">
        <v>3.3290199834147098E-2</v>
      </c>
      <c r="D9" s="14">
        <v>5.2301887098485197E-2</v>
      </c>
      <c r="E9" s="14">
        <v>3.2854924260520599E-2</v>
      </c>
      <c r="F9" s="14">
        <v>5.6512870109232602E-2</v>
      </c>
      <c r="G9" s="14">
        <v>1.9786609921234901E-2</v>
      </c>
      <c r="H9" s="14">
        <v>1.8648534109258801E-2</v>
      </c>
      <c r="I9" s="14">
        <v>3.1590426276956601E-2</v>
      </c>
      <c r="J9" s="14">
        <v>2.3158984586098798E-2</v>
      </c>
      <c r="K9" s="14">
        <v>3.7718409421451798E-2</v>
      </c>
    </row>
    <row r="10" spans="2:12" x14ac:dyDescent="0.35">
      <c r="B10" s="16" t="s">
        <v>222</v>
      </c>
      <c r="C10" s="16"/>
      <c r="D10" s="16"/>
      <c r="E10" s="16"/>
      <c r="F10" s="16"/>
      <c r="G10" s="16"/>
      <c r="H10" s="16"/>
      <c r="I10" s="16"/>
      <c r="J10" s="16"/>
      <c r="K10" s="16"/>
    </row>
    <row r="11" spans="2:12" x14ac:dyDescent="0.35">
      <c r="B11" t="s">
        <v>69</v>
      </c>
    </row>
    <row r="12" spans="2:12" x14ac:dyDescent="0.35">
      <c r="B12" t="s">
        <v>70</v>
      </c>
    </row>
    <row r="16" spans="2:12" x14ac:dyDescent="0.35">
      <c r="B16"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0.73800884009143897</v>
      </c>
      <c r="D9" s="14">
        <v>0.74687981355961996</v>
      </c>
      <c r="E9" s="14">
        <v>0.72762578012877899</v>
      </c>
      <c r="F9" s="14"/>
      <c r="G9" s="14">
        <v>0.72556146372452601</v>
      </c>
      <c r="H9" s="14">
        <v>0.86853631370954998</v>
      </c>
      <c r="I9" s="14">
        <v>0.69986021992522796</v>
      </c>
      <c r="J9" s="14">
        <v>0.71465399876430102</v>
      </c>
      <c r="K9" s="14">
        <v>0.568665188411141</v>
      </c>
      <c r="L9" s="14">
        <v>0.69978556401841696</v>
      </c>
      <c r="M9" s="14"/>
      <c r="N9" s="14">
        <v>0.64893614892894702</v>
      </c>
      <c r="O9" s="14">
        <v>0.798574742525335</v>
      </c>
      <c r="P9" s="14">
        <v>0.738591983997818</v>
      </c>
      <c r="Q9" s="14">
        <v>0.78673272609099998</v>
      </c>
      <c r="R9" s="14">
        <v>0.67727479466537499</v>
      </c>
      <c r="S9" s="14"/>
      <c r="T9" s="14">
        <v>0.72933745118103999</v>
      </c>
      <c r="U9" s="14">
        <v>0.62220647257016404</v>
      </c>
      <c r="V9" s="14">
        <v>0.711127164705189</v>
      </c>
      <c r="W9" s="14">
        <v>0.77750939627391602</v>
      </c>
      <c r="X9" s="14"/>
      <c r="Y9" s="14">
        <v>0.66248461448558904</v>
      </c>
      <c r="Z9" s="14">
        <v>0.76222998591886804</v>
      </c>
      <c r="AA9" s="14">
        <v>0.86096101961730997</v>
      </c>
      <c r="AB9" s="14">
        <v>0.95940923445617399</v>
      </c>
      <c r="AC9" s="14"/>
      <c r="AD9" s="14">
        <v>0.76025983868459901</v>
      </c>
      <c r="AE9" s="14">
        <v>0.72077142617538803</v>
      </c>
      <c r="AF9" s="14">
        <v>0.45577466231278901</v>
      </c>
      <c r="AG9" s="14">
        <v>0.83719473126510502</v>
      </c>
      <c r="AH9" s="14"/>
      <c r="AI9" s="14">
        <v>0.88637233226202194</v>
      </c>
      <c r="AJ9" s="14">
        <v>0.76858061034690395</v>
      </c>
      <c r="AK9" s="14">
        <v>0.87943433938049798</v>
      </c>
      <c r="AL9" s="14">
        <v>0.83014309513598805</v>
      </c>
      <c r="AM9" s="14">
        <v>0.77081041237165504</v>
      </c>
    </row>
    <row r="10" spans="2:39" x14ac:dyDescent="0.35">
      <c r="B10" s="15" t="s">
        <v>314</v>
      </c>
      <c r="C10" s="14">
        <v>0.22870096007441401</v>
      </c>
      <c r="D10" s="14">
        <v>0.226125122389948</v>
      </c>
      <c r="E10" s="14">
        <v>0.23171585773224401</v>
      </c>
      <c r="F10" s="14"/>
      <c r="G10" s="14">
        <v>0.242335644961195</v>
      </c>
      <c r="H10" s="14">
        <v>0.105500425135911</v>
      </c>
      <c r="I10" s="14">
        <v>0.25997877379843798</v>
      </c>
      <c r="J10" s="14">
        <v>0.27021497178932802</v>
      </c>
      <c r="K10" s="14">
        <v>0.36369132916396602</v>
      </c>
      <c r="L10" s="14">
        <v>0.26860365681800102</v>
      </c>
      <c r="M10" s="14"/>
      <c r="N10" s="14">
        <v>0.32024542044594101</v>
      </c>
      <c r="O10" s="14">
        <v>0.201425257474665</v>
      </c>
      <c r="P10" s="14">
        <v>0.23306316525877799</v>
      </c>
      <c r="Q10" s="14">
        <v>0.14280117226476099</v>
      </c>
      <c r="R10" s="14">
        <v>0.28576289761614898</v>
      </c>
      <c r="S10" s="14"/>
      <c r="T10" s="14">
        <v>0.20461493680818901</v>
      </c>
      <c r="U10" s="14">
        <v>0.29494831420216</v>
      </c>
      <c r="V10" s="14">
        <v>0.26629719526620999</v>
      </c>
      <c r="W10" s="14">
        <v>0.18847040702398499</v>
      </c>
      <c r="X10" s="14"/>
      <c r="Y10" s="14">
        <v>0.30313793549328399</v>
      </c>
      <c r="Z10" s="14">
        <v>0.197720454098295</v>
      </c>
      <c r="AA10" s="14">
        <v>0.114372441715753</v>
      </c>
      <c r="AB10" s="14">
        <v>4.0590765543825999E-2</v>
      </c>
      <c r="AC10" s="14"/>
      <c r="AD10" s="14">
        <v>0.207119658272026</v>
      </c>
      <c r="AE10" s="14">
        <v>0.23518990664088699</v>
      </c>
      <c r="AF10" s="14">
        <v>0.54422533768721104</v>
      </c>
      <c r="AG10" s="14">
        <v>0.16280526873489501</v>
      </c>
      <c r="AH10" s="14"/>
      <c r="AI10" s="14">
        <v>0.113627667737978</v>
      </c>
      <c r="AJ10" s="14">
        <v>0.21433174615328601</v>
      </c>
      <c r="AK10" s="14">
        <v>8.9876135783019798E-2</v>
      </c>
      <c r="AL10" s="14">
        <v>0.169856904864012</v>
      </c>
      <c r="AM10" s="14">
        <v>0.18921993619427399</v>
      </c>
    </row>
    <row r="11" spans="2:39" x14ac:dyDescent="0.35">
      <c r="B11" s="15" t="s">
        <v>64</v>
      </c>
      <c r="C11" s="23">
        <v>3.3290199834147098E-2</v>
      </c>
      <c r="D11" s="23">
        <v>2.69950640504323E-2</v>
      </c>
      <c r="E11" s="23">
        <v>4.0658362138976403E-2</v>
      </c>
      <c r="F11" s="23"/>
      <c r="G11" s="23">
        <v>3.2102891314278598E-2</v>
      </c>
      <c r="H11" s="23">
        <v>2.59632611545388E-2</v>
      </c>
      <c r="I11" s="23">
        <v>4.0161006276334503E-2</v>
      </c>
      <c r="J11" s="23">
        <v>1.5131029446372001E-2</v>
      </c>
      <c r="K11" s="23">
        <v>6.7643482424893001E-2</v>
      </c>
      <c r="L11" s="23">
        <v>3.1610779163581397E-2</v>
      </c>
      <c r="M11" s="23"/>
      <c r="N11" s="23">
        <v>3.0818430625112098E-2</v>
      </c>
      <c r="O11" s="23">
        <v>0</v>
      </c>
      <c r="P11" s="23">
        <v>2.8344850743403802E-2</v>
      </c>
      <c r="Q11" s="23">
        <v>7.0466101644239207E-2</v>
      </c>
      <c r="R11" s="23">
        <v>3.6962307718476001E-2</v>
      </c>
      <c r="S11" s="23"/>
      <c r="T11" s="23">
        <v>6.6047612010771098E-2</v>
      </c>
      <c r="U11" s="23">
        <v>8.2845213227675601E-2</v>
      </c>
      <c r="V11" s="23">
        <v>2.25756400286009E-2</v>
      </c>
      <c r="W11" s="23">
        <v>3.4020196702098902E-2</v>
      </c>
      <c r="X11" s="23"/>
      <c r="Y11" s="23">
        <v>3.4377450021127499E-2</v>
      </c>
      <c r="Z11" s="23">
        <v>4.0049559982837199E-2</v>
      </c>
      <c r="AA11" s="23">
        <v>2.4666538666936799E-2</v>
      </c>
      <c r="AB11" s="23">
        <v>0</v>
      </c>
      <c r="AC11" s="23"/>
      <c r="AD11" s="23">
        <v>3.2620503043374702E-2</v>
      </c>
      <c r="AE11" s="23">
        <v>4.4038667183724102E-2</v>
      </c>
      <c r="AF11" s="23">
        <v>0</v>
      </c>
      <c r="AG11" s="23">
        <v>0</v>
      </c>
      <c r="AH11" s="23"/>
      <c r="AI11" s="23">
        <v>0</v>
      </c>
      <c r="AJ11" s="23">
        <v>1.7087643499809999E-2</v>
      </c>
      <c r="AK11" s="23">
        <v>3.0689524836482199E-2</v>
      </c>
      <c r="AL11" s="23">
        <v>0</v>
      </c>
      <c r="AM11" s="23">
        <v>3.9969651434071302E-2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0.54038185037175102</v>
      </c>
      <c r="D9" s="14">
        <v>0.55113614858635496</v>
      </c>
      <c r="E9" s="14">
        <v>0.52779444678869802</v>
      </c>
      <c r="F9" s="14"/>
      <c r="G9" s="14">
        <v>0.52543407699996403</v>
      </c>
      <c r="H9" s="14">
        <v>0.60278869283853598</v>
      </c>
      <c r="I9" s="14">
        <v>0.60694012985616697</v>
      </c>
      <c r="J9" s="14">
        <v>0.539852402831141</v>
      </c>
      <c r="K9" s="14">
        <v>0.38734293585670099</v>
      </c>
      <c r="L9" s="14">
        <v>0.34917866359753202</v>
      </c>
      <c r="M9" s="14"/>
      <c r="N9" s="14">
        <v>0.62396910801264105</v>
      </c>
      <c r="O9" s="14">
        <v>0.64392579888573898</v>
      </c>
      <c r="P9" s="14">
        <v>0.51177646383905195</v>
      </c>
      <c r="Q9" s="14">
        <v>0.50911220524601697</v>
      </c>
      <c r="R9" s="14">
        <v>0.45428236477259598</v>
      </c>
      <c r="S9" s="14"/>
      <c r="T9" s="14">
        <v>0.40826592620663998</v>
      </c>
      <c r="U9" s="14">
        <v>0.34152888796638697</v>
      </c>
      <c r="V9" s="14">
        <v>0.54593901267635303</v>
      </c>
      <c r="W9" s="14">
        <v>0.57427871925670404</v>
      </c>
      <c r="X9" s="14"/>
      <c r="Y9" s="14">
        <v>0.50987210224051505</v>
      </c>
      <c r="Z9" s="14">
        <v>0.63108136714437002</v>
      </c>
      <c r="AA9" s="14">
        <v>0.483604927522858</v>
      </c>
      <c r="AB9" s="14">
        <v>0.68238593254339397</v>
      </c>
      <c r="AC9" s="14"/>
      <c r="AD9" s="14">
        <v>0.55129740905188696</v>
      </c>
      <c r="AE9" s="14">
        <v>0.56025251230193296</v>
      </c>
      <c r="AF9" s="14">
        <v>0.21187155773118699</v>
      </c>
      <c r="AG9" s="14">
        <v>0.55730892745733696</v>
      </c>
      <c r="AH9" s="14"/>
      <c r="AI9" s="14">
        <v>0.41391681608556902</v>
      </c>
      <c r="AJ9" s="14">
        <v>0.54056479568410898</v>
      </c>
      <c r="AK9" s="14">
        <v>0.62744274668058497</v>
      </c>
      <c r="AL9" s="14">
        <v>0.67171848510116905</v>
      </c>
      <c r="AM9" s="14">
        <v>0.571234267749406</v>
      </c>
    </row>
    <row r="10" spans="2:39" x14ac:dyDescent="0.35">
      <c r="B10" s="15" t="s">
        <v>314</v>
      </c>
      <c r="C10" s="14">
        <v>0.40731626252976399</v>
      </c>
      <c r="D10" s="14">
        <v>0.387086219801135</v>
      </c>
      <c r="E10" s="14">
        <v>0.43099458232769</v>
      </c>
      <c r="F10" s="14"/>
      <c r="G10" s="14">
        <v>0.42558995332816302</v>
      </c>
      <c r="H10" s="14">
        <v>0.32463279794656202</v>
      </c>
      <c r="I10" s="14">
        <v>0.38296292033303703</v>
      </c>
      <c r="J10" s="14">
        <v>0.40091267737355402</v>
      </c>
      <c r="K10" s="14">
        <v>0.54501358171840597</v>
      </c>
      <c r="L10" s="14">
        <v>0.56678327865147504</v>
      </c>
      <c r="M10" s="14"/>
      <c r="N10" s="14">
        <v>0.36106004915873402</v>
      </c>
      <c r="O10" s="14">
        <v>0.317834410314419</v>
      </c>
      <c r="P10" s="14">
        <v>0.45604045154867801</v>
      </c>
      <c r="Q10" s="14">
        <v>0.413519404373132</v>
      </c>
      <c r="R10" s="14">
        <v>0.462077369425336</v>
      </c>
      <c r="S10" s="14"/>
      <c r="T10" s="14">
        <v>0.52568646178258804</v>
      </c>
      <c r="U10" s="14">
        <v>0.58672933759286305</v>
      </c>
      <c r="V10" s="14">
        <v>0.39372707058272399</v>
      </c>
      <c r="W10" s="14">
        <v>0.38526541061570502</v>
      </c>
      <c r="X10" s="14"/>
      <c r="Y10" s="14">
        <v>0.43731113878158201</v>
      </c>
      <c r="Z10" s="14">
        <v>0.32352477091498499</v>
      </c>
      <c r="AA10" s="14">
        <v>0.44789809286573401</v>
      </c>
      <c r="AB10" s="14">
        <v>0.259450933060488</v>
      </c>
      <c r="AC10" s="14"/>
      <c r="AD10" s="14">
        <v>0.39623330585547201</v>
      </c>
      <c r="AE10" s="14">
        <v>0.38927563896721101</v>
      </c>
      <c r="AF10" s="14">
        <v>0.74470783332796497</v>
      </c>
      <c r="AG10" s="14">
        <v>0.366570626208434</v>
      </c>
      <c r="AH10" s="14"/>
      <c r="AI10" s="14">
        <v>0.45246660344996598</v>
      </c>
      <c r="AJ10" s="14">
        <v>0.42761786945195202</v>
      </c>
      <c r="AK10" s="14">
        <v>0.27299015395609899</v>
      </c>
      <c r="AL10" s="14">
        <v>0.28429335836382702</v>
      </c>
      <c r="AM10" s="14">
        <v>0.39061297901034903</v>
      </c>
    </row>
    <row r="11" spans="2:39" x14ac:dyDescent="0.35">
      <c r="B11" s="15" t="s">
        <v>64</v>
      </c>
      <c r="C11" s="23">
        <v>5.2301887098485197E-2</v>
      </c>
      <c r="D11" s="23">
        <v>6.1777631612509702E-2</v>
      </c>
      <c r="E11" s="23">
        <v>4.1210970883612301E-2</v>
      </c>
      <c r="F11" s="23"/>
      <c r="G11" s="23">
        <v>4.89759696718731E-2</v>
      </c>
      <c r="H11" s="23">
        <v>7.2578509214902207E-2</v>
      </c>
      <c r="I11" s="23">
        <v>1.0096949810796001E-2</v>
      </c>
      <c r="J11" s="23">
        <v>5.9234919795304701E-2</v>
      </c>
      <c r="K11" s="23">
        <v>6.7643482424893001E-2</v>
      </c>
      <c r="L11" s="23">
        <v>8.4038057750993503E-2</v>
      </c>
      <c r="M11" s="23"/>
      <c r="N11" s="23">
        <v>1.4970842828624599E-2</v>
      </c>
      <c r="O11" s="23">
        <v>3.82397907998418E-2</v>
      </c>
      <c r="P11" s="23">
        <v>3.2183084612270103E-2</v>
      </c>
      <c r="Q11" s="23">
        <v>7.7368390380850902E-2</v>
      </c>
      <c r="R11" s="23">
        <v>8.3640265802068903E-2</v>
      </c>
      <c r="S11" s="23"/>
      <c r="T11" s="23">
        <v>6.6047612010771098E-2</v>
      </c>
      <c r="U11" s="23">
        <v>7.1741774440749306E-2</v>
      </c>
      <c r="V11" s="23">
        <v>6.0333916740923102E-2</v>
      </c>
      <c r="W11" s="23">
        <v>4.0455870127591699E-2</v>
      </c>
      <c r="X11" s="23"/>
      <c r="Y11" s="23">
        <v>5.2816758977903201E-2</v>
      </c>
      <c r="Z11" s="23">
        <v>4.5393861940644903E-2</v>
      </c>
      <c r="AA11" s="23">
        <v>6.8496979611407494E-2</v>
      </c>
      <c r="AB11" s="23">
        <v>5.8163134396117602E-2</v>
      </c>
      <c r="AC11" s="23"/>
      <c r="AD11" s="23">
        <v>5.2469285092641302E-2</v>
      </c>
      <c r="AE11" s="23">
        <v>5.0471848730856E-2</v>
      </c>
      <c r="AF11" s="23">
        <v>4.3420608940848197E-2</v>
      </c>
      <c r="AG11" s="23">
        <v>7.6120446334229694E-2</v>
      </c>
      <c r="AH11" s="23"/>
      <c r="AI11" s="23">
        <v>0.13361658046446401</v>
      </c>
      <c r="AJ11" s="23">
        <v>3.1817334863939097E-2</v>
      </c>
      <c r="AK11" s="23">
        <v>9.9567099363316702E-2</v>
      </c>
      <c r="AL11" s="23">
        <v>4.3988156535003799E-2</v>
      </c>
      <c r="AM11" s="23">
        <v>3.81527532402458E-2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0.61992484022861605</v>
      </c>
      <c r="D9" s="14">
        <v>0.60022664305849205</v>
      </c>
      <c r="E9" s="14">
        <v>0.64298065964993301</v>
      </c>
      <c r="F9" s="14"/>
      <c r="G9" s="14">
        <v>0.527633170868678</v>
      </c>
      <c r="H9" s="14">
        <v>0.74493451418657197</v>
      </c>
      <c r="I9" s="14">
        <v>0.65600210933421899</v>
      </c>
      <c r="J9" s="14">
        <v>0.55350986125116197</v>
      </c>
      <c r="K9" s="14">
        <v>0.49017005692148402</v>
      </c>
      <c r="L9" s="14">
        <v>0.60233150937683699</v>
      </c>
      <c r="M9" s="14"/>
      <c r="N9" s="14">
        <v>0.53952358251968202</v>
      </c>
      <c r="O9" s="14">
        <v>0.629640635994973</v>
      </c>
      <c r="P9" s="14">
        <v>0.63136195918494997</v>
      </c>
      <c r="Q9" s="14">
        <v>0.65011016551551903</v>
      </c>
      <c r="R9" s="14">
        <v>0.61600589955460905</v>
      </c>
      <c r="S9" s="14"/>
      <c r="T9" s="14">
        <v>0.421145504924476</v>
      </c>
      <c r="U9" s="14">
        <v>0.65086515186668203</v>
      </c>
      <c r="V9" s="14">
        <v>0.63182688057117897</v>
      </c>
      <c r="W9" s="14">
        <v>0.63357366556404704</v>
      </c>
      <c r="X9" s="14"/>
      <c r="Y9" s="14">
        <v>0.55120704483343896</v>
      </c>
      <c r="Z9" s="14">
        <v>0.59535296410803495</v>
      </c>
      <c r="AA9" s="14">
        <v>0.81522626278219801</v>
      </c>
      <c r="AB9" s="14">
        <v>0.84379314058702404</v>
      </c>
      <c r="AC9" s="14"/>
      <c r="AD9" s="14">
        <v>0.62090666860227905</v>
      </c>
      <c r="AE9" s="14">
        <v>0.633575012899812</v>
      </c>
      <c r="AF9" s="14">
        <v>0.36782591815012899</v>
      </c>
      <c r="AG9" s="14">
        <v>0.70380023292468696</v>
      </c>
      <c r="AH9" s="14"/>
      <c r="AI9" s="14">
        <v>0.64759527145057905</v>
      </c>
      <c r="AJ9" s="14">
        <v>0.61757178682649505</v>
      </c>
      <c r="AK9" s="14">
        <v>0.75103877690143706</v>
      </c>
      <c r="AL9" s="14">
        <v>0.64623194804962703</v>
      </c>
      <c r="AM9" s="14">
        <v>0.74305737494725599</v>
      </c>
    </row>
    <row r="10" spans="2:39" x14ac:dyDescent="0.35">
      <c r="B10" s="15" t="s">
        <v>314</v>
      </c>
      <c r="C10" s="14">
        <v>0.34722023551086301</v>
      </c>
      <c r="D10" s="14">
        <v>0.36831779985528901</v>
      </c>
      <c r="E10" s="14">
        <v>0.32252652219518702</v>
      </c>
      <c r="F10" s="14"/>
      <c r="G10" s="14">
        <v>0.42303108556197799</v>
      </c>
      <c r="H10" s="14">
        <v>0.23530490117792</v>
      </c>
      <c r="I10" s="14">
        <v>0.32280975119451</v>
      </c>
      <c r="J10" s="14">
        <v>0.416290702205033</v>
      </c>
      <c r="K10" s="14">
        <v>0.462452788247321</v>
      </c>
      <c r="L10" s="14">
        <v>0.33444693229600098</v>
      </c>
      <c r="M10" s="14"/>
      <c r="N10" s="14">
        <v>0.41933980304650598</v>
      </c>
      <c r="O10" s="14">
        <v>0.357624156206449</v>
      </c>
      <c r="P10" s="14">
        <v>0.35790414120692998</v>
      </c>
      <c r="Q10" s="14">
        <v>0.28382820029544598</v>
      </c>
      <c r="R10" s="14">
        <v>0.35733641984955999</v>
      </c>
      <c r="S10" s="14"/>
      <c r="T10" s="14">
        <v>0.44349920550746802</v>
      </c>
      <c r="U10" s="14">
        <v>0.32733703438585299</v>
      </c>
      <c r="V10" s="14">
        <v>0.34256304571524099</v>
      </c>
      <c r="W10" s="14">
        <v>0.34002532063759799</v>
      </c>
      <c r="X10" s="14"/>
      <c r="Y10" s="14">
        <v>0.40932613842191801</v>
      </c>
      <c r="Z10" s="14">
        <v>0.384271601493124</v>
      </c>
      <c r="AA10" s="14">
        <v>0.18477373721780199</v>
      </c>
      <c r="AB10" s="14">
        <v>0.12715627661804299</v>
      </c>
      <c r="AC10" s="14"/>
      <c r="AD10" s="14">
        <v>0.34939684618259098</v>
      </c>
      <c r="AE10" s="14">
        <v>0.32405568628748199</v>
      </c>
      <c r="AF10" s="14">
        <v>0.58575766591260603</v>
      </c>
      <c r="AG10" s="14">
        <v>0.29619976707531298</v>
      </c>
      <c r="AH10" s="14"/>
      <c r="AI10" s="14">
        <v>0.322870763548879</v>
      </c>
      <c r="AJ10" s="14">
        <v>0.36730516093439902</v>
      </c>
      <c r="AK10" s="14">
        <v>0.18048205200706399</v>
      </c>
      <c r="AL10" s="14">
        <v>0.33209615157452299</v>
      </c>
      <c r="AM10" s="14">
        <v>0.23351545631690099</v>
      </c>
    </row>
    <row r="11" spans="2:39" x14ac:dyDescent="0.35">
      <c r="B11" s="15" t="s">
        <v>64</v>
      </c>
      <c r="C11" s="23">
        <v>3.2854924260520599E-2</v>
      </c>
      <c r="D11" s="23">
        <v>3.1455557086218902E-2</v>
      </c>
      <c r="E11" s="23">
        <v>3.44928181548795E-2</v>
      </c>
      <c r="F11" s="23"/>
      <c r="G11" s="23">
        <v>4.9335743569343601E-2</v>
      </c>
      <c r="H11" s="23">
        <v>1.9760584635508598E-2</v>
      </c>
      <c r="I11" s="23">
        <v>2.1188139471270798E-2</v>
      </c>
      <c r="J11" s="23">
        <v>3.0199436543804602E-2</v>
      </c>
      <c r="K11" s="23">
        <v>4.7377154831195603E-2</v>
      </c>
      <c r="L11" s="23">
        <v>6.3221558327162794E-2</v>
      </c>
      <c r="M11" s="23"/>
      <c r="N11" s="23">
        <v>4.1136614433812099E-2</v>
      </c>
      <c r="O11" s="23">
        <v>1.2735207798577499E-2</v>
      </c>
      <c r="P11" s="23">
        <v>1.07338996081193E-2</v>
      </c>
      <c r="Q11" s="23">
        <v>6.6061634189035004E-2</v>
      </c>
      <c r="R11" s="23">
        <v>2.6657680595830902E-2</v>
      </c>
      <c r="S11" s="23"/>
      <c r="T11" s="23">
        <v>0.13535528956805601</v>
      </c>
      <c r="U11" s="23">
        <v>2.1797813747465099E-2</v>
      </c>
      <c r="V11" s="23">
        <v>2.5610073713580199E-2</v>
      </c>
      <c r="W11" s="23">
        <v>2.64010137983548E-2</v>
      </c>
      <c r="X11" s="23"/>
      <c r="Y11" s="23">
        <v>3.9466816744642898E-2</v>
      </c>
      <c r="Z11" s="23">
        <v>2.0375434398841399E-2</v>
      </c>
      <c r="AA11" s="23">
        <v>0</v>
      </c>
      <c r="AB11" s="23">
        <v>2.9050582794933499E-2</v>
      </c>
      <c r="AC11" s="23"/>
      <c r="AD11" s="23">
        <v>2.9696485215129902E-2</v>
      </c>
      <c r="AE11" s="23">
        <v>4.2369300812706297E-2</v>
      </c>
      <c r="AF11" s="23">
        <v>4.64164159372654E-2</v>
      </c>
      <c r="AG11" s="23">
        <v>0</v>
      </c>
      <c r="AH11" s="23"/>
      <c r="AI11" s="23">
        <v>2.9533965000541802E-2</v>
      </c>
      <c r="AJ11" s="23">
        <v>1.5123052239105801E-2</v>
      </c>
      <c r="AK11" s="23">
        <v>6.8479171091499494E-2</v>
      </c>
      <c r="AL11" s="23">
        <v>2.1671900375848999E-2</v>
      </c>
      <c r="AM11" s="23">
        <v>2.34271687358426E-2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0.55449429631654301</v>
      </c>
      <c r="D9" s="14">
        <v>0.53548489458368398</v>
      </c>
      <c r="E9" s="14">
        <v>0.57674391286139304</v>
      </c>
      <c r="F9" s="14"/>
      <c r="G9" s="14">
        <v>0.534258127313603</v>
      </c>
      <c r="H9" s="14">
        <v>0.61276367223203998</v>
      </c>
      <c r="I9" s="14">
        <v>0.56702494173009699</v>
      </c>
      <c r="J9" s="14">
        <v>0.56016633907237401</v>
      </c>
      <c r="K9" s="14">
        <v>0.50499897863203003</v>
      </c>
      <c r="L9" s="14">
        <v>0.40343723757720301</v>
      </c>
      <c r="M9" s="14"/>
      <c r="N9" s="14">
        <v>0.61242547770014799</v>
      </c>
      <c r="O9" s="14">
        <v>0.51312661036607699</v>
      </c>
      <c r="P9" s="14">
        <v>0.56736212834265898</v>
      </c>
      <c r="Q9" s="14">
        <v>0.62362039674950298</v>
      </c>
      <c r="R9" s="14">
        <v>0.48752576813461801</v>
      </c>
      <c r="S9" s="14"/>
      <c r="T9" s="14">
        <v>0.73719443748967095</v>
      </c>
      <c r="U9" s="14">
        <v>0.50466370177054498</v>
      </c>
      <c r="V9" s="14">
        <v>0.54743257164674797</v>
      </c>
      <c r="W9" s="14">
        <v>0.54034057872589303</v>
      </c>
      <c r="X9" s="14"/>
      <c r="Y9" s="14">
        <v>0.50549785816829895</v>
      </c>
      <c r="Z9" s="14">
        <v>0.64829426491426401</v>
      </c>
      <c r="AA9" s="14">
        <v>0.58347127750397298</v>
      </c>
      <c r="AB9" s="14">
        <v>0.65872589716312102</v>
      </c>
      <c r="AC9" s="14"/>
      <c r="AD9" s="14">
        <v>0.54931039182131802</v>
      </c>
      <c r="AE9" s="14">
        <v>0.60472744736623496</v>
      </c>
      <c r="AF9" s="14">
        <v>0.34665247213632699</v>
      </c>
      <c r="AG9" s="14">
        <v>0.51366826436221202</v>
      </c>
      <c r="AH9" s="14"/>
      <c r="AI9" s="14">
        <v>0.59190114932764004</v>
      </c>
      <c r="AJ9" s="14">
        <v>0.60257173720023005</v>
      </c>
      <c r="AK9" s="14">
        <v>0.63879299832803005</v>
      </c>
      <c r="AL9" s="14">
        <v>0.51093432898303404</v>
      </c>
      <c r="AM9" s="14">
        <v>0.55481976866541605</v>
      </c>
    </row>
    <row r="10" spans="2:39" x14ac:dyDescent="0.35">
      <c r="B10" s="15" t="s">
        <v>314</v>
      </c>
      <c r="C10" s="14">
        <v>0.38899283357422398</v>
      </c>
      <c r="D10" s="14">
        <v>0.43052835171072001</v>
      </c>
      <c r="E10" s="14">
        <v>0.34037745027516902</v>
      </c>
      <c r="F10" s="14"/>
      <c r="G10" s="14">
        <v>0.44019320477872798</v>
      </c>
      <c r="H10" s="14">
        <v>0.31564192141110697</v>
      </c>
      <c r="I10" s="14">
        <v>0.37526157566465901</v>
      </c>
      <c r="J10" s="14">
        <v>0.36488009094971302</v>
      </c>
      <c r="K10" s="14">
        <v>0.45130250776568398</v>
      </c>
      <c r="L10" s="14">
        <v>0.54413548383538501</v>
      </c>
      <c r="M10" s="14"/>
      <c r="N10" s="14">
        <v>0.30118639481493997</v>
      </c>
      <c r="O10" s="14">
        <v>0.44863359883408099</v>
      </c>
      <c r="P10" s="14">
        <v>0.36531512319583198</v>
      </c>
      <c r="Q10" s="14">
        <v>0.34116147224480298</v>
      </c>
      <c r="R10" s="14">
        <v>0.43264193772509302</v>
      </c>
      <c r="S10" s="14"/>
      <c r="T10" s="14">
        <v>0.19374627049014001</v>
      </c>
      <c r="U10" s="14">
        <v>0.43766759726161603</v>
      </c>
      <c r="V10" s="14">
        <v>0.41184667617286802</v>
      </c>
      <c r="W10" s="14">
        <v>0.38957039372313401</v>
      </c>
      <c r="X10" s="14"/>
      <c r="Y10" s="14">
        <v>0.44119059771698199</v>
      </c>
      <c r="Z10" s="14">
        <v>0.29254784808727302</v>
      </c>
      <c r="AA10" s="14">
        <v>0.36539123631362103</v>
      </c>
      <c r="AB10" s="14">
        <v>0.28876692016071098</v>
      </c>
      <c r="AC10" s="14"/>
      <c r="AD10" s="14">
        <v>0.39000728766093501</v>
      </c>
      <c r="AE10" s="14">
        <v>0.34375623982900699</v>
      </c>
      <c r="AF10" s="14">
        <v>0.65334752786367301</v>
      </c>
      <c r="AG10" s="14">
        <v>0.44827151247067298</v>
      </c>
      <c r="AH10" s="14"/>
      <c r="AI10" s="14">
        <v>0.36572656099865702</v>
      </c>
      <c r="AJ10" s="14">
        <v>0.34180569205695499</v>
      </c>
      <c r="AK10" s="14">
        <v>0.32673152225711399</v>
      </c>
      <c r="AL10" s="14">
        <v>0.44507751448196198</v>
      </c>
      <c r="AM10" s="14">
        <v>0.35981662583243801</v>
      </c>
    </row>
    <row r="11" spans="2:39" x14ac:dyDescent="0.35">
      <c r="B11" s="15" t="s">
        <v>64</v>
      </c>
      <c r="C11" s="23">
        <v>5.6512870109232602E-2</v>
      </c>
      <c r="D11" s="23">
        <v>3.3986753705596097E-2</v>
      </c>
      <c r="E11" s="23">
        <v>8.2878636863437702E-2</v>
      </c>
      <c r="F11" s="23"/>
      <c r="G11" s="23">
        <v>2.55486679076697E-2</v>
      </c>
      <c r="H11" s="23">
        <v>7.1594406356852602E-2</v>
      </c>
      <c r="I11" s="23">
        <v>5.7713482605243699E-2</v>
      </c>
      <c r="J11" s="23">
        <v>7.4953569977912804E-2</v>
      </c>
      <c r="K11" s="23">
        <v>4.3698513602286201E-2</v>
      </c>
      <c r="L11" s="23">
        <v>5.2427278587412099E-2</v>
      </c>
      <c r="M11" s="23"/>
      <c r="N11" s="23">
        <v>8.6388127484912106E-2</v>
      </c>
      <c r="O11" s="23">
        <v>3.82397907998418E-2</v>
      </c>
      <c r="P11" s="23">
        <v>6.7322748461508902E-2</v>
      </c>
      <c r="Q11" s="23">
        <v>3.5218131005693598E-2</v>
      </c>
      <c r="R11" s="23">
        <v>7.9832294140288695E-2</v>
      </c>
      <c r="S11" s="23"/>
      <c r="T11" s="23">
        <v>6.9059292020189206E-2</v>
      </c>
      <c r="U11" s="23">
        <v>5.7668700967839701E-2</v>
      </c>
      <c r="V11" s="23">
        <v>4.0720752180383901E-2</v>
      </c>
      <c r="W11" s="23">
        <v>7.0089027550972904E-2</v>
      </c>
      <c r="X11" s="23"/>
      <c r="Y11" s="23">
        <v>5.3311544114719903E-2</v>
      </c>
      <c r="Z11" s="23">
        <v>5.9157886998462902E-2</v>
      </c>
      <c r="AA11" s="23">
        <v>5.1137486182405899E-2</v>
      </c>
      <c r="AB11" s="23">
        <v>5.2507182676167601E-2</v>
      </c>
      <c r="AC11" s="23"/>
      <c r="AD11" s="23">
        <v>6.0682320517746899E-2</v>
      </c>
      <c r="AE11" s="23">
        <v>5.1516312804757498E-2</v>
      </c>
      <c r="AF11" s="23">
        <v>0</v>
      </c>
      <c r="AG11" s="23">
        <v>3.8060223167114798E-2</v>
      </c>
      <c r="AH11" s="23"/>
      <c r="AI11" s="23">
        <v>4.2372289673702698E-2</v>
      </c>
      <c r="AJ11" s="23">
        <v>5.56225707428155E-2</v>
      </c>
      <c r="AK11" s="23">
        <v>3.4475479414856298E-2</v>
      </c>
      <c r="AL11" s="23">
        <v>4.3988156535003799E-2</v>
      </c>
      <c r="AM11" s="23">
        <v>8.5363605502146403E-2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0.79389405177880201</v>
      </c>
      <c r="D9" s="14">
        <v>0.81875238533444095</v>
      </c>
      <c r="E9" s="14">
        <v>0.76479853381724305</v>
      </c>
      <c r="F9" s="14"/>
      <c r="G9" s="14">
        <v>0.686274633265062</v>
      </c>
      <c r="H9" s="14">
        <v>0.801227175956708</v>
      </c>
      <c r="I9" s="14">
        <v>0.82880075745640203</v>
      </c>
      <c r="J9" s="14">
        <v>0.84423544212618395</v>
      </c>
      <c r="K9" s="14">
        <v>0.79408466409491196</v>
      </c>
      <c r="L9" s="14">
        <v>0.81543440093299202</v>
      </c>
      <c r="M9" s="14"/>
      <c r="N9" s="14">
        <v>0.75354875185895698</v>
      </c>
      <c r="O9" s="14">
        <v>0.79546842945331397</v>
      </c>
      <c r="P9" s="14">
        <v>0.83645880219237201</v>
      </c>
      <c r="Q9" s="14">
        <v>0.77451445861519796</v>
      </c>
      <c r="R9" s="14">
        <v>0.81121999168071302</v>
      </c>
      <c r="S9" s="14"/>
      <c r="T9" s="14">
        <v>0.60539115232882801</v>
      </c>
      <c r="U9" s="14">
        <v>0.54920617213117595</v>
      </c>
      <c r="V9" s="14">
        <v>0.79817628073856906</v>
      </c>
      <c r="W9" s="14">
        <v>0.84183009505797002</v>
      </c>
      <c r="X9" s="14"/>
      <c r="Y9" s="14">
        <v>0.75044728464883603</v>
      </c>
      <c r="Z9" s="14">
        <v>0.81425509202680701</v>
      </c>
      <c r="AA9" s="14">
        <v>0.88315497158963596</v>
      </c>
      <c r="AB9" s="14">
        <v>0.94456794843219205</v>
      </c>
      <c r="AC9" s="14"/>
      <c r="AD9" s="14">
        <v>0.82351328084224595</v>
      </c>
      <c r="AE9" s="14">
        <v>0.75729513702736295</v>
      </c>
      <c r="AF9" s="14">
        <v>0.73028126909898805</v>
      </c>
      <c r="AG9" s="14">
        <v>0.67999446591770596</v>
      </c>
      <c r="AH9" s="14"/>
      <c r="AI9" s="14">
        <v>0.78896230180875204</v>
      </c>
      <c r="AJ9" s="14">
        <v>0.84846187044036603</v>
      </c>
      <c r="AK9" s="14">
        <v>0.74277950036893203</v>
      </c>
      <c r="AL9" s="14">
        <v>0.81069785739101996</v>
      </c>
      <c r="AM9" s="14">
        <v>0.86921447226419901</v>
      </c>
    </row>
    <row r="10" spans="2:39" x14ac:dyDescent="0.35">
      <c r="B10" s="15" t="s">
        <v>314</v>
      </c>
      <c r="C10" s="14">
        <v>0.186319338299963</v>
      </c>
      <c r="D10" s="14">
        <v>0.165204019531379</v>
      </c>
      <c r="E10" s="14">
        <v>0.21103383233956999</v>
      </c>
      <c r="F10" s="14"/>
      <c r="G10" s="14">
        <v>0.27748628140640402</v>
      </c>
      <c r="H10" s="14">
        <v>0.183855324886849</v>
      </c>
      <c r="I10" s="14">
        <v>0.15436880630829899</v>
      </c>
      <c r="J10" s="14">
        <v>0.14753398780103699</v>
      </c>
      <c r="K10" s="14">
        <v>0.18441924034315199</v>
      </c>
      <c r="L10" s="14">
        <v>0.15551730329956301</v>
      </c>
      <c r="M10" s="14"/>
      <c r="N10" s="14">
        <v>0.212311598550189</v>
      </c>
      <c r="O10" s="14">
        <v>0.194536281153183</v>
      </c>
      <c r="P10" s="14">
        <v>0.13595996545584499</v>
      </c>
      <c r="Q10" s="14">
        <v>0.21525273724681199</v>
      </c>
      <c r="R10" s="14">
        <v>0.16394701970873399</v>
      </c>
      <c r="S10" s="14"/>
      <c r="T10" s="14">
        <v>0.36266059135405099</v>
      </c>
      <c r="U10" s="14">
        <v>0.41492294064844898</v>
      </c>
      <c r="V10" s="14">
        <v>0.182220676108414</v>
      </c>
      <c r="W10" s="14">
        <v>0.14159749808511499</v>
      </c>
      <c r="X10" s="14"/>
      <c r="Y10" s="14">
        <v>0.223373666319858</v>
      </c>
      <c r="Z10" s="14">
        <v>0.16606818888465999</v>
      </c>
      <c r="AA10" s="14">
        <v>0.10808553441516</v>
      </c>
      <c r="AB10" s="14">
        <v>5.5432051567808102E-2</v>
      </c>
      <c r="AC10" s="14"/>
      <c r="AD10" s="14">
        <v>0.16007275285956599</v>
      </c>
      <c r="AE10" s="14">
        <v>0.216059898914917</v>
      </c>
      <c r="AF10" s="14">
        <v>0.269718730901012</v>
      </c>
      <c r="AG10" s="14">
        <v>0.28194531091517999</v>
      </c>
      <c r="AH10" s="14"/>
      <c r="AI10" s="14">
        <v>0.21103769819124801</v>
      </c>
      <c r="AJ10" s="14">
        <v>0.12427034847931399</v>
      </c>
      <c r="AK10" s="14">
        <v>0.226530974794586</v>
      </c>
      <c r="AL10" s="14">
        <v>0.172292846852693</v>
      </c>
      <c r="AM10" s="14">
        <v>0.111417919447412</v>
      </c>
    </row>
    <row r="11" spans="2:39" x14ac:dyDescent="0.35">
      <c r="B11" s="15" t="s">
        <v>64</v>
      </c>
      <c r="C11" s="23">
        <v>1.9786609921234901E-2</v>
      </c>
      <c r="D11" s="23">
        <v>1.60435951341804E-2</v>
      </c>
      <c r="E11" s="23">
        <v>2.4167633843187299E-2</v>
      </c>
      <c r="F11" s="23"/>
      <c r="G11" s="23">
        <v>3.6239085328533802E-2</v>
      </c>
      <c r="H11" s="23">
        <v>1.4917499156442899E-2</v>
      </c>
      <c r="I11" s="23">
        <v>1.68304362352991E-2</v>
      </c>
      <c r="J11" s="23">
        <v>8.2305700727798008E-3</v>
      </c>
      <c r="K11" s="23">
        <v>2.1496095561936001E-2</v>
      </c>
      <c r="L11" s="23">
        <v>2.9048295767444401E-2</v>
      </c>
      <c r="M11" s="23"/>
      <c r="N11" s="23">
        <v>3.4139649590853402E-2</v>
      </c>
      <c r="O11" s="23">
        <v>9.9952893935028493E-3</v>
      </c>
      <c r="P11" s="23">
        <v>2.7581232351782899E-2</v>
      </c>
      <c r="Q11" s="23">
        <v>1.02328041379903E-2</v>
      </c>
      <c r="R11" s="23">
        <v>2.48329886105534E-2</v>
      </c>
      <c r="S11" s="23"/>
      <c r="T11" s="23">
        <v>3.1948256317121199E-2</v>
      </c>
      <c r="U11" s="23">
        <v>3.5870887220374598E-2</v>
      </c>
      <c r="V11" s="23">
        <v>1.9603043153016801E-2</v>
      </c>
      <c r="W11" s="23">
        <v>1.65724068569141E-2</v>
      </c>
      <c r="X11" s="23"/>
      <c r="Y11" s="23">
        <v>2.6179049031306099E-2</v>
      </c>
      <c r="Z11" s="23">
        <v>1.96767190885332E-2</v>
      </c>
      <c r="AA11" s="23">
        <v>8.7594939952043704E-3</v>
      </c>
      <c r="AB11" s="23">
        <v>0</v>
      </c>
      <c r="AC11" s="23"/>
      <c r="AD11" s="23">
        <v>1.6413966298187602E-2</v>
      </c>
      <c r="AE11" s="23">
        <v>2.6644964057720499E-2</v>
      </c>
      <c r="AF11" s="23">
        <v>0</v>
      </c>
      <c r="AG11" s="23">
        <v>3.8060223167114798E-2</v>
      </c>
      <c r="AH11" s="23"/>
      <c r="AI11" s="23">
        <v>0</v>
      </c>
      <c r="AJ11" s="23">
        <v>2.72677810803197E-2</v>
      </c>
      <c r="AK11" s="23">
        <v>3.0689524836482199E-2</v>
      </c>
      <c r="AL11" s="23">
        <v>1.7009295756286701E-2</v>
      </c>
      <c r="AM11" s="23">
        <v>1.93676082883887E-2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0.81852653065394498</v>
      </c>
      <c r="D9" s="14">
        <v>0.83574332016263997</v>
      </c>
      <c r="E9" s="14">
        <v>0.79837508296058102</v>
      </c>
      <c r="F9" s="14"/>
      <c r="G9" s="14">
        <v>0.756440892154434</v>
      </c>
      <c r="H9" s="14">
        <v>0.83505927028151195</v>
      </c>
      <c r="I9" s="14">
        <v>0.84888566220145201</v>
      </c>
      <c r="J9" s="14">
        <v>0.81002949520053802</v>
      </c>
      <c r="K9" s="14">
        <v>0.81588196362473497</v>
      </c>
      <c r="L9" s="14">
        <v>0.83849352963247803</v>
      </c>
      <c r="M9" s="14"/>
      <c r="N9" s="14">
        <v>0.80337699377697303</v>
      </c>
      <c r="O9" s="14">
        <v>0.85159998909294299</v>
      </c>
      <c r="P9" s="14">
        <v>0.81134444930060301</v>
      </c>
      <c r="Q9" s="14">
        <v>0.86821652844149499</v>
      </c>
      <c r="R9" s="14">
        <v>0.75779898746431595</v>
      </c>
      <c r="S9" s="14"/>
      <c r="T9" s="14">
        <v>0.67620389699809402</v>
      </c>
      <c r="U9" s="14">
        <v>0.76135894078090105</v>
      </c>
      <c r="V9" s="14">
        <v>0.82888010523962896</v>
      </c>
      <c r="W9" s="14">
        <v>0.83464137968389096</v>
      </c>
      <c r="X9" s="14"/>
      <c r="Y9" s="14">
        <v>0.82072236699052203</v>
      </c>
      <c r="Z9" s="14">
        <v>0.82332106949973705</v>
      </c>
      <c r="AA9" s="14">
        <v>0.81956486623092195</v>
      </c>
      <c r="AB9" s="14">
        <v>0.80180252542407504</v>
      </c>
      <c r="AC9" s="14"/>
      <c r="AD9" s="14">
        <v>0.793038268858686</v>
      </c>
      <c r="AE9" s="14">
        <v>0.89248467372639695</v>
      </c>
      <c r="AF9" s="14">
        <v>0.69761241934391605</v>
      </c>
      <c r="AG9" s="14">
        <v>0.78447307160426705</v>
      </c>
      <c r="AH9" s="14"/>
      <c r="AI9" s="14">
        <v>0.78003051158592296</v>
      </c>
      <c r="AJ9" s="14">
        <v>0.80680101037047902</v>
      </c>
      <c r="AK9" s="14">
        <v>0.89940104910213703</v>
      </c>
      <c r="AL9" s="14">
        <v>0.84759270460874203</v>
      </c>
      <c r="AM9" s="14">
        <v>0.77651907188936997</v>
      </c>
    </row>
    <row r="10" spans="2:39" x14ac:dyDescent="0.35">
      <c r="B10" s="15" t="s">
        <v>314</v>
      </c>
      <c r="C10" s="14">
        <v>0.162824935236796</v>
      </c>
      <c r="D10" s="14">
        <v>0.14720729843688299</v>
      </c>
      <c r="E10" s="14">
        <v>0.18110464940234799</v>
      </c>
      <c r="F10" s="14"/>
      <c r="G10" s="14">
        <v>0.23336627586005099</v>
      </c>
      <c r="H10" s="14">
        <v>0.14130840792463201</v>
      </c>
      <c r="I10" s="14">
        <v>0.14513757279189601</v>
      </c>
      <c r="J10" s="14">
        <v>0.16722951883506901</v>
      </c>
      <c r="K10" s="14">
        <v>0.184118036375265</v>
      </c>
      <c r="L10" s="14">
        <v>8.0030896012665997E-2</v>
      </c>
      <c r="M10" s="14"/>
      <c r="N10" s="14">
        <v>0.17900402263882501</v>
      </c>
      <c r="O10" s="14">
        <v>0.12255094809141601</v>
      </c>
      <c r="P10" s="14">
        <v>0.17137147964409399</v>
      </c>
      <c r="Q10" s="14">
        <v>0.12028831709472</v>
      </c>
      <c r="R10" s="14">
        <v>0.21736802392513099</v>
      </c>
      <c r="S10" s="14"/>
      <c r="T10" s="14">
        <v>0.32379610300190598</v>
      </c>
      <c r="U10" s="14">
        <v>0.20902161535247199</v>
      </c>
      <c r="V10" s="14">
        <v>0.14980826922756901</v>
      </c>
      <c r="W10" s="14">
        <v>0.14777484963625001</v>
      </c>
      <c r="X10" s="14"/>
      <c r="Y10" s="14">
        <v>0.16422136966447301</v>
      </c>
      <c r="Z10" s="14">
        <v>0.16081095265308201</v>
      </c>
      <c r="AA10" s="14">
        <v>0.15706670915907001</v>
      </c>
      <c r="AB10" s="14">
        <v>0.14610347696116099</v>
      </c>
      <c r="AC10" s="14"/>
      <c r="AD10" s="14">
        <v>0.182460389732988</v>
      </c>
      <c r="AE10" s="14">
        <v>0.100971425903311</v>
      </c>
      <c r="AF10" s="14">
        <v>0.30238758065608401</v>
      </c>
      <c r="AG10" s="14">
        <v>0.17352660534910699</v>
      </c>
      <c r="AH10" s="14"/>
      <c r="AI10" s="14">
        <v>0.21996948841407701</v>
      </c>
      <c r="AJ10" s="14">
        <v>0.17611134612971099</v>
      </c>
      <c r="AK10" s="14">
        <v>6.6123471483006693E-2</v>
      </c>
      <c r="AL10" s="14">
        <v>0.108419138856254</v>
      </c>
      <c r="AM10" s="14">
        <v>0.22348092811063</v>
      </c>
    </row>
    <row r="11" spans="2:39" x14ac:dyDescent="0.35">
      <c r="B11" s="15" t="s">
        <v>64</v>
      </c>
      <c r="C11" s="23">
        <v>1.8648534109258801E-2</v>
      </c>
      <c r="D11" s="23">
        <v>1.7049381400476699E-2</v>
      </c>
      <c r="E11" s="23">
        <v>2.0520267637071599E-2</v>
      </c>
      <c r="F11" s="23"/>
      <c r="G11" s="23">
        <v>1.0192831985514799E-2</v>
      </c>
      <c r="H11" s="23">
        <v>2.3632321793855701E-2</v>
      </c>
      <c r="I11" s="23">
        <v>5.9767650066518503E-3</v>
      </c>
      <c r="J11" s="23">
        <v>2.2740985964393199E-2</v>
      </c>
      <c r="K11" s="23">
        <v>0</v>
      </c>
      <c r="L11" s="23">
        <v>8.14755743548565E-2</v>
      </c>
      <c r="M11" s="23"/>
      <c r="N11" s="23">
        <v>1.76189835842025E-2</v>
      </c>
      <c r="O11" s="23">
        <v>2.58490628156408E-2</v>
      </c>
      <c r="P11" s="23">
        <v>1.7284071055303E-2</v>
      </c>
      <c r="Q11" s="23">
        <v>1.1495154463785399E-2</v>
      </c>
      <c r="R11" s="23">
        <v>2.48329886105534E-2</v>
      </c>
      <c r="S11" s="23"/>
      <c r="T11" s="23">
        <v>0</v>
      </c>
      <c r="U11" s="23">
        <v>2.9619443866626499E-2</v>
      </c>
      <c r="V11" s="23">
        <v>2.1311625532801699E-2</v>
      </c>
      <c r="W11" s="23">
        <v>1.75837706798588E-2</v>
      </c>
      <c r="X11" s="23"/>
      <c r="Y11" s="23">
        <v>1.5056263345005601E-2</v>
      </c>
      <c r="Z11" s="23">
        <v>1.58679778471808E-2</v>
      </c>
      <c r="AA11" s="23">
        <v>2.33684246100078E-2</v>
      </c>
      <c r="AB11" s="23">
        <v>5.20939976147647E-2</v>
      </c>
      <c r="AC11" s="23"/>
      <c r="AD11" s="23">
        <v>2.45013414083265E-2</v>
      </c>
      <c r="AE11" s="23">
        <v>6.5439003702929804E-3</v>
      </c>
      <c r="AF11" s="23">
        <v>0</v>
      </c>
      <c r="AG11" s="23">
        <v>4.2000323046626202E-2</v>
      </c>
      <c r="AH11" s="23"/>
      <c r="AI11" s="23">
        <v>0</v>
      </c>
      <c r="AJ11" s="23">
        <v>1.7087643499809999E-2</v>
      </c>
      <c r="AK11" s="23">
        <v>3.4475479414856298E-2</v>
      </c>
      <c r="AL11" s="23">
        <v>4.3988156535003799E-2</v>
      </c>
      <c r="AM11" s="23">
        <v>0</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0.79386083530949203</v>
      </c>
      <c r="D9" s="14">
        <v>0.77986939024235002</v>
      </c>
      <c r="E9" s="14">
        <v>0.81023716803300505</v>
      </c>
      <c r="F9" s="14"/>
      <c r="G9" s="14">
        <v>0.81244190667114102</v>
      </c>
      <c r="H9" s="14">
        <v>0.80826380579522905</v>
      </c>
      <c r="I9" s="14">
        <v>0.84639740568968302</v>
      </c>
      <c r="J9" s="14">
        <v>0.795621099233219</v>
      </c>
      <c r="K9" s="14">
        <v>0.71561857737665602</v>
      </c>
      <c r="L9" s="14">
        <v>0.62995568961235404</v>
      </c>
      <c r="M9" s="14"/>
      <c r="N9" s="14">
        <v>0.69902261953571398</v>
      </c>
      <c r="O9" s="14">
        <v>0.81767223768964803</v>
      </c>
      <c r="P9" s="14">
        <v>0.80063372557423695</v>
      </c>
      <c r="Q9" s="14">
        <v>0.80239747930267102</v>
      </c>
      <c r="R9" s="14">
        <v>0.831551682405542</v>
      </c>
      <c r="S9" s="14"/>
      <c r="T9" s="14">
        <v>0.82676820866777001</v>
      </c>
      <c r="U9" s="14">
        <v>0.79107919174747898</v>
      </c>
      <c r="V9" s="14">
        <v>0.80528976962637799</v>
      </c>
      <c r="W9" s="14">
        <v>0.77821507149828895</v>
      </c>
      <c r="X9" s="14"/>
      <c r="Y9" s="14">
        <v>0.78827831255359704</v>
      </c>
      <c r="Z9" s="14">
        <v>0.80493864043333496</v>
      </c>
      <c r="AA9" s="14">
        <v>0.81995377431078997</v>
      </c>
      <c r="AB9" s="14">
        <v>0.85350111775886806</v>
      </c>
      <c r="AC9" s="14"/>
      <c r="AD9" s="14">
        <v>0.79416385779300902</v>
      </c>
      <c r="AE9" s="14">
        <v>0.78336209892674002</v>
      </c>
      <c r="AF9" s="14">
        <v>0.73568768692505204</v>
      </c>
      <c r="AG9" s="14">
        <v>0.89766855042253502</v>
      </c>
      <c r="AH9" s="14"/>
      <c r="AI9" s="14">
        <v>0.86757673545772596</v>
      </c>
      <c r="AJ9" s="14">
        <v>0.81404373810428698</v>
      </c>
      <c r="AK9" s="14">
        <v>0.82921727035500703</v>
      </c>
      <c r="AL9" s="14">
        <v>0.77897027661007101</v>
      </c>
      <c r="AM9" s="14">
        <v>0.91368396461041801</v>
      </c>
    </row>
    <row r="10" spans="2:39" x14ac:dyDescent="0.35">
      <c r="B10" s="15" t="s">
        <v>314</v>
      </c>
      <c r="C10" s="14">
        <v>0.17454873841355101</v>
      </c>
      <c r="D10" s="14">
        <v>0.18669196864339899</v>
      </c>
      <c r="E10" s="14">
        <v>0.16033565480225101</v>
      </c>
      <c r="F10" s="14"/>
      <c r="G10" s="14">
        <v>0.16535803526050399</v>
      </c>
      <c r="H10" s="14">
        <v>0.13613102765573601</v>
      </c>
      <c r="I10" s="14">
        <v>0.153602594310317</v>
      </c>
      <c r="J10" s="14">
        <v>0.15141776810357899</v>
      </c>
      <c r="K10" s="14">
        <v>0.28438142262334398</v>
      </c>
      <c r="L10" s="14">
        <v>0.30322159613802102</v>
      </c>
      <c r="M10" s="14"/>
      <c r="N10" s="14">
        <v>0.27602799507109699</v>
      </c>
      <c r="O10" s="14">
        <v>0.158562525033798</v>
      </c>
      <c r="P10" s="14">
        <v>0.17985087217916301</v>
      </c>
      <c r="Q10" s="14">
        <v>0.15170983418803399</v>
      </c>
      <c r="R10" s="14">
        <v>0.122454072127041</v>
      </c>
      <c r="S10" s="14"/>
      <c r="T10" s="14">
        <v>0.13913243563857999</v>
      </c>
      <c r="U10" s="14">
        <v>0.20892080825252099</v>
      </c>
      <c r="V10" s="14">
        <v>0.16856889453322099</v>
      </c>
      <c r="W10" s="14">
        <v>0.181966324410688</v>
      </c>
      <c r="X10" s="14"/>
      <c r="Y10" s="14">
        <v>0.179270465355443</v>
      </c>
      <c r="Z10" s="14">
        <v>0.14837375214401299</v>
      </c>
      <c r="AA10" s="14">
        <v>0.18004622568921</v>
      </c>
      <c r="AB10" s="14">
        <v>0.11738633063994899</v>
      </c>
      <c r="AC10" s="14"/>
      <c r="AD10" s="14">
        <v>0.173433416456723</v>
      </c>
      <c r="AE10" s="14">
        <v>0.183289072206961</v>
      </c>
      <c r="AF10" s="14">
        <v>0.2208917041341</v>
      </c>
      <c r="AG10" s="14">
        <v>0.102331449577465</v>
      </c>
      <c r="AH10" s="14"/>
      <c r="AI10" s="14">
        <v>0.13242326454227399</v>
      </c>
      <c r="AJ10" s="14">
        <v>0.162151505791883</v>
      </c>
      <c r="AK10" s="14">
        <v>0.13630725023013601</v>
      </c>
      <c r="AL10" s="14">
        <v>0.18058767777812401</v>
      </c>
      <c r="AM10" s="14">
        <v>6.6948427101193503E-2</v>
      </c>
    </row>
    <row r="11" spans="2:39" x14ac:dyDescent="0.35">
      <c r="B11" s="15" t="s">
        <v>64</v>
      </c>
      <c r="C11" s="23">
        <v>3.1590426276956601E-2</v>
      </c>
      <c r="D11" s="23">
        <v>3.3438641114250899E-2</v>
      </c>
      <c r="E11" s="23">
        <v>2.9427177164744099E-2</v>
      </c>
      <c r="F11" s="23"/>
      <c r="G11" s="23">
        <v>2.22000580683555E-2</v>
      </c>
      <c r="H11" s="23">
        <v>5.5605166549034801E-2</v>
      </c>
      <c r="I11" s="23">
        <v>0</v>
      </c>
      <c r="J11" s="23">
        <v>5.29611326632018E-2</v>
      </c>
      <c r="K11" s="23">
        <v>0</v>
      </c>
      <c r="L11" s="23">
        <v>6.6822714249624202E-2</v>
      </c>
      <c r="M11" s="23"/>
      <c r="N11" s="23">
        <v>2.4949385393188601E-2</v>
      </c>
      <c r="O11" s="23">
        <v>2.3765237276553899E-2</v>
      </c>
      <c r="P11" s="23">
        <v>1.95154022465996E-2</v>
      </c>
      <c r="Q11" s="23">
        <v>4.5892686509295399E-2</v>
      </c>
      <c r="R11" s="23">
        <v>4.5994245467416497E-2</v>
      </c>
      <c r="S11" s="23"/>
      <c r="T11" s="23">
        <v>3.4099355693649802E-2</v>
      </c>
      <c r="U11" s="23">
        <v>0</v>
      </c>
      <c r="V11" s="23">
        <v>2.6141335840401101E-2</v>
      </c>
      <c r="W11" s="23">
        <v>3.9818604091023398E-2</v>
      </c>
      <c r="X11" s="23"/>
      <c r="Y11" s="23">
        <v>3.2451222090960401E-2</v>
      </c>
      <c r="Z11" s="23">
        <v>4.6687607422652197E-2</v>
      </c>
      <c r="AA11" s="23">
        <v>0</v>
      </c>
      <c r="AB11" s="23">
        <v>2.9112551601184099E-2</v>
      </c>
      <c r="AC11" s="23"/>
      <c r="AD11" s="23">
        <v>3.2402725750268001E-2</v>
      </c>
      <c r="AE11" s="23">
        <v>3.3348828866298898E-2</v>
      </c>
      <c r="AF11" s="23">
        <v>4.3420608940848197E-2</v>
      </c>
      <c r="AG11" s="23">
        <v>0</v>
      </c>
      <c r="AH11" s="23"/>
      <c r="AI11" s="23">
        <v>0</v>
      </c>
      <c r="AJ11" s="23">
        <v>2.3804756103829899E-2</v>
      </c>
      <c r="AK11" s="23">
        <v>3.4475479414856298E-2</v>
      </c>
      <c r="AL11" s="23">
        <v>4.0442045611805102E-2</v>
      </c>
      <c r="AM11" s="23">
        <v>1.93676082883887E-2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0.63484939292368203</v>
      </c>
      <c r="D9" s="14">
        <v>0.65126863608667496</v>
      </c>
      <c r="E9" s="14">
        <v>0.61563143596390402</v>
      </c>
      <c r="F9" s="14"/>
      <c r="G9" s="14">
        <v>0.61895012031135299</v>
      </c>
      <c r="H9" s="14">
        <v>0.70128363789218895</v>
      </c>
      <c r="I9" s="14">
        <v>0.678160388216548</v>
      </c>
      <c r="J9" s="14">
        <v>0.56879238125885401</v>
      </c>
      <c r="K9" s="14">
        <v>0.45221567700492898</v>
      </c>
      <c r="L9" s="14">
        <v>0.69760852362788295</v>
      </c>
      <c r="M9" s="14"/>
      <c r="N9" s="14">
        <v>0.61191211801531398</v>
      </c>
      <c r="O9" s="14">
        <v>0.65868580363372398</v>
      </c>
      <c r="P9" s="14">
        <v>0.67597280843082796</v>
      </c>
      <c r="Q9" s="14">
        <v>0.54844700149023895</v>
      </c>
      <c r="R9" s="14">
        <v>0.65133528195138801</v>
      </c>
      <c r="S9" s="14"/>
      <c r="T9" s="14">
        <v>0.67472386002860896</v>
      </c>
      <c r="U9" s="14">
        <v>0.62879443412247904</v>
      </c>
      <c r="V9" s="14">
        <v>0.59941812049887799</v>
      </c>
      <c r="W9" s="14">
        <v>0.66451522948566599</v>
      </c>
      <c r="X9" s="14"/>
      <c r="Y9" s="14">
        <v>0.59036679620319599</v>
      </c>
      <c r="Z9" s="14">
        <v>0.701519120989333</v>
      </c>
      <c r="AA9" s="14">
        <v>0.630569857119475</v>
      </c>
      <c r="AB9" s="14">
        <v>0.81956169731394501</v>
      </c>
      <c r="AC9" s="14"/>
      <c r="AD9" s="14">
        <v>0.63715009624550001</v>
      </c>
      <c r="AE9" s="14">
        <v>0.63901431116760998</v>
      </c>
      <c r="AF9" s="14">
        <v>0.49369231037517097</v>
      </c>
      <c r="AG9" s="14">
        <v>0.71043106522201904</v>
      </c>
      <c r="AH9" s="14"/>
      <c r="AI9" s="14">
        <v>0.58747418625320003</v>
      </c>
      <c r="AJ9" s="14">
        <v>0.687998286788571</v>
      </c>
      <c r="AK9" s="14">
        <v>0.60933594590334395</v>
      </c>
      <c r="AL9" s="14">
        <v>0.69460133377689903</v>
      </c>
      <c r="AM9" s="14">
        <v>0.77119762656518598</v>
      </c>
    </row>
    <row r="10" spans="2:39" x14ac:dyDescent="0.35">
      <c r="B10" s="15" t="s">
        <v>314</v>
      </c>
      <c r="C10" s="14">
        <v>0.34199162249021903</v>
      </c>
      <c r="D10" s="14">
        <v>0.31893660300633297</v>
      </c>
      <c r="E10" s="14">
        <v>0.36897644558771697</v>
      </c>
      <c r="F10" s="14"/>
      <c r="G10" s="14">
        <v>0.35578449823830199</v>
      </c>
      <c r="H10" s="14">
        <v>0.26424762753505698</v>
      </c>
      <c r="I10" s="14">
        <v>0.321839611783452</v>
      </c>
      <c r="J10" s="14">
        <v>0.41020478915838599</v>
      </c>
      <c r="K10" s="14">
        <v>0.50844172832870704</v>
      </c>
      <c r="L10" s="14">
        <v>0.27078069720853598</v>
      </c>
      <c r="M10" s="14"/>
      <c r="N10" s="14">
        <v>0.34695126755087302</v>
      </c>
      <c r="O10" s="14">
        <v>0.326769239999182</v>
      </c>
      <c r="P10" s="14">
        <v>0.298108399127191</v>
      </c>
      <c r="Q10" s="14">
        <v>0.42144658489532699</v>
      </c>
      <c r="R10" s="14">
        <v>0.34866471804861199</v>
      </c>
      <c r="S10" s="14"/>
      <c r="T10" s="14">
        <v>0.32527613997139099</v>
      </c>
      <c r="U10" s="14">
        <v>0.27308627229180699</v>
      </c>
      <c r="V10" s="14">
        <v>0.37867978906931898</v>
      </c>
      <c r="W10" s="14">
        <v>0.31546449886245997</v>
      </c>
      <c r="X10" s="14"/>
      <c r="Y10" s="14">
        <v>0.38714718829832601</v>
      </c>
      <c r="Z10" s="14">
        <v>0.266690650824846</v>
      </c>
      <c r="AA10" s="14">
        <v>0.34402911615346699</v>
      </c>
      <c r="AB10" s="14">
        <v>0.18043830268605501</v>
      </c>
      <c r="AC10" s="14"/>
      <c r="AD10" s="14">
        <v>0.337591350051203</v>
      </c>
      <c r="AE10" s="14">
        <v>0.34074011047633102</v>
      </c>
      <c r="AF10" s="14">
        <v>0.50630768962482897</v>
      </c>
      <c r="AG10" s="14">
        <v>0.25150871161086602</v>
      </c>
      <c r="AH10" s="14"/>
      <c r="AI10" s="14">
        <v>0.385762464862971</v>
      </c>
      <c r="AJ10" s="14">
        <v>0.28186633925149601</v>
      </c>
      <c r="AK10" s="14">
        <v>0.362853549809045</v>
      </c>
      <c r="AL10" s="14">
        <v>0.28064706025449399</v>
      </c>
      <c r="AM10" s="14">
        <v>0.22880237343481499</v>
      </c>
    </row>
    <row r="11" spans="2:39" x14ac:dyDescent="0.35">
      <c r="B11" s="15" t="s">
        <v>64</v>
      </c>
      <c r="C11" s="23">
        <v>2.3158984586098798E-2</v>
      </c>
      <c r="D11" s="23">
        <v>2.97947609069922E-2</v>
      </c>
      <c r="E11" s="23">
        <v>1.53921184483784E-2</v>
      </c>
      <c r="F11" s="23"/>
      <c r="G11" s="23">
        <v>2.52653814503448E-2</v>
      </c>
      <c r="H11" s="23">
        <v>3.44687345727544E-2</v>
      </c>
      <c r="I11" s="23">
        <v>0</v>
      </c>
      <c r="J11" s="23">
        <v>2.1002829582760299E-2</v>
      </c>
      <c r="K11" s="23">
        <v>3.9342594666364403E-2</v>
      </c>
      <c r="L11" s="23">
        <v>3.1610779163581397E-2</v>
      </c>
      <c r="M11" s="23"/>
      <c r="N11" s="23">
        <v>4.1136614433812099E-2</v>
      </c>
      <c r="O11" s="23">
        <v>1.45449563670934E-2</v>
      </c>
      <c r="P11" s="23">
        <v>2.5918792441980702E-2</v>
      </c>
      <c r="Q11" s="23">
        <v>3.0106413614433399E-2</v>
      </c>
      <c r="R11" s="23">
        <v>0</v>
      </c>
      <c r="S11" s="23"/>
      <c r="T11" s="23">
        <v>0</v>
      </c>
      <c r="U11" s="23">
        <v>9.8119293585713904E-2</v>
      </c>
      <c r="V11" s="23">
        <v>2.19020904318027E-2</v>
      </c>
      <c r="W11" s="23">
        <v>2.00202716518737E-2</v>
      </c>
      <c r="X11" s="23"/>
      <c r="Y11" s="23">
        <v>2.2486015498478E-2</v>
      </c>
      <c r="Z11" s="23">
        <v>3.17902281858213E-2</v>
      </c>
      <c r="AA11" s="23">
        <v>2.54010267270585E-2</v>
      </c>
      <c r="AB11" s="23">
        <v>0</v>
      </c>
      <c r="AC11" s="23"/>
      <c r="AD11" s="23">
        <v>2.5258553703297201E-2</v>
      </c>
      <c r="AE11" s="23">
        <v>2.0245578356058301E-2</v>
      </c>
      <c r="AF11" s="23">
        <v>0</v>
      </c>
      <c r="AG11" s="23">
        <v>3.8060223167114798E-2</v>
      </c>
      <c r="AH11" s="23"/>
      <c r="AI11" s="23">
        <v>2.6763348883828999E-2</v>
      </c>
      <c r="AJ11" s="23">
        <v>3.0135373959932699E-2</v>
      </c>
      <c r="AK11" s="23">
        <v>2.7810504287610598E-2</v>
      </c>
      <c r="AL11" s="23">
        <v>2.4751605968606701E-2</v>
      </c>
      <c r="AM11" s="23">
        <v>0</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453</v>
      </c>
      <c r="D7" s="10">
        <v>251</v>
      </c>
      <c r="E7" s="10">
        <v>202</v>
      </c>
      <c r="F7" s="10"/>
      <c r="G7" s="10">
        <v>94</v>
      </c>
      <c r="H7" s="10">
        <v>127</v>
      </c>
      <c r="I7" s="10">
        <v>98</v>
      </c>
      <c r="J7" s="10">
        <v>67</v>
      </c>
      <c r="K7" s="10">
        <v>41</v>
      </c>
      <c r="L7" s="10">
        <v>26</v>
      </c>
      <c r="M7" s="10"/>
      <c r="N7" s="10">
        <v>67</v>
      </c>
      <c r="O7" s="10">
        <v>81</v>
      </c>
      <c r="P7" s="10">
        <v>107</v>
      </c>
      <c r="Q7" s="10">
        <v>87</v>
      </c>
      <c r="R7" s="10">
        <v>82</v>
      </c>
      <c r="S7" s="10"/>
      <c r="T7" s="10">
        <v>35</v>
      </c>
      <c r="U7" s="10">
        <v>24</v>
      </c>
      <c r="V7" s="10">
        <v>192</v>
      </c>
      <c r="W7" s="10">
        <v>202</v>
      </c>
      <c r="X7" s="10"/>
      <c r="Y7" s="10">
        <v>218</v>
      </c>
      <c r="Z7" s="10">
        <v>102</v>
      </c>
      <c r="AA7" s="10">
        <v>70</v>
      </c>
      <c r="AB7" s="10">
        <v>36</v>
      </c>
      <c r="AC7" s="10"/>
      <c r="AD7" s="10">
        <v>267</v>
      </c>
      <c r="AE7" s="10">
        <v>147</v>
      </c>
      <c r="AF7" s="10">
        <v>17</v>
      </c>
      <c r="AG7" s="10">
        <v>20</v>
      </c>
      <c r="AH7" s="10"/>
      <c r="AI7" s="10">
        <v>35</v>
      </c>
      <c r="AJ7" s="10">
        <v>107</v>
      </c>
      <c r="AK7" s="10">
        <v>30</v>
      </c>
      <c r="AL7" s="10">
        <v>49</v>
      </c>
      <c r="AM7" s="10">
        <v>51</v>
      </c>
    </row>
    <row r="8" spans="2:39" ht="30" customHeight="1" x14ac:dyDescent="0.35">
      <c r="B8" s="11" t="s">
        <v>20</v>
      </c>
      <c r="C8" s="11">
        <v>462</v>
      </c>
      <c r="D8" s="11">
        <v>249</v>
      </c>
      <c r="E8" s="11">
        <v>213</v>
      </c>
      <c r="F8" s="11"/>
      <c r="G8" s="11">
        <v>83</v>
      </c>
      <c r="H8" s="11">
        <v>123</v>
      </c>
      <c r="I8" s="11">
        <v>106</v>
      </c>
      <c r="J8" s="11">
        <v>72</v>
      </c>
      <c r="K8" s="11">
        <v>47</v>
      </c>
      <c r="L8" s="11">
        <v>32</v>
      </c>
      <c r="M8" s="11"/>
      <c r="N8" s="11">
        <v>36</v>
      </c>
      <c r="O8" s="11">
        <v>128</v>
      </c>
      <c r="P8" s="11">
        <v>104</v>
      </c>
      <c r="Q8" s="11">
        <v>93</v>
      </c>
      <c r="R8" s="11">
        <v>73</v>
      </c>
      <c r="S8" s="11"/>
      <c r="T8" s="11">
        <v>30</v>
      </c>
      <c r="U8" s="11">
        <v>21</v>
      </c>
      <c r="V8" s="11">
        <v>204</v>
      </c>
      <c r="W8" s="11">
        <v>208</v>
      </c>
      <c r="X8" s="11"/>
      <c r="Y8" s="11">
        <v>225</v>
      </c>
      <c r="Z8" s="11">
        <v>103</v>
      </c>
      <c r="AA8" s="11">
        <v>72</v>
      </c>
      <c r="AB8" s="11">
        <v>37</v>
      </c>
      <c r="AC8" s="11"/>
      <c r="AD8" s="11">
        <v>279</v>
      </c>
      <c r="AE8" s="11">
        <v>142</v>
      </c>
      <c r="AF8" s="11">
        <v>18</v>
      </c>
      <c r="AG8" s="11">
        <v>20</v>
      </c>
      <c r="AH8" s="11"/>
      <c r="AI8" s="11">
        <v>36</v>
      </c>
      <c r="AJ8" s="11">
        <v>105</v>
      </c>
      <c r="AK8" s="11">
        <v>31</v>
      </c>
      <c r="AL8" s="11">
        <v>75</v>
      </c>
      <c r="AM8" s="11">
        <v>45</v>
      </c>
    </row>
    <row r="9" spans="2:39" x14ac:dyDescent="0.35">
      <c r="B9" s="15" t="s">
        <v>313</v>
      </c>
      <c r="C9" s="14">
        <v>0.58199591270024398</v>
      </c>
      <c r="D9" s="14">
        <v>0.60469358588149102</v>
      </c>
      <c r="E9" s="14">
        <v>0.55542934675355704</v>
      </c>
      <c r="F9" s="14"/>
      <c r="G9" s="14">
        <v>0.56172443189034704</v>
      </c>
      <c r="H9" s="14">
        <v>0.62472705076225499</v>
      </c>
      <c r="I9" s="14">
        <v>0.61034050169659104</v>
      </c>
      <c r="J9" s="14">
        <v>0.60811600517573206</v>
      </c>
      <c r="K9" s="14">
        <v>0.46873075325865099</v>
      </c>
      <c r="L9" s="14">
        <v>0.48682457693321901</v>
      </c>
      <c r="M9" s="14"/>
      <c r="N9" s="14">
        <v>0.546999820932077</v>
      </c>
      <c r="O9" s="14">
        <v>0.53305007300598295</v>
      </c>
      <c r="P9" s="14">
        <v>0.62792677388850204</v>
      </c>
      <c r="Q9" s="14">
        <v>0.60602334636905297</v>
      </c>
      <c r="R9" s="14">
        <v>0.56231809377901798</v>
      </c>
      <c r="S9" s="14"/>
      <c r="T9" s="14">
        <v>0.65329706919708397</v>
      </c>
      <c r="U9" s="14">
        <v>0.304684204829685</v>
      </c>
      <c r="V9" s="14">
        <v>0.51709438191969204</v>
      </c>
      <c r="W9" s="14">
        <v>0.66390535901058301</v>
      </c>
      <c r="X9" s="14"/>
      <c r="Y9" s="14">
        <v>0.50865919942374505</v>
      </c>
      <c r="Z9" s="14">
        <v>0.66758197667345598</v>
      </c>
      <c r="AA9" s="14">
        <v>0.71453342224166605</v>
      </c>
      <c r="AB9" s="14">
        <v>0.70871321400522602</v>
      </c>
      <c r="AC9" s="14"/>
      <c r="AD9" s="14">
        <v>0.59795893123294297</v>
      </c>
      <c r="AE9" s="14">
        <v>0.54908749713265304</v>
      </c>
      <c r="AF9" s="14">
        <v>0.41394630276866001</v>
      </c>
      <c r="AG9" s="14">
        <v>0.70726443508208803</v>
      </c>
      <c r="AH9" s="14"/>
      <c r="AI9" s="14">
        <v>0.60162264345100303</v>
      </c>
      <c r="AJ9" s="14">
        <v>0.63038952610291799</v>
      </c>
      <c r="AK9" s="14">
        <v>0.61713875948195895</v>
      </c>
      <c r="AL9" s="14">
        <v>0.59527792313314498</v>
      </c>
      <c r="AM9" s="14">
        <v>0.73091432834688197</v>
      </c>
    </row>
    <row r="10" spans="2:39" x14ac:dyDescent="0.35">
      <c r="B10" s="15" t="s">
        <v>314</v>
      </c>
      <c r="C10" s="14">
        <v>0.38028567787830497</v>
      </c>
      <c r="D10" s="14">
        <v>0.36437565532065003</v>
      </c>
      <c r="E10" s="14">
        <v>0.39890761591204199</v>
      </c>
      <c r="F10" s="14"/>
      <c r="G10" s="14">
        <v>0.43318925509101103</v>
      </c>
      <c r="H10" s="14">
        <v>0.33297280453959099</v>
      </c>
      <c r="I10" s="14">
        <v>0.35120089317459502</v>
      </c>
      <c r="J10" s="14">
        <v>0.35416348535211301</v>
      </c>
      <c r="K10" s="14">
        <v>0.44822813847269799</v>
      </c>
      <c r="L10" s="14">
        <v>0.47829220835738601</v>
      </c>
      <c r="M10" s="14"/>
      <c r="N10" s="14">
        <v>0.41171350747379498</v>
      </c>
      <c r="O10" s="14">
        <v>0.43882310794328699</v>
      </c>
      <c r="P10" s="14">
        <v>0.35186832615949398</v>
      </c>
      <c r="Q10" s="14">
        <v>0.34723669996615802</v>
      </c>
      <c r="R10" s="14">
        <v>0.40185137894615103</v>
      </c>
      <c r="S10" s="14"/>
      <c r="T10" s="14">
        <v>0.34670293080291598</v>
      </c>
      <c r="U10" s="14">
        <v>0.69531579517031505</v>
      </c>
      <c r="V10" s="14">
        <v>0.45358591541262699</v>
      </c>
      <c r="W10" s="14">
        <v>0.28085752477944198</v>
      </c>
      <c r="X10" s="14"/>
      <c r="Y10" s="14">
        <v>0.45792128771169999</v>
      </c>
      <c r="Z10" s="14">
        <v>0.29118857859584502</v>
      </c>
      <c r="AA10" s="14">
        <v>0.25647968590305498</v>
      </c>
      <c r="AB10" s="14">
        <v>0.26217423439359</v>
      </c>
      <c r="AC10" s="14"/>
      <c r="AD10" s="14">
        <v>0.35842345053651398</v>
      </c>
      <c r="AE10" s="14">
        <v>0.41406805922789403</v>
      </c>
      <c r="AF10" s="14">
        <v>0.58605369723134004</v>
      </c>
      <c r="AG10" s="14">
        <v>0.29273556491791197</v>
      </c>
      <c r="AH10" s="14"/>
      <c r="AI10" s="14">
        <v>0.37629877233585801</v>
      </c>
      <c r="AJ10" s="14">
        <v>0.34963519572190699</v>
      </c>
      <c r="AK10" s="14">
        <v>0.34838576110318398</v>
      </c>
      <c r="AL10" s="14">
        <v>0.37997047089824898</v>
      </c>
      <c r="AM10" s="14">
        <v>0.24848362850743599</v>
      </c>
    </row>
    <row r="11" spans="2:39" x14ac:dyDescent="0.35">
      <c r="B11" s="15" t="s">
        <v>64</v>
      </c>
      <c r="C11" s="23">
        <v>3.7718409421451798E-2</v>
      </c>
      <c r="D11" s="23">
        <v>3.09307587978595E-2</v>
      </c>
      <c r="E11" s="23">
        <v>4.5663037334400802E-2</v>
      </c>
      <c r="F11" s="23"/>
      <c r="G11" s="23">
        <v>5.0863130186416198E-3</v>
      </c>
      <c r="H11" s="23">
        <v>4.2300144698153803E-2</v>
      </c>
      <c r="I11" s="23">
        <v>3.84586051288138E-2</v>
      </c>
      <c r="J11" s="23">
        <v>3.7720509472155397E-2</v>
      </c>
      <c r="K11" s="23">
        <v>8.3041108268650604E-2</v>
      </c>
      <c r="L11" s="23">
        <v>3.48832147093956E-2</v>
      </c>
      <c r="M11" s="23"/>
      <c r="N11" s="23">
        <v>4.1286671594127397E-2</v>
      </c>
      <c r="O11" s="23">
        <v>2.8126819050729401E-2</v>
      </c>
      <c r="P11" s="23">
        <v>2.0204899952004099E-2</v>
      </c>
      <c r="Q11" s="23">
        <v>4.67399536647886E-2</v>
      </c>
      <c r="R11" s="23">
        <v>3.58305272748317E-2</v>
      </c>
      <c r="S11" s="23"/>
      <c r="T11" s="23">
        <v>0</v>
      </c>
      <c r="U11" s="23">
        <v>0</v>
      </c>
      <c r="V11" s="23">
        <v>2.9319702667680799E-2</v>
      </c>
      <c r="W11" s="23">
        <v>5.5237116209975498E-2</v>
      </c>
      <c r="X11" s="23"/>
      <c r="Y11" s="23">
        <v>3.3419512864554302E-2</v>
      </c>
      <c r="Z11" s="23">
        <v>4.12294447306992E-2</v>
      </c>
      <c r="AA11" s="23">
        <v>2.8986891855278099E-2</v>
      </c>
      <c r="AB11" s="23">
        <v>2.9112551601184099E-2</v>
      </c>
      <c r="AC11" s="23"/>
      <c r="AD11" s="23">
        <v>4.3617618230543102E-2</v>
      </c>
      <c r="AE11" s="23">
        <v>3.6844443639453099E-2</v>
      </c>
      <c r="AF11" s="23">
        <v>0</v>
      </c>
      <c r="AG11" s="23">
        <v>0</v>
      </c>
      <c r="AH11" s="23"/>
      <c r="AI11" s="23">
        <v>2.2078584213138599E-2</v>
      </c>
      <c r="AJ11" s="23">
        <v>1.9975278175175401E-2</v>
      </c>
      <c r="AK11" s="23">
        <v>3.4475479414856298E-2</v>
      </c>
      <c r="AL11" s="23">
        <v>2.4751605968606701E-2</v>
      </c>
      <c r="AM11" s="23">
        <v>2.0602043145682598E-2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G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1" t="s">
        <v>348</v>
      </c>
      <c r="E2" s="28"/>
      <c r="F2" s="28"/>
      <c r="G2" s="28"/>
    </row>
    <row r="6" spans="2:7" ht="50.15" customHeight="1" x14ac:dyDescent="0.35">
      <c r="B6" s="17" t="s">
        <v>15</v>
      </c>
      <c r="C6" s="17" t="s">
        <v>342</v>
      </c>
      <c r="D6" s="17" t="s">
        <v>343</v>
      </c>
      <c r="E6" s="17" t="s">
        <v>344</v>
      </c>
      <c r="F6" s="17" t="s">
        <v>345</v>
      </c>
    </row>
    <row r="7" spans="2:7" x14ac:dyDescent="0.35">
      <c r="B7" s="15" t="s">
        <v>346</v>
      </c>
      <c r="C7" s="14">
        <v>0.61795307768433405</v>
      </c>
      <c r="D7" s="14">
        <v>0.47861963745262898</v>
      </c>
      <c r="E7" s="14">
        <v>0.53836715090231502</v>
      </c>
      <c r="F7" s="14">
        <v>0.38310483724771699</v>
      </c>
    </row>
    <row r="8" spans="2:7" x14ac:dyDescent="0.35">
      <c r="B8" s="15" t="s">
        <v>347</v>
      </c>
      <c r="C8" s="14">
        <v>0.369985651292422</v>
      </c>
      <c r="D8" s="14">
        <v>0.49667245747249</v>
      </c>
      <c r="E8" s="14">
        <v>0.44278144506056699</v>
      </c>
      <c r="F8" s="14">
        <v>0.57706429621361699</v>
      </c>
    </row>
    <row r="9" spans="2:7" x14ac:dyDescent="0.35">
      <c r="B9" s="15" t="s">
        <v>64</v>
      </c>
      <c r="C9" s="14">
        <v>1.2061271023243799E-2</v>
      </c>
      <c r="D9" s="14">
        <v>2.4707905074880701E-2</v>
      </c>
      <c r="E9" s="14">
        <v>1.8851404037117499E-2</v>
      </c>
      <c r="F9" s="14">
        <v>3.9830866538665299E-2</v>
      </c>
    </row>
    <row r="10" spans="2:7" x14ac:dyDescent="0.35">
      <c r="B10" s="16" t="s">
        <v>349</v>
      </c>
      <c r="C10" s="16"/>
      <c r="D10" s="16"/>
      <c r="E10" s="16"/>
      <c r="F10" s="16"/>
    </row>
    <row r="11" spans="2:7" x14ac:dyDescent="0.35">
      <c r="B11" t="s">
        <v>69</v>
      </c>
    </row>
    <row r="12" spans="2:7" x14ac:dyDescent="0.35">
      <c r="B12" t="s">
        <v>70</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230</v>
      </c>
      <c r="D7" s="10">
        <v>126</v>
      </c>
      <c r="E7" s="10">
        <v>104</v>
      </c>
      <c r="F7" s="10"/>
      <c r="G7" s="10">
        <v>39</v>
      </c>
      <c r="H7" s="10">
        <v>81</v>
      </c>
      <c r="I7" s="10">
        <v>45</v>
      </c>
      <c r="J7" s="10">
        <v>31</v>
      </c>
      <c r="K7" s="10">
        <v>14</v>
      </c>
      <c r="L7" s="10">
        <v>20</v>
      </c>
      <c r="M7" s="10"/>
      <c r="N7" s="10">
        <v>21</v>
      </c>
      <c r="O7" s="10">
        <v>45</v>
      </c>
      <c r="P7" s="10">
        <v>51</v>
      </c>
      <c r="Q7" s="10">
        <v>54</v>
      </c>
      <c r="R7" s="10">
        <v>49</v>
      </c>
      <c r="S7" s="10"/>
      <c r="T7" s="10">
        <v>13</v>
      </c>
      <c r="U7" s="10">
        <v>15</v>
      </c>
      <c r="V7" s="10">
        <v>93</v>
      </c>
      <c r="W7" s="10">
        <v>109</v>
      </c>
      <c r="X7" s="10"/>
      <c r="Y7" s="10">
        <v>93</v>
      </c>
      <c r="Z7" s="10">
        <v>57</v>
      </c>
      <c r="AA7" s="10">
        <v>44</v>
      </c>
      <c r="AB7" s="10">
        <v>28</v>
      </c>
      <c r="AC7" s="10"/>
      <c r="AD7" s="10">
        <v>134</v>
      </c>
      <c r="AE7" s="10">
        <v>68</v>
      </c>
      <c r="AF7" s="10">
        <v>10</v>
      </c>
      <c r="AG7" s="10">
        <v>17</v>
      </c>
      <c r="AH7" s="10"/>
      <c r="AI7" s="10">
        <v>27</v>
      </c>
      <c r="AJ7" s="10">
        <v>54</v>
      </c>
      <c r="AK7" s="10">
        <v>21</v>
      </c>
      <c r="AL7" s="10">
        <v>25</v>
      </c>
      <c r="AM7" s="10">
        <v>39</v>
      </c>
    </row>
    <row r="8" spans="2:39" ht="30" customHeight="1" x14ac:dyDescent="0.35">
      <c r="B8" s="11" t="s">
        <v>20</v>
      </c>
      <c r="C8" s="11">
        <v>244</v>
      </c>
      <c r="D8" s="11">
        <v>128</v>
      </c>
      <c r="E8" s="11">
        <v>116</v>
      </c>
      <c r="F8" s="11"/>
      <c r="G8" s="11">
        <v>37</v>
      </c>
      <c r="H8" s="11">
        <v>78</v>
      </c>
      <c r="I8" s="11">
        <v>52</v>
      </c>
      <c r="J8" s="11">
        <v>34</v>
      </c>
      <c r="K8" s="11">
        <v>15</v>
      </c>
      <c r="L8" s="11">
        <v>28</v>
      </c>
      <c r="M8" s="11"/>
      <c r="N8" s="11">
        <v>11</v>
      </c>
      <c r="O8" s="11">
        <v>72</v>
      </c>
      <c r="P8" s="11">
        <v>49</v>
      </c>
      <c r="Q8" s="11">
        <v>58</v>
      </c>
      <c r="R8" s="11">
        <v>44</v>
      </c>
      <c r="S8" s="11"/>
      <c r="T8" s="11">
        <v>11</v>
      </c>
      <c r="U8" s="11">
        <v>17</v>
      </c>
      <c r="V8" s="11">
        <v>101</v>
      </c>
      <c r="W8" s="11">
        <v>115</v>
      </c>
      <c r="X8" s="11"/>
      <c r="Y8" s="11">
        <v>103</v>
      </c>
      <c r="Z8" s="11">
        <v>58</v>
      </c>
      <c r="AA8" s="11">
        <v>46</v>
      </c>
      <c r="AB8" s="11">
        <v>31</v>
      </c>
      <c r="AC8" s="11"/>
      <c r="AD8" s="11">
        <v>147</v>
      </c>
      <c r="AE8" s="11">
        <v>68</v>
      </c>
      <c r="AF8" s="11">
        <v>12</v>
      </c>
      <c r="AG8" s="11">
        <v>15</v>
      </c>
      <c r="AH8" s="11"/>
      <c r="AI8" s="11">
        <v>29</v>
      </c>
      <c r="AJ8" s="11">
        <v>54</v>
      </c>
      <c r="AK8" s="11">
        <v>23</v>
      </c>
      <c r="AL8" s="11">
        <v>38</v>
      </c>
      <c r="AM8" s="11">
        <v>38</v>
      </c>
    </row>
    <row r="9" spans="2:39" x14ac:dyDescent="0.35">
      <c r="B9" s="15" t="s">
        <v>346</v>
      </c>
      <c r="C9" s="14">
        <v>0.61795307768433405</v>
      </c>
      <c r="D9" s="14">
        <v>0.58785034161949401</v>
      </c>
      <c r="E9" s="14">
        <v>0.65104374677586696</v>
      </c>
      <c r="F9" s="14"/>
      <c r="G9" s="14">
        <v>0.60444800544994004</v>
      </c>
      <c r="H9" s="14">
        <v>0.56341690200545702</v>
      </c>
      <c r="I9" s="14">
        <v>0.67619391129964701</v>
      </c>
      <c r="J9" s="14">
        <v>0.65690209586384996</v>
      </c>
      <c r="K9" s="14">
        <v>0.52514039178788596</v>
      </c>
      <c r="L9" s="14">
        <v>0.68008689842590098</v>
      </c>
      <c r="M9" s="14"/>
      <c r="N9" s="14">
        <v>0.42755375990701699</v>
      </c>
      <c r="O9" s="14">
        <v>0.78418627660362605</v>
      </c>
      <c r="P9" s="14">
        <v>0.57220745342303503</v>
      </c>
      <c r="Q9" s="14">
        <v>0.48784119077267801</v>
      </c>
      <c r="R9" s="14">
        <v>0.61775723036579</v>
      </c>
      <c r="S9" s="14"/>
      <c r="T9" s="14">
        <v>0.48060933122017202</v>
      </c>
      <c r="U9" s="14">
        <v>0.40481358809468099</v>
      </c>
      <c r="V9" s="14">
        <v>0.69560998029841203</v>
      </c>
      <c r="W9" s="14">
        <v>0.59368129641010003</v>
      </c>
      <c r="X9" s="14"/>
      <c r="Y9" s="14">
        <v>0.606548079846986</v>
      </c>
      <c r="Z9" s="14">
        <v>0.55267779151281105</v>
      </c>
      <c r="AA9" s="14">
        <v>0.69321339277038696</v>
      </c>
      <c r="AB9" s="14">
        <v>0.67816728588462005</v>
      </c>
      <c r="AC9" s="14"/>
      <c r="AD9" s="14">
        <v>0.59724121437682698</v>
      </c>
      <c r="AE9" s="14">
        <v>0.65710734286130501</v>
      </c>
      <c r="AF9" s="14">
        <v>0.76182895865709899</v>
      </c>
      <c r="AG9" s="14">
        <v>0.57249224603550497</v>
      </c>
      <c r="AH9" s="14"/>
      <c r="AI9" s="14">
        <v>0.62089470259646495</v>
      </c>
      <c r="AJ9" s="14">
        <v>0.62241470555352496</v>
      </c>
      <c r="AK9" s="14">
        <v>0.48414241698767602</v>
      </c>
      <c r="AL9" s="14">
        <v>0.75854731101413297</v>
      </c>
      <c r="AM9" s="14">
        <v>0.67877278010689301</v>
      </c>
    </row>
    <row r="10" spans="2:39" x14ac:dyDescent="0.35">
      <c r="B10" s="15" t="s">
        <v>347</v>
      </c>
      <c r="C10" s="14">
        <v>0.369985651292422</v>
      </c>
      <c r="D10" s="14">
        <v>0.38911619283273102</v>
      </c>
      <c r="E10" s="14">
        <v>0.34895625322413298</v>
      </c>
      <c r="F10" s="14"/>
      <c r="G10" s="14">
        <v>0.37208893934755899</v>
      </c>
      <c r="H10" s="14">
        <v>0.43658309799454298</v>
      </c>
      <c r="I10" s="14">
        <v>0.28421312578108898</v>
      </c>
      <c r="J10" s="14">
        <v>0.34309790413614999</v>
      </c>
      <c r="K10" s="14">
        <v>0.47485960821211398</v>
      </c>
      <c r="L10" s="14">
        <v>0.31991310157409802</v>
      </c>
      <c r="M10" s="14"/>
      <c r="N10" s="14">
        <v>0.57244624009298295</v>
      </c>
      <c r="O10" s="14">
        <v>0.215813723396374</v>
      </c>
      <c r="P10" s="14">
        <v>0.385491325715422</v>
      </c>
      <c r="Q10" s="14">
        <v>0.49724888463128603</v>
      </c>
      <c r="R10" s="14">
        <v>0.38224276963421</v>
      </c>
      <c r="S10" s="14"/>
      <c r="T10" s="14">
        <v>0.51939066877982798</v>
      </c>
      <c r="U10" s="14">
        <v>0.59518641190531896</v>
      </c>
      <c r="V10" s="14">
        <v>0.28562490830027398</v>
      </c>
      <c r="W10" s="14">
        <v>0.397259380078197</v>
      </c>
      <c r="X10" s="14"/>
      <c r="Y10" s="14">
        <v>0.393451920153014</v>
      </c>
      <c r="Z10" s="14">
        <v>0.414295955184319</v>
      </c>
      <c r="AA10" s="14">
        <v>0.28436905961374198</v>
      </c>
      <c r="AB10" s="14">
        <v>0.32183271411538</v>
      </c>
      <c r="AC10" s="14"/>
      <c r="AD10" s="14">
        <v>0.395716443388271</v>
      </c>
      <c r="AE10" s="14">
        <v>0.32770560392111198</v>
      </c>
      <c r="AF10" s="14">
        <v>0.164845509992746</v>
      </c>
      <c r="AG10" s="14">
        <v>0.42750775396449497</v>
      </c>
      <c r="AH10" s="14"/>
      <c r="AI10" s="14">
        <v>0.37910529740353499</v>
      </c>
      <c r="AJ10" s="14">
        <v>0.33905166380167401</v>
      </c>
      <c r="AK10" s="14">
        <v>0.47794169932453301</v>
      </c>
      <c r="AL10" s="14">
        <v>0.241452688985867</v>
      </c>
      <c r="AM10" s="14">
        <v>0.32122721989310699</v>
      </c>
    </row>
    <row r="11" spans="2:39" x14ac:dyDescent="0.35">
      <c r="B11" s="15" t="s">
        <v>64</v>
      </c>
      <c r="C11" s="23">
        <v>1.2061271023243799E-2</v>
      </c>
      <c r="D11" s="23">
        <v>2.3033465547775901E-2</v>
      </c>
      <c r="E11" s="23">
        <v>0</v>
      </c>
      <c r="F11" s="23"/>
      <c r="G11" s="23">
        <v>2.3463055202500901E-2</v>
      </c>
      <c r="H11" s="23">
        <v>0</v>
      </c>
      <c r="I11" s="23">
        <v>3.9592962919263397E-2</v>
      </c>
      <c r="J11" s="23">
        <v>0</v>
      </c>
      <c r="K11" s="23">
        <v>0</v>
      </c>
      <c r="L11" s="23">
        <v>0</v>
      </c>
      <c r="M11" s="23"/>
      <c r="N11" s="23">
        <v>0</v>
      </c>
      <c r="O11" s="23">
        <v>0</v>
      </c>
      <c r="P11" s="23">
        <v>4.2301220861543198E-2</v>
      </c>
      <c r="Q11" s="23">
        <v>1.4909924596035899E-2</v>
      </c>
      <c r="R11" s="23">
        <v>0</v>
      </c>
      <c r="S11" s="23"/>
      <c r="T11" s="23">
        <v>0</v>
      </c>
      <c r="U11" s="23">
        <v>0</v>
      </c>
      <c r="V11" s="23">
        <v>1.8765111401313799E-2</v>
      </c>
      <c r="W11" s="23">
        <v>9.0593235117024003E-3</v>
      </c>
      <c r="X11" s="23"/>
      <c r="Y11" s="23">
        <v>0</v>
      </c>
      <c r="Z11" s="23">
        <v>3.3026253302869603E-2</v>
      </c>
      <c r="AA11" s="23">
        <v>2.2417547615871499E-2</v>
      </c>
      <c r="AB11" s="23">
        <v>0</v>
      </c>
      <c r="AC11" s="23"/>
      <c r="AD11" s="23">
        <v>7.0423422349022002E-3</v>
      </c>
      <c r="AE11" s="23">
        <v>1.51870532175829E-2</v>
      </c>
      <c r="AF11" s="23">
        <v>7.3325531350154405E-2</v>
      </c>
      <c r="AG11" s="23">
        <v>0</v>
      </c>
      <c r="AH11" s="23"/>
      <c r="AI11" s="23">
        <v>0</v>
      </c>
      <c r="AJ11" s="23">
        <v>3.8533630644801503E-2</v>
      </c>
      <c r="AK11" s="23">
        <v>3.7915883687790398E-2</v>
      </c>
      <c r="AL11" s="23">
        <v>0</v>
      </c>
      <c r="AM11" s="23">
        <v>0</v>
      </c>
    </row>
    <row r="12" spans="2:39" x14ac:dyDescent="0.35">
      <c r="B12" s="16" t="s">
        <v>349</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230</v>
      </c>
      <c r="D7" s="10">
        <v>126</v>
      </c>
      <c r="E7" s="10">
        <v>104</v>
      </c>
      <c r="F7" s="10"/>
      <c r="G7" s="10">
        <v>39</v>
      </c>
      <c r="H7" s="10">
        <v>81</v>
      </c>
      <c r="I7" s="10">
        <v>45</v>
      </c>
      <c r="J7" s="10">
        <v>31</v>
      </c>
      <c r="K7" s="10">
        <v>14</v>
      </c>
      <c r="L7" s="10">
        <v>20</v>
      </c>
      <c r="M7" s="10"/>
      <c r="N7" s="10">
        <v>21</v>
      </c>
      <c r="O7" s="10">
        <v>45</v>
      </c>
      <c r="P7" s="10">
        <v>51</v>
      </c>
      <c r="Q7" s="10">
        <v>54</v>
      </c>
      <c r="R7" s="10">
        <v>49</v>
      </c>
      <c r="S7" s="10"/>
      <c r="T7" s="10">
        <v>13</v>
      </c>
      <c r="U7" s="10">
        <v>15</v>
      </c>
      <c r="V7" s="10">
        <v>93</v>
      </c>
      <c r="W7" s="10">
        <v>109</v>
      </c>
      <c r="X7" s="10"/>
      <c r="Y7" s="10">
        <v>93</v>
      </c>
      <c r="Z7" s="10">
        <v>57</v>
      </c>
      <c r="AA7" s="10">
        <v>44</v>
      </c>
      <c r="AB7" s="10">
        <v>28</v>
      </c>
      <c r="AC7" s="10"/>
      <c r="AD7" s="10">
        <v>134</v>
      </c>
      <c r="AE7" s="10">
        <v>68</v>
      </c>
      <c r="AF7" s="10">
        <v>10</v>
      </c>
      <c r="AG7" s="10">
        <v>17</v>
      </c>
      <c r="AH7" s="10"/>
      <c r="AI7" s="10">
        <v>27</v>
      </c>
      <c r="AJ7" s="10">
        <v>54</v>
      </c>
      <c r="AK7" s="10">
        <v>21</v>
      </c>
      <c r="AL7" s="10">
        <v>25</v>
      </c>
      <c r="AM7" s="10">
        <v>39</v>
      </c>
    </row>
    <row r="8" spans="2:39" ht="30" customHeight="1" x14ac:dyDescent="0.35">
      <c r="B8" s="11" t="s">
        <v>20</v>
      </c>
      <c r="C8" s="11">
        <v>244</v>
      </c>
      <c r="D8" s="11">
        <v>128</v>
      </c>
      <c r="E8" s="11">
        <v>116</v>
      </c>
      <c r="F8" s="11"/>
      <c r="G8" s="11">
        <v>37</v>
      </c>
      <c r="H8" s="11">
        <v>78</v>
      </c>
      <c r="I8" s="11">
        <v>52</v>
      </c>
      <c r="J8" s="11">
        <v>34</v>
      </c>
      <c r="K8" s="11">
        <v>15</v>
      </c>
      <c r="L8" s="11">
        <v>28</v>
      </c>
      <c r="M8" s="11"/>
      <c r="N8" s="11">
        <v>11</v>
      </c>
      <c r="O8" s="11">
        <v>72</v>
      </c>
      <c r="P8" s="11">
        <v>49</v>
      </c>
      <c r="Q8" s="11">
        <v>58</v>
      </c>
      <c r="R8" s="11">
        <v>44</v>
      </c>
      <c r="S8" s="11"/>
      <c r="T8" s="11">
        <v>11</v>
      </c>
      <c r="U8" s="11">
        <v>17</v>
      </c>
      <c r="V8" s="11">
        <v>101</v>
      </c>
      <c r="W8" s="11">
        <v>115</v>
      </c>
      <c r="X8" s="11"/>
      <c r="Y8" s="11">
        <v>103</v>
      </c>
      <c r="Z8" s="11">
        <v>58</v>
      </c>
      <c r="AA8" s="11">
        <v>46</v>
      </c>
      <c r="AB8" s="11">
        <v>31</v>
      </c>
      <c r="AC8" s="11"/>
      <c r="AD8" s="11">
        <v>147</v>
      </c>
      <c r="AE8" s="11">
        <v>68</v>
      </c>
      <c r="AF8" s="11">
        <v>12</v>
      </c>
      <c r="AG8" s="11">
        <v>15</v>
      </c>
      <c r="AH8" s="11"/>
      <c r="AI8" s="11">
        <v>29</v>
      </c>
      <c r="AJ8" s="11">
        <v>54</v>
      </c>
      <c r="AK8" s="11">
        <v>23</v>
      </c>
      <c r="AL8" s="11">
        <v>38</v>
      </c>
      <c r="AM8" s="11">
        <v>38</v>
      </c>
    </row>
    <row r="9" spans="2:39" x14ac:dyDescent="0.35">
      <c r="B9" s="15" t="s">
        <v>346</v>
      </c>
      <c r="C9" s="14">
        <v>0.47861963745262898</v>
      </c>
      <c r="D9" s="14">
        <v>0.452613853368388</v>
      </c>
      <c r="E9" s="14">
        <v>0.50720669989585299</v>
      </c>
      <c r="F9" s="14"/>
      <c r="G9" s="14">
        <v>0.53063905395920596</v>
      </c>
      <c r="H9" s="14">
        <v>0.50906760398040396</v>
      </c>
      <c r="I9" s="14">
        <v>0.56311329084133099</v>
      </c>
      <c r="J9" s="14">
        <v>0.50763760815027403</v>
      </c>
      <c r="K9" s="14">
        <v>0.23154999393328399</v>
      </c>
      <c r="L9" s="14">
        <v>0.26028887488383701</v>
      </c>
      <c r="M9" s="14"/>
      <c r="N9" s="14">
        <v>0.33227927147951503</v>
      </c>
      <c r="O9" s="14">
        <v>0.56575100531503897</v>
      </c>
      <c r="P9" s="14">
        <v>0.62894946702491905</v>
      </c>
      <c r="Q9" s="14">
        <v>0.31988598076706998</v>
      </c>
      <c r="R9" s="14">
        <v>0.383433724157691</v>
      </c>
      <c r="S9" s="14"/>
      <c r="T9" s="14">
        <v>0.42249979266133703</v>
      </c>
      <c r="U9" s="14">
        <v>0.58659761573903901</v>
      </c>
      <c r="V9" s="14">
        <v>0.40315725714424999</v>
      </c>
      <c r="W9" s="14">
        <v>0.53489082126040799</v>
      </c>
      <c r="X9" s="14"/>
      <c r="Y9" s="14">
        <v>0.40641792630685503</v>
      </c>
      <c r="Z9" s="14">
        <v>0.49663207512623397</v>
      </c>
      <c r="AA9" s="14">
        <v>0.61639372746277699</v>
      </c>
      <c r="AB9" s="14">
        <v>0.50512043201564505</v>
      </c>
      <c r="AC9" s="14"/>
      <c r="AD9" s="14">
        <v>0.41630022372783598</v>
      </c>
      <c r="AE9" s="14">
        <v>0.53785540363581297</v>
      </c>
      <c r="AF9" s="14">
        <v>0.71529903501154202</v>
      </c>
      <c r="AG9" s="14">
        <v>0.66784526163240199</v>
      </c>
      <c r="AH9" s="14"/>
      <c r="AI9" s="14">
        <v>0.32697641885607998</v>
      </c>
      <c r="AJ9" s="14">
        <v>0.60940505802024603</v>
      </c>
      <c r="AK9" s="14">
        <v>0.34470248639240297</v>
      </c>
      <c r="AL9" s="14">
        <v>0.65582241186490298</v>
      </c>
      <c r="AM9" s="14">
        <v>0.33440426515327398</v>
      </c>
    </row>
    <row r="10" spans="2:39" x14ac:dyDescent="0.35">
      <c r="B10" s="15" t="s">
        <v>347</v>
      </c>
      <c r="C10" s="14">
        <v>0.49667245747249</v>
      </c>
      <c r="D10" s="14">
        <v>0.51327231496752301</v>
      </c>
      <c r="E10" s="14">
        <v>0.47842493372077699</v>
      </c>
      <c r="F10" s="14"/>
      <c r="G10" s="14">
        <v>0.45000495877497998</v>
      </c>
      <c r="H10" s="14">
        <v>0.47186443944734902</v>
      </c>
      <c r="I10" s="14">
        <v>0.395244359564206</v>
      </c>
      <c r="J10" s="14">
        <v>0.44400275198526501</v>
      </c>
      <c r="K10" s="14">
        <v>0.76845000606671598</v>
      </c>
      <c r="L10" s="14">
        <v>0.73971112511616299</v>
      </c>
      <c r="M10" s="14"/>
      <c r="N10" s="14">
        <v>0.62089562737696102</v>
      </c>
      <c r="O10" s="14">
        <v>0.41148071482399301</v>
      </c>
      <c r="P10" s="14">
        <v>0.32655974225095502</v>
      </c>
      <c r="Q10" s="14">
        <v>0.66336476028459201</v>
      </c>
      <c r="R10" s="14">
        <v>0.60023049831630904</v>
      </c>
      <c r="S10" s="14"/>
      <c r="T10" s="14">
        <v>0.51288232479271101</v>
      </c>
      <c r="U10" s="14">
        <v>0.34499710021733199</v>
      </c>
      <c r="V10" s="14">
        <v>0.591691002684537</v>
      </c>
      <c r="W10" s="14">
        <v>0.43334177160065401</v>
      </c>
      <c r="X10" s="14"/>
      <c r="Y10" s="14">
        <v>0.57723378375693801</v>
      </c>
      <c r="Z10" s="14">
        <v>0.44597032575316597</v>
      </c>
      <c r="AA10" s="14">
        <v>0.36118872492135101</v>
      </c>
      <c r="AB10" s="14">
        <v>0.49487956798435501</v>
      </c>
      <c r="AC10" s="14"/>
      <c r="AD10" s="14">
        <v>0.56907488856725297</v>
      </c>
      <c r="AE10" s="14">
        <v>0.40564257950639898</v>
      </c>
      <c r="AF10" s="14">
        <v>0.28470096498845898</v>
      </c>
      <c r="AG10" s="14">
        <v>0.33215473836759801</v>
      </c>
      <c r="AH10" s="14"/>
      <c r="AI10" s="14">
        <v>0.63370502839819598</v>
      </c>
      <c r="AJ10" s="14">
        <v>0.37132812665735299</v>
      </c>
      <c r="AK10" s="14">
        <v>0.65529751360759603</v>
      </c>
      <c r="AL10" s="14">
        <v>0.30163772026951902</v>
      </c>
      <c r="AM10" s="14">
        <v>0.64680823642260499</v>
      </c>
    </row>
    <row r="11" spans="2:39" x14ac:dyDescent="0.35">
      <c r="B11" s="15" t="s">
        <v>64</v>
      </c>
      <c r="C11" s="23">
        <v>2.4707905074880701E-2</v>
      </c>
      <c r="D11" s="23">
        <v>3.4113831664089399E-2</v>
      </c>
      <c r="E11" s="23">
        <v>1.4368366383369999E-2</v>
      </c>
      <c r="F11" s="23"/>
      <c r="G11" s="23">
        <v>1.9355987265814199E-2</v>
      </c>
      <c r="H11" s="23">
        <v>1.9067956572247E-2</v>
      </c>
      <c r="I11" s="23">
        <v>4.1642349594463897E-2</v>
      </c>
      <c r="J11" s="23">
        <v>4.8359639864461602E-2</v>
      </c>
      <c r="K11" s="23">
        <v>0</v>
      </c>
      <c r="L11" s="23">
        <v>0</v>
      </c>
      <c r="M11" s="23"/>
      <c r="N11" s="23">
        <v>4.68251011435242E-2</v>
      </c>
      <c r="O11" s="23">
        <v>2.2768279860967602E-2</v>
      </c>
      <c r="P11" s="23">
        <v>4.4490790724125602E-2</v>
      </c>
      <c r="Q11" s="23">
        <v>1.6749258948338199E-2</v>
      </c>
      <c r="R11" s="23">
        <v>1.6335777525999701E-2</v>
      </c>
      <c r="S11" s="23"/>
      <c r="T11" s="23">
        <v>6.4617882545952604E-2</v>
      </c>
      <c r="U11" s="23">
        <v>6.8405284043629805E-2</v>
      </c>
      <c r="V11" s="23">
        <v>5.1517401712128296E-3</v>
      </c>
      <c r="W11" s="23">
        <v>3.1767407138938102E-2</v>
      </c>
      <c r="X11" s="23"/>
      <c r="Y11" s="23">
        <v>1.6348289936206999E-2</v>
      </c>
      <c r="Z11" s="23">
        <v>5.7397599120600003E-2</v>
      </c>
      <c r="AA11" s="23">
        <v>2.2417547615871499E-2</v>
      </c>
      <c r="AB11" s="23">
        <v>0</v>
      </c>
      <c r="AC11" s="23"/>
      <c r="AD11" s="23">
        <v>1.46248877049112E-2</v>
      </c>
      <c r="AE11" s="23">
        <v>5.6502016857788703E-2</v>
      </c>
      <c r="AF11" s="23">
        <v>0</v>
      </c>
      <c r="AG11" s="23">
        <v>0</v>
      </c>
      <c r="AH11" s="23"/>
      <c r="AI11" s="23">
        <v>3.9318552745724003E-2</v>
      </c>
      <c r="AJ11" s="23">
        <v>1.92668153224007E-2</v>
      </c>
      <c r="AK11" s="23">
        <v>0</v>
      </c>
      <c r="AL11" s="23">
        <v>4.2539867865578597E-2</v>
      </c>
      <c r="AM11" s="23">
        <v>1.8787498424120998E-2</v>
      </c>
    </row>
    <row r="12" spans="2:39" x14ac:dyDescent="0.35">
      <c r="B12" s="16" t="s">
        <v>349</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230</v>
      </c>
      <c r="D7" s="10">
        <v>126</v>
      </c>
      <c r="E7" s="10">
        <v>104</v>
      </c>
      <c r="F7" s="10"/>
      <c r="G7" s="10">
        <v>39</v>
      </c>
      <c r="H7" s="10">
        <v>81</v>
      </c>
      <c r="I7" s="10">
        <v>45</v>
      </c>
      <c r="J7" s="10">
        <v>31</v>
      </c>
      <c r="K7" s="10">
        <v>14</v>
      </c>
      <c r="L7" s="10">
        <v>20</v>
      </c>
      <c r="M7" s="10"/>
      <c r="N7" s="10">
        <v>21</v>
      </c>
      <c r="O7" s="10">
        <v>45</v>
      </c>
      <c r="P7" s="10">
        <v>51</v>
      </c>
      <c r="Q7" s="10">
        <v>54</v>
      </c>
      <c r="R7" s="10">
        <v>49</v>
      </c>
      <c r="S7" s="10"/>
      <c r="T7" s="10">
        <v>13</v>
      </c>
      <c r="U7" s="10">
        <v>15</v>
      </c>
      <c r="V7" s="10">
        <v>93</v>
      </c>
      <c r="W7" s="10">
        <v>109</v>
      </c>
      <c r="X7" s="10"/>
      <c r="Y7" s="10">
        <v>93</v>
      </c>
      <c r="Z7" s="10">
        <v>57</v>
      </c>
      <c r="AA7" s="10">
        <v>44</v>
      </c>
      <c r="AB7" s="10">
        <v>28</v>
      </c>
      <c r="AC7" s="10"/>
      <c r="AD7" s="10">
        <v>134</v>
      </c>
      <c r="AE7" s="10">
        <v>68</v>
      </c>
      <c r="AF7" s="10">
        <v>10</v>
      </c>
      <c r="AG7" s="10">
        <v>17</v>
      </c>
      <c r="AH7" s="10"/>
      <c r="AI7" s="10">
        <v>27</v>
      </c>
      <c r="AJ7" s="10">
        <v>54</v>
      </c>
      <c r="AK7" s="10">
        <v>21</v>
      </c>
      <c r="AL7" s="10">
        <v>25</v>
      </c>
      <c r="AM7" s="10">
        <v>39</v>
      </c>
    </row>
    <row r="8" spans="2:39" ht="30" customHeight="1" x14ac:dyDescent="0.35">
      <c r="B8" s="11" t="s">
        <v>20</v>
      </c>
      <c r="C8" s="11">
        <v>244</v>
      </c>
      <c r="D8" s="11">
        <v>128</v>
      </c>
      <c r="E8" s="11">
        <v>116</v>
      </c>
      <c r="F8" s="11"/>
      <c r="G8" s="11">
        <v>37</v>
      </c>
      <c r="H8" s="11">
        <v>78</v>
      </c>
      <c r="I8" s="11">
        <v>52</v>
      </c>
      <c r="J8" s="11">
        <v>34</v>
      </c>
      <c r="K8" s="11">
        <v>15</v>
      </c>
      <c r="L8" s="11">
        <v>28</v>
      </c>
      <c r="M8" s="11"/>
      <c r="N8" s="11">
        <v>11</v>
      </c>
      <c r="O8" s="11">
        <v>72</v>
      </c>
      <c r="P8" s="11">
        <v>49</v>
      </c>
      <c r="Q8" s="11">
        <v>58</v>
      </c>
      <c r="R8" s="11">
        <v>44</v>
      </c>
      <c r="S8" s="11"/>
      <c r="T8" s="11">
        <v>11</v>
      </c>
      <c r="U8" s="11">
        <v>17</v>
      </c>
      <c r="V8" s="11">
        <v>101</v>
      </c>
      <c r="W8" s="11">
        <v>115</v>
      </c>
      <c r="X8" s="11"/>
      <c r="Y8" s="11">
        <v>103</v>
      </c>
      <c r="Z8" s="11">
        <v>58</v>
      </c>
      <c r="AA8" s="11">
        <v>46</v>
      </c>
      <c r="AB8" s="11">
        <v>31</v>
      </c>
      <c r="AC8" s="11"/>
      <c r="AD8" s="11">
        <v>147</v>
      </c>
      <c r="AE8" s="11">
        <v>68</v>
      </c>
      <c r="AF8" s="11">
        <v>12</v>
      </c>
      <c r="AG8" s="11">
        <v>15</v>
      </c>
      <c r="AH8" s="11"/>
      <c r="AI8" s="11">
        <v>29</v>
      </c>
      <c r="AJ8" s="11">
        <v>54</v>
      </c>
      <c r="AK8" s="11">
        <v>23</v>
      </c>
      <c r="AL8" s="11">
        <v>38</v>
      </c>
      <c r="AM8" s="11">
        <v>38</v>
      </c>
    </row>
    <row r="9" spans="2:39" x14ac:dyDescent="0.35">
      <c r="B9" s="15" t="s">
        <v>346</v>
      </c>
      <c r="C9" s="14">
        <v>0.53836715090231502</v>
      </c>
      <c r="D9" s="14">
        <v>0.54099901278700702</v>
      </c>
      <c r="E9" s="14">
        <v>0.53547405605095699</v>
      </c>
      <c r="F9" s="14"/>
      <c r="G9" s="14">
        <v>0.63773702585056902</v>
      </c>
      <c r="H9" s="14">
        <v>0.46857686002849203</v>
      </c>
      <c r="I9" s="14">
        <v>0.59686040983744304</v>
      </c>
      <c r="J9" s="14">
        <v>0.51629308956868203</v>
      </c>
      <c r="K9" s="14">
        <v>0.44785043458182</v>
      </c>
      <c r="L9" s="14">
        <v>0.56695794918571496</v>
      </c>
      <c r="M9" s="14"/>
      <c r="N9" s="14">
        <v>0.62431078582735</v>
      </c>
      <c r="O9" s="14">
        <v>0.59964085572845605</v>
      </c>
      <c r="P9" s="14">
        <v>0.60385250179029204</v>
      </c>
      <c r="Q9" s="14">
        <v>0.464762715411907</v>
      </c>
      <c r="R9" s="14">
        <v>0.44713122309291797</v>
      </c>
      <c r="S9" s="14"/>
      <c r="T9" s="14">
        <v>0.511472348384299</v>
      </c>
      <c r="U9" s="14">
        <v>0.771094646624506</v>
      </c>
      <c r="V9" s="14">
        <v>0.58966880801546595</v>
      </c>
      <c r="W9" s="14">
        <v>0.46161527749305797</v>
      </c>
      <c r="X9" s="14"/>
      <c r="Y9" s="14">
        <v>0.55889563593767899</v>
      </c>
      <c r="Z9" s="14">
        <v>0.50074458684477396</v>
      </c>
      <c r="AA9" s="14">
        <v>0.61895646481303901</v>
      </c>
      <c r="AB9" s="14">
        <v>0.423561417565954</v>
      </c>
      <c r="AC9" s="14"/>
      <c r="AD9" s="14">
        <v>0.51343875982843501</v>
      </c>
      <c r="AE9" s="14">
        <v>0.61160615842578203</v>
      </c>
      <c r="AF9" s="14">
        <v>0.51562003402442902</v>
      </c>
      <c r="AG9" s="14">
        <v>0.50409518958738297</v>
      </c>
      <c r="AH9" s="14"/>
      <c r="AI9" s="14">
        <v>0.47669320889285299</v>
      </c>
      <c r="AJ9" s="14">
        <v>0.59688555337553795</v>
      </c>
      <c r="AK9" s="14">
        <v>0.47679721490628002</v>
      </c>
      <c r="AL9" s="14">
        <v>0.50446945672862198</v>
      </c>
      <c r="AM9" s="14">
        <v>0.52728712949080403</v>
      </c>
    </row>
    <row r="10" spans="2:39" x14ac:dyDescent="0.35">
      <c r="B10" s="15" t="s">
        <v>347</v>
      </c>
      <c r="C10" s="14">
        <v>0.44278144506056699</v>
      </c>
      <c r="D10" s="14">
        <v>0.429908196899496</v>
      </c>
      <c r="E10" s="14">
        <v>0.45693246422751699</v>
      </c>
      <c r="F10" s="14"/>
      <c r="G10" s="14">
        <v>0.36226297414943098</v>
      </c>
      <c r="H10" s="14">
        <v>0.520143042018399</v>
      </c>
      <c r="I10" s="14">
        <v>0.36354662724329401</v>
      </c>
      <c r="J10" s="14">
        <v>0.43534727056685601</v>
      </c>
      <c r="K10" s="14">
        <v>0.55214956541818005</v>
      </c>
      <c r="L10" s="14">
        <v>0.43304205081428498</v>
      </c>
      <c r="M10" s="14"/>
      <c r="N10" s="14">
        <v>0.37568921417265</v>
      </c>
      <c r="O10" s="14">
        <v>0.37759086441057599</v>
      </c>
      <c r="P10" s="14">
        <v>0.35384627734816498</v>
      </c>
      <c r="Q10" s="14">
        <v>0.53523728458809305</v>
      </c>
      <c r="R10" s="14">
        <v>0.53261801999886704</v>
      </c>
      <c r="S10" s="14"/>
      <c r="T10" s="14">
        <v>0.488527651615701</v>
      </c>
      <c r="U10" s="14">
        <v>0.228905353375494</v>
      </c>
      <c r="V10" s="14">
        <v>0.391373217833966</v>
      </c>
      <c r="W10" s="14">
        <v>0.51506299738576899</v>
      </c>
      <c r="X10" s="14"/>
      <c r="Y10" s="14">
        <v>0.44110436406232101</v>
      </c>
      <c r="Z10" s="14">
        <v>0.45279318757133402</v>
      </c>
      <c r="AA10" s="14">
        <v>0.35862598757108999</v>
      </c>
      <c r="AB10" s="14">
        <v>0.54816226543274904</v>
      </c>
      <c r="AC10" s="14"/>
      <c r="AD10" s="14">
        <v>0.468431898659535</v>
      </c>
      <c r="AE10" s="14">
        <v>0.360317630643673</v>
      </c>
      <c r="AF10" s="14">
        <v>0.48437996597557098</v>
      </c>
      <c r="AG10" s="14">
        <v>0.49590481041261703</v>
      </c>
      <c r="AH10" s="14"/>
      <c r="AI10" s="14">
        <v>0.52330679110714695</v>
      </c>
      <c r="AJ10" s="14">
        <v>0.36458081597966102</v>
      </c>
      <c r="AK10" s="14">
        <v>0.52320278509371998</v>
      </c>
      <c r="AL10" s="14">
        <v>0.45299067540579901</v>
      </c>
      <c r="AM10" s="14">
        <v>0.44942282123576399</v>
      </c>
    </row>
    <row r="11" spans="2:39" x14ac:dyDescent="0.35">
      <c r="B11" s="15" t="s">
        <v>64</v>
      </c>
      <c r="C11" s="23">
        <v>1.8851404037117499E-2</v>
      </c>
      <c r="D11" s="23">
        <v>2.9092790313496299E-2</v>
      </c>
      <c r="E11" s="23">
        <v>7.5934797215256502E-3</v>
      </c>
      <c r="F11" s="23"/>
      <c r="G11" s="23">
        <v>0</v>
      </c>
      <c r="H11" s="23">
        <v>1.12800979531091E-2</v>
      </c>
      <c r="I11" s="23">
        <v>3.9592962919263397E-2</v>
      </c>
      <c r="J11" s="23">
        <v>4.8359639864461602E-2</v>
      </c>
      <c r="K11" s="23">
        <v>0</v>
      </c>
      <c r="L11" s="23">
        <v>0</v>
      </c>
      <c r="M11" s="23"/>
      <c r="N11" s="23">
        <v>0</v>
      </c>
      <c r="O11" s="23">
        <v>2.2768279860967602E-2</v>
      </c>
      <c r="P11" s="23">
        <v>4.2301220861543198E-2</v>
      </c>
      <c r="Q11" s="23">
        <v>0</v>
      </c>
      <c r="R11" s="23">
        <v>2.0250756908215099E-2</v>
      </c>
      <c r="S11" s="23"/>
      <c r="T11" s="23">
        <v>0</v>
      </c>
      <c r="U11" s="23">
        <v>0</v>
      </c>
      <c r="V11" s="23">
        <v>1.8957974150567498E-2</v>
      </c>
      <c r="W11" s="23">
        <v>2.3321725121173399E-2</v>
      </c>
      <c r="X11" s="23"/>
      <c r="Y11" s="23">
        <v>0</v>
      </c>
      <c r="Z11" s="23">
        <v>4.6462225583891799E-2</v>
      </c>
      <c r="AA11" s="23">
        <v>2.2417547615871499E-2</v>
      </c>
      <c r="AB11" s="23">
        <v>2.82763170012971E-2</v>
      </c>
      <c r="AC11" s="23"/>
      <c r="AD11" s="23">
        <v>1.8129341512030401E-2</v>
      </c>
      <c r="AE11" s="23">
        <v>2.8076210930545499E-2</v>
      </c>
      <c r="AF11" s="23">
        <v>0</v>
      </c>
      <c r="AG11" s="23">
        <v>0</v>
      </c>
      <c r="AH11" s="23"/>
      <c r="AI11" s="23">
        <v>0</v>
      </c>
      <c r="AJ11" s="23">
        <v>3.8533630644801503E-2</v>
      </c>
      <c r="AK11" s="23">
        <v>0</v>
      </c>
      <c r="AL11" s="23">
        <v>4.2539867865578597E-2</v>
      </c>
      <c r="AM11" s="23">
        <v>2.32900492734315E-2</v>
      </c>
    </row>
    <row r="12" spans="2:39" x14ac:dyDescent="0.35">
      <c r="B12" s="16" t="s">
        <v>349</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230</v>
      </c>
      <c r="D7" s="10">
        <v>126</v>
      </c>
      <c r="E7" s="10">
        <v>104</v>
      </c>
      <c r="F7" s="10"/>
      <c r="G7" s="10">
        <v>39</v>
      </c>
      <c r="H7" s="10">
        <v>81</v>
      </c>
      <c r="I7" s="10">
        <v>45</v>
      </c>
      <c r="J7" s="10">
        <v>31</v>
      </c>
      <c r="K7" s="10">
        <v>14</v>
      </c>
      <c r="L7" s="10">
        <v>20</v>
      </c>
      <c r="M7" s="10"/>
      <c r="N7" s="10">
        <v>21</v>
      </c>
      <c r="O7" s="10">
        <v>45</v>
      </c>
      <c r="P7" s="10">
        <v>51</v>
      </c>
      <c r="Q7" s="10">
        <v>54</v>
      </c>
      <c r="R7" s="10">
        <v>49</v>
      </c>
      <c r="S7" s="10"/>
      <c r="T7" s="10">
        <v>13</v>
      </c>
      <c r="U7" s="10">
        <v>15</v>
      </c>
      <c r="V7" s="10">
        <v>93</v>
      </c>
      <c r="W7" s="10">
        <v>109</v>
      </c>
      <c r="X7" s="10"/>
      <c r="Y7" s="10">
        <v>93</v>
      </c>
      <c r="Z7" s="10">
        <v>57</v>
      </c>
      <c r="AA7" s="10">
        <v>44</v>
      </c>
      <c r="AB7" s="10">
        <v>28</v>
      </c>
      <c r="AC7" s="10"/>
      <c r="AD7" s="10">
        <v>134</v>
      </c>
      <c r="AE7" s="10">
        <v>68</v>
      </c>
      <c r="AF7" s="10">
        <v>10</v>
      </c>
      <c r="AG7" s="10">
        <v>17</v>
      </c>
      <c r="AH7" s="10"/>
      <c r="AI7" s="10">
        <v>27</v>
      </c>
      <c r="AJ7" s="10">
        <v>54</v>
      </c>
      <c r="AK7" s="10">
        <v>21</v>
      </c>
      <c r="AL7" s="10">
        <v>25</v>
      </c>
      <c r="AM7" s="10">
        <v>39</v>
      </c>
    </row>
    <row r="8" spans="2:39" ht="30" customHeight="1" x14ac:dyDescent="0.35">
      <c r="B8" s="11" t="s">
        <v>20</v>
      </c>
      <c r="C8" s="11">
        <v>244</v>
      </c>
      <c r="D8" s="11">
        <v>128</v>
      </c>
      <c r="E8" s="11">
        <v>116</v>
      </c>
      <c r="F8" s="11"/>
      <c r="G8" s="11">
        <v>37</v>
      </c>
      <c r="H8" s="11">
        <v>78</v>
      </c>
      <c r="I8" s="11">
        <v>52</v>
      </c>
      <c r="J8" s="11">
        <v>34</v>
      </c>
      <c r="K8" s="11">
        <v>15</v>
      </c>
      <c r="L8" s="11">
        <v>28</v>
      </c>
      <c r="M8" s="11"/>
      <c r="N8" s="11">
        <v>11</v>
      </c>
      <c r="O8" s="11">
        <v>72</v>
      </c>
      <c r="P8" s="11">
        <v>49</v>
      </c>
      <c r="Q8" s="11">
        <v>58</v>
      </c>
      <c r="R8" s="11">
        <v>44</v>
      </c>
      <c r="S8" s="11"/>
      <c r="T8" s="11">
        <v>11</v>
      </c>
      <c r="U8" s="11">
        <v>17</v>
      </c>
      <c r="V8" s="11">
        <v>101</v>
      </c>
      <c r="W8" s="11">
        <v>115</v>
      </c>
      <c r="X8" s="11"/>
      <c r="Y8" s="11">
        <v>103</v>
      </c>
      <c r="Z8" s="11">
        <v>58</v>
      </c>
      <c r="AA8" s="11">
        <v>46</v>
      </c>
      <c r="AB8" s="11">
        <v>31</v>
      </c>
      <c r="AC8" s="11"/>
      <c r="AD8" s="11">
        <v>147</v>
      </c>
      <c r="AE8" s="11">
        <v>68</v>
      </c>
      <c r="AF8" s="11">
        <v>12</v>
      </c>
      <c r="AG8" s="11">
        <v>15</v>
      </c>
      <c r="AH8" s="11"/>
      <c r="AI8" s="11">
        <v>29</v>
      </c>
      <c r="AJ8" s="11">
        <v>54</v>
      </c>
      <c r="AK8" s="11">
        <v>23</v>
      </c>
      <c r="AL8" s="11">
        <v>38</v>
      </c>
      <c r="AM8" s="11">
        <v>38</v>
      </c>
    </row>
    <row r="9" spans="2:39" x14ac:dyDescent="0.35">
      <c r="B9" s="15" t="s">
        <v>346</v>
      </c>
      <c r="C9" s="14">
        <v>0.38310483724771699</v>
      </c>
      <c r="D9" s="14">
        <v>0.38953953255566598</v>
      </c>
      <c r="E9" s="14">
        <v>0.37603144788266002</v>
      </c>
      <c r="F9" s="14"/>
      <c r="G9" s="14">
        <v>0.48705685810320898</v>
      </c>
      <c r="H9" s="14">
        <v>0.39957106865675701</v>
      </c>
      <c r="I9" s="14">
        <v>0.461198757904627</v>
      </c>
      <c r="J9" s="14">
        <v>0.232544127712704</v>
      </c>
      <c r="K9" s="14">
        <v>0.349939633739759</v>
      </c>
      <c r="L9" s="14">
        <v>0.25332981370815699</v>
      </c>
      <c r="M9" s="14"/>
      <c r="N9" s="14">
        <v>0.519430471859884</v>
      </c>
      <c r="O9" s="14">
        <v>0.41021199830708099</v>
      </c>
      <c r="P9" s="14">
        <v>0.41366233931199498</v>
      </c>
      <c r="Q9" s="14">
        <v>0.38337950902908502</v>
      </c>
      <c r="R9" s="14">
        <v>0.26167142368756102</v>
      </c>
      <c r="S9" s="14"/>
      <c r="T9" s="14">
        <v>0.418651925832836</v>
      </c>
      <c r="U9" s="14">
        <v>0.44583976974951101</v>
      </c>
      <c r="V9" s="14">
        <v>0.41242881434159301</v>
      </c>
      <c r="W9" s="14">
        <v>0.34461898163888899</v>
      </c>
      <c r="X9" s="14"/>
      <c r="Y9" s="14">
        <v>0.39138226001617099</v>
      </c>
      <c r="Z9" s="14">
        <v>0.43717056441882901</v>
      </c>
      <c r="AA9" s="14">
        <v>0.296980537045895</v>
      </c>
      <c r="AB9" s="14">
        <v>0.38742080200094198</v>
      </c>
      <c r="AC9" s="14"/>
      <c r="AD9" s="14">
        <v>0.38124544668141802</v>
      </c>
      <c r="AE9" s="14">
        <v>0.38654709222066902</v>
      </c>
      <c r="AF9" s="14">
        <v>0.39808958847470099</v>
      </c>
      <c r="AG9" s="14">
        <v>0.39996384724371098</v>
      </c>
      <c r="AH9" s="14"/>
      <c r="AI9" s="14">
        <v>0.36649451467984101</v>
      </c>
      <c r="AJ9" s="14">
        <v>0.40135044434420197</v>
      </c>
      <c r="AK9" s="14">
        <v>0.50052387210584803</v>
      </c>
      <c r="AL9" s="14">
        <v>0.32705533089698002</v>
      </c>
      <c r="AM9" s="14">
        <v>0.34145835105893402</v>
      </c>
    </row>
    <row r="10" spans="2:39" x14ac:dyDescent="0.35">
      <c r="B10" s="15" t="s">
        <v>347</v>
      </c>
      <c r="C10" s="14">
        <v>0.57706429621361699</v>
      </c>
      <c r="D10" s="14">
        <v>0.55945877121342102</v>
      </c>
      <c r="E10" s="14">
        <v>0.59641730787041003</v>
      </c>
      <c r="F10" s="14"/>
      <c r="G10" s="14">
        <v>0.45127057477020699</v>
      </c>
      <c r="H10" s="14">
        <v>0.55525599518344904</v>
      </c>
      <c r="I10" s="14">
        <v>0.53880124209537295</v>
      </c>
      <c r="J10" s="14">
        <v>0.701593587409023</v>
      </c>
      <c r="K10" s="14">
        <v>0.650060366260241</v>
      </c>
      <c r="L10" s="14">
        <v>0.686454576352867</v>
      </c>
      <c r="M10" s="14"/>
      <c r="N10" s="14">
        <v>0.427460392016347</v>
      </c>
      <c r="O10" s="14">
        <v>0.54357448828672394</v>
      </c>
      <c r="P10" s="14">
        <v>0.56916094038367704</v>
      </c>
      <c r="Q10" s="14">
        <v>0.59987123202257697</v>
      </c>
      <c r="R10" s="14">
        <v>0.64680449794405803</v>
      </c>
      <c r="S10" s="14"/>
      <c r="T10" s="14">
        <v>0.37200831468141998</v>
      </c>
      <c r="U10" s="14">
        <v>0.55416023025048899</v>
      </c>
      <c r="V10" s="14">
        <v>0.57094670144273896</v>
      </c>
      <c r="W10" s="14">
        <v>0.60549787420948598</v>
      </c>
      <c r="X10" s="14"/>
      <c r="Y10" s="14">
        <v>0.57798096748056604</v>
      </c>
      <c r="Z10" s="14">
        <v>0.51909802239771397</v>
      </c>
      <c r="AA10" s="14">
        <v>0.62853752916900896</v>
      </c>
      <c r="AB10" s="14">
        <v>0.61257919799905802</v>
      </c>
      <c r="AC10" s="14"/>
      <c r="AD10" s="14">
        <v>0.56914935591608196</v>
      </c>
      <c r="AE10" s="14">
        <v>0.60305554762875502</v>
      </c>
      <c r="AF10" s="14">
        <v>0.60191041152529901</v>
      </c>
      <c r="AG10" s="14">
        <v>0.488387342348446</v>
      </c>
      <c r="AH10" s="14"/>
      <c r="AI10" s="14">
        <v>0.60028888500811595</v>
      </c>
      <c r="AJ10" s="14">
        <v>0.58300269293137597</v>
      </c>
      <c r="AK10" s="14">
        <v>0.49947612789415202</v>
      </c>
      <c r="AL10" s="14">
        <v>0.58660012459160504</v>
      </c>
      <c r="AM10" s="14">
        <v>0.57657142055839306</v>
      </c>
    </row>
    <row r="11" spans="2:39" x14ac:dyDescent="0.35">
      <c r="B11" s="15" t="s">
        <v>64</v>
      </c>
      <c r="C11" s="23">
        <v>3.9830866538665299E-2</v>
      </c>
      <c r="D11" s="23">
        <v>5.1001696230912497E-2</v>
      </c>
      <c r="E11" s="23">
        <v>2.7551244246930499E-2</v>
      </c>
      <c r="F11" s="23"/>
      <c r="G11" s="23">
        <v>6.1672567126584199E-2</v>
      </c>
      <c r="H11" s="23">
        <v>4.5172936159794598E-2</v>
      </c>
      <c r="I11" s="23">
        <v>0</v>
      </c>
      <c r="J11" s="23">
        <v>6.58622848782731E-2</v>
      </c>
      <c r="K11" s="23">
        <v>0</v>
      </c>
      <c r="L11" s="23">
        <v>6.0215609938976497E-2</v>
      </c>
      <c r="M11" s="23"/>
      <c r="N11" s="23">
        <v>5.3109136123769198E-2</v>
      </c>
      <c r="O11" s="23">
        <v>4.6213513406194999E-2</v>
      </c>
      <c r="P11" s="23">
        <v>1.7176720304327899E-2</v>
      </c>
      <c r="Q11" s="23">
        <v>1.6749258948338199E-2</v>
      </c>
      <c r="R11" s="23">
        <v>9.1524078368380904E-2</v>
      </c>
      <c r="S11" s="23"/>
      <c r="T11" s="23">
        <v>0.20933975948574399</v>
      </c>
      <c r="U11" s="23">
        <v>0</v>
      </c>
      <c r="V11" s="23">
        <v>1.6624484215667801E-2</v>
      </c>
      <c r="W11" s="23">
        <v>4.9883144151624897E-2</v>
      </c>
      <c r="X11" s="23"/>
      <c r="Y11" s="23">
        <v>3.0636772503262098E-2</v>
      </c>
      <c r="Z11" s="23">
        <v>4.3731413183456601E-2</v>
      </c>
      <c r="AA11" s="23">
        <v>7.4481933785096099E-2</v>
      </c>
      <c r="AB11" s="23">
        <v>0</v>
      </c>
      <c r="AC11" s="23"/>
      <c r="AD11" s="23">
        <v>4.9605197402499898E-2</v>
      </c>
      <c r="AE11" s="23">
        <v>1.03973601505762E-2</v>
      </c>
      <c r="AF11" s="23">
        <v>0</v>
      </c>
      <c r="AG11" s="23">
        <v>0.111648810407843</v>
      </c>
      <c r="AH11" s="23"/>
      <c r="AI11" s="23">
        <v>3.3216600312043501E-2</v>
      </c>
      <c r="AJ11" s="23">
        <v>1.5646862724422301E-2</v>
      </c>
      <c r="AK11" s="23">
        <v>0</v>
      </c>
      <c r="AL11" s="23">
        <v>8.6344544511415294E-2</v>
      </c>
      <c r="AM11" s="23">
        <v>8.1970228382672997E-2</v>
      </c>
    </row>
    <row r="12" spans="2:39" x14ac:dyDescent="0.35">
      <c r="B12" s="16" t="s">
        <v>349</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M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354</v>
      </c>
      <c r="C9" s="14">
        <v>5.5747665209773603E-2</v>
      </c>
      <c r="D9" s="14">
        <v>5.5785493730672299E-2</v>
      </c>
      <c r="E9" s="14">
        <v>5.5704043011466302E-2</v>
      </c>
      <c r="F9" s="14"/>
      <c r="G9" s="14">
        <v>3.1571909781194202E-2</v>
      </c>
      <c r="H9" s="14">
        <v>1.6966803585638401E-2</v>
      </c>
      <c r="I9" s="14">
        <v>2.94250180333889E-2</v>
      </c>
      <c r="J9" s="14">
        <v>0.101009820700484</v>
      </c>
      <c r="K9" s="14">
        <v>6.4641273750197195E-2</v>
      </c>
      <c r="L9" s="14">
        <v>0.182987124175858</v>
      </c>
      <c r="M9" s="14"/>
      <c r="N9" s="14">
        <v>4.81556651879569E-2</v>
      </c>
      <c r="O9" s="14">
        <v>5.1470683019556401E-2</v>
      </c>
      <c r="P9" s="14">
        <v>7.6942848089822005E-2</v>
      </c>
      <c r="Q9" s="14">
        <v>4.5817911677465302E-2</v>
      </c>
      <c r="R9" s="14">
        <v>2.48265750783748E-2</v>
      </c>
      <c r="S9" s="14"/>
      <c r="T9" s="14">
        <v>3.3849420283977499E-2</v>
      </c>
      <c r="U9" s="14">
        <v>7.8814738736115303E-2</v>
      </c>
      <c r="V9" s="14">
        <v>5.3555387822038197E-2</v>
      </c>
      <c r="W9" s="14">
        <v>5.8084145623451398E-2</v>
      </c>
      <c r="X9" s="14"/>
      <c r="Y9" s="14">
        <v>7.3164169689972094E-2</v>
      </c>
      <c r="Z9" s="14">
        <v>3.7693983574394699E-2</v>
      </c>
      <c r="AA9" s="14">
        <v>2.3314079988240401E-2</v>
      </c>
      <c r="AB9" s="14">
        <v>6.0963819335890602E-2</v>
      </c>
      <c r="AC9" s="14"/>
      <c r="AD9" s="14">
        <v>5.9769743946283697E-2</v>
      </c>
      <c r="AE9" s="14">
        <v>4.1879690790295299E-2</v>
      </c>
      <c r="AF9" s="14">
        <v>1.5811637599267101E-2</v>
      </c>
      <c r="AG9" s="14">
        <v>0.10366970920504701</v>
      </c>
      <c r="AH9" s="14"/>
      <c r="AI9" s="14">
        <v>3.7338134162363298E-2</v>
      </c>
      <c r="AJ9" s="14">
        <v>6.4421770888308902E-2</v>
      </c>
      <c r="AK9" s="14">
        <v>6.2886886388524799E-2</v>
      </c>
      <c r="AL9" s="14">
        <v>8.9513831609173006E-2</v>
      </c>
      <c r="AM9" s="14">
        <v>2.7028643787483E-2</v>
      </c>
    </row>
    <row r="10" spans="2:39" x14ac:dyDescent="0.35">
      <c r="B10" s="15" t="s">
        <v>355</v>
      </c>
      <c r="C10" s="14">
        <v>5.56969786852499E-2</v>
      </c>
      <c r="D10" s="14">
        <v>4.9883851952700203E-2</v>
      </c>
      <c r="E10" s="14">
        <v>6.2400422570666997E-2</v>
      </c>
      <c r="F10" s="14"/>
      <c r="G10" s="14">
        <v>5.37313444724783E-2</v>
      </c>
      <c r="H10" s="14">
        <v>4.0178240271595098E-2</v>
      </c>
      <c r="I10" s="14">
        <v>7.9224278386055197E-2</v>
      </c>
      <c r="J10" s="14">
        <v>6.08275379142382E-2</v>
      </c>
      <c r="K10" s="14">
        <v>8.6684472099865101E-2</v>
      </c>
      <c r="L10" s="14">
        <v>0</v>
      </c>
      <c r="M10" s="14"/>
      <c r="N10" s="14">
        <v>7.0252491730790401E-2</v>
      </c>
      <c r="O10" s="14">
        <v>7.7802169652133296E-2</v>
      </c>
      <c r="P10" s="14">
        <v>6.0996945925089599E-2</v>
      </c>
      <c r="Q10" s="14">
        <v>2.2414804359888098E-2</v>
      </c>
      <c r="R10" s="14">
        <v>5.7887708828046003E-2</v>
      </c>
      <c r="S10" s="14"/>
      <c r="T10" s="14">
        <v>2.7797677225636801E-2</v>
      </c>
      <c r="U10" s="14">
        <v>8.7427187358589606E-2</v>
      </c>
      <c r="V10" s="14">
        <v>6.5188356550919799E-2</v>
      </c>
      <c r="W10" s="14">
        <v>4.6688474389882002E-2</v>
      </c>
      <c r="X10" s="14"/>
      <c r="Y10" s="14">
        <v>5.8382624612199403E-2</v>
      </c>
      <c r="Z10" s="14">
        <v>3.4556207706691301E-2</v>
      </c>
      <c r="AA10" s="14">
        <v>4.1659570787141602E-2</v>
      </c>
      <c r="AB10" s="14">
        <v>7.8644143269599703E-2</v>
      </c>
      <c r="AC10" s="14"/>
      <c r="AD10" s="14">
        <v>5.2379008631888102E-2</v>
      </c>
      <c r="AE10" s="14">
        <v>5.928387192904E-2</v>
      </c>
      <c r="AF10" s="14">
        <v>9.2549977419544294E-2</v>
      </c>
      <c r="AG10" s="14">
        <v>8.9422772294113495E-3</v>
      </c>
      <c r="AH10" s="14"/>
      <c r="AI10" s="14">
        <v>2.51337671922321E-2</v>
      </c>
      <c r="AJ10" s="14">
        <v>4.9299768001523997E-2</v>
      </c>
      <c r="AK10" s="14">
        <v>0</v>
      </c>
      <c r="AL10" s="14">
        <v>9.9156179568986993E-2</v>
      </c>
      <c r="AM10" s="14">
        <v>4.7828041141229301E-2</v>
      </c>
    </row>
    <row r="11" spans="2:39" x14ac:dyDescent="0.35">
      <c r="B11" s="15" t="s">
        <v>356</v>
      </c>
      <c r="C11" s="14">
        <v>0.15732231365135499</v>
      </c>
      <c r="D11" s="14">
        <v>0.157865823270608</v>
      </c>
      <c r="E11" s="14">
        <v>0.156695562093808</v>
      </c>
      <c r="F11" s="14"/>
      <c r="G11" s="14">
        <v>0.20154944853308299</v>
      </c>
      <c r="H11" s="14">
        <v>0.15054709434276201</v>
      </c>
      <c r="I11" s="14">
        <v>0.13392489000890501</v>
      </c>
      <c r="J11" s="14">
        <v>0.14930138653653899</v>
      </c>
      <c r="K11" s="14">
        <v>0.14161699241870601</v>
      </c>
      <c r="L11" s="14">
        <v>0.183925249679666</v>
      </c>
      <c r="M11" s="14"/>
      <c r="N11" s="14">
        <v>0.13495125501824701</v>
      </c>
      <c r="O11" s="14">
        <v>0.15112884682470001</v>
      </c>
      <c r="P11" s="14">
        <v>0.13575049662009001</v>
      </c>
      <c r="Q11" s="14">
        <v>0.16502636173582999</v>
      </c>
      <c r="R11" s="14">
        <v>0.19097115461063099</v>
      </c>
      <c r="S11" s="14"/>
      <c r="T11" s="14">
        <v>0.196216037302054</v>
      </c>
      <c r="U11" s="14">
        <v>0.15420684632235901</v>
      </c>
      <c r="V11" s="14">
        <v>0.13919445994229801</v>
      </c>
      <c r="W11" s="14">
        <v>0.16968361716775501</v>
      </c>
      <c r="X11" s="14"/>
      <c r="Y11" s="14">
        <v>0.16924434987538201</v>
      </c>
      <c r="Z11" s="14">
        <v>0.157727139132085</v>
      </c>
      <c r="AA11" s="14">
        <v>0.13059815897570101</v>
      </c>
      <c r="AB11" s="14">
        <v>0.100162873302721</v>
      </c>
      <c r="AC11" s="14"/>
      <c r="AD11" s="14">
        <v>0.15584331666104401</v>
      </c>
      <c r="AE11" s="14">
        <v>0.149840340885281</v>
      </c>
      <c r="AF11" s="14">
        <v>0.190428035941276</v>
      </c>
      <c r="AG11" s="14">
        <v>0.20570464273828301</v>
      </c>
      <c r="AH11" s="14"/>
      <c r="AI11" s="14">
        <v>0.136040482388709</v>
      </c>
      <c r="AJ11" s="14">
        <v>0.14337563335328801</v>
      </c>
      <c r="AK11" s="14">
        <v>0.23861497932877901</v>
      </c>
      <c r="AL11" s="14">
        <v>0.13809611830799201</v>
      </c>
      <c r="AM11" s="14">
        <v>0.17389289739849001</v>
      </c>
    </row>
    <row r="12" spans="2:39" x14ac:dyDescent="0.35">
      <c r="B12" s="15" t="s">
        <v>357</v>
      </c>
      <c r="C12" s="14">
        <v>0.217023928564686</v>
      </c>
      <c r="D12" s="14">
        <v>0.21668797602807299</v>
      </c>
      <c r="E12" s="14">
        <v>0.217411334358669</v>
      </c>
      <c r="F12" s="14"/>
      <c r="G12" s="14">
        <v>0.227120773392817</v>
      </c>
      <c r="H12" s="14">
        <v>0.18973929946971901</v>
      </c>
      <c r="I12" s="14">
        <v>0.26606358271515501</v>
      </c>
      <c r="J12" s="14">
        <v>0.17646225030071699</v>
      </c>
      <c r="K12" s="14">
        <v>0.22426696161238099</v>
      </c>
      <c r="L12" s="14">
        <v>0.21658115288823701</v>
      </c>
      <c r="M12" s="14"/>
      <c r="N12" s="14">
        <v>0.221459352173208</v>
      </c>
      <c r="O12" s="14">
        <v>0.249258397661246</v>
      </c>
      <c r="P12" s="14">
        <v>0.23135146120108699</v>
      </c>
      <c r="Q12" s="14">
        <v>0.190396804813767</v>
      </c>
      <c r="R12" s="14">
        <v>0.21822107874251601</v>
      </c>
      <c r="S12" s="14"/>
      <c r="T12" s="14">
        <v>0.18439346920944799</v>
      </c>
      <c r="U12" s="14">
        <v>0.20898438510147099</v>
      </c>
      <c r="V12" s="14">
        <v>0.247917367613182</v>
      </c>
      <c r="W12" s="14">
        <v>0.193433776296868</v>
      </c>
      <c r="X12" s="14"/>
      <c r="Y12" s="14">
        <v>0.19635606586666801</v>
      </c>
      <c r="Z12" s="14">
        <v>0.24313177745397799</v>
      </c>
      <c r="AA12" s="14">
        <v>0.27958906097317099</v>
      </c>
      <c r="AB12" s="14">
        <v>0.19956705351613799</v>
      </c>
      <c r="AC12" s="14"/>
      <c r="AD12" s="14">
        <v>0.21108494765729299</v>
      </c>
      <c r="AE12" s="14">
        <v>0.23141307498703001</v>
      </c>
      <c r="AF12" s="14">
        <v>0.28282691111792901</v>
      </c>
      <c r="AG12" s="14">
        <v>0.17408093450009801</v>
      </c>
      <c r="AH12" s="14"/>
      <c r="AI12" s="14">
        <v>0.228401566524642</v>
      </c>
      <c r="AJ12" s="14">
        <v>0.26388394401835302</v>
      </c>
      <c r="AK12" s="14">
        <v>0.213301841337912</v>
      </c>
      <c r="AL12" s="14">
        <v>0.19799071156991699</v>
      </c>
      <c r="AM12" s="14">
        <v>0.234879127756111</v>
      </c>
    </row>
    <row r="13" spans="2:39" x14ac:dyDescent="0.35">
      <c r="B13" s="15" t="s">
        <v>358</v>
      </c>
      <c r="C13" s="14">
        <v>0.210723652541253</v>
      </c>
      <c r="D13" s="14">
        <v>0.219541546209789</v>
      </c>
      <c r="E13" s="14">
        <v>0.20055524264514199</v>
      </c>
      <c r="F13" s="14"/>
      <c r="G13" s="14">
        <v>0.181476081153606</v>
      </c>
      <c r="H13" s="14">
        <v>0.26821909212839801</v>
      </c>
      <c r="I13" s="14">
        <v>0.205867654531766</v>
      </c>
      <c r="J13" s="14">
        <v>0.17978666774905999</v>
      </c>
      <c r="K13" s="14">
        <v>0.25800066395751298</v>
      </c>
      <c r="L13" s="14">
        <v>0.116996796369429</v>
      </c>
      <c r="M13" s="14"/>
      <c r="N13" s="14">
        <v>0.21006706025771399</v>
      </c>
      <c r="O13" s="14">
        <v>0.21082640646465201</v>
      </c>
      <c r="P13" s="14">
        <v>0.152333120088781</v>
      </c>
      <c r="Q13" s="14">
        <v>0.23682108910660399</v>
      </c>
      <c r="R13" s="14">
        <v>0.24916500220354301</v>
      </c>
      <c r="S13" s="14"/>
      <c r="T13" s="14">
        <v>0.17916607048687799</v>
      </c>
      <c r="U13" s="14">
        <v>0.20058509871659699</v>
      </c>
      <c r="V13" s="14">
        <v>0.21144721222084401</v>
      </c>
      <c r="W13" s="14">
        <v>0.21591932412965301</v>
      </c>
      <c r="X13" s="14"/>
      <c r="Y13" s="14">
        <v>0.208177750182716</v>
      </c>
      <c r="Z13" s="14">
        <v>0.23813902097652201</v>
      </c>
      <c r="AA13" s="14">
        <v>0.19733430918297801</v>
      </c>
      <c r="AB13" s="14">
        <v>0.241177889286392</v>
      </c>
      <c r="AC13" s="14"/>
      <c r="AD13" s="14">
        <v>0.205045484941731</v>
      </c>
      <c r="AE13" s="14">
        <v>0.253295951570567</v>
      </c>
      <c r="AF13" s="14">
        <v>4.1586352297877702E-2</v>
      </c>
      <c r="AG13" s="14">
        <v>0.16993192506736099</v>
      </c>
      <c r="AH13" s="14"/>
      <c r="AI13" s="14">
        <v>0.26577090379276402</v>
      </c>
      <c r="AJ13" s="14">
        <v>0.15174795545724201</v>
      </c>
      <c r="AK13" s="14">
        <v>0.16003815674614899</v>
      </c>
      <c r="AL13" s="14">
        <v>0.217500784066433</v>
      </c>
      <c r="AM13" s="14">
        <v>0.24839652973179199</v>
      </c>
    </row>
    <row r="14" spans="2:39" x14ac:dyDescent="0.35">
      <c r="B14" s="15" t="s">
        <v>359</v>
      </c>
      <c r="C14" s="14">
        <v>0.205206864488194</v>
      </c>
      <c r="D14" s="14">
        <v>0.21232103472025099</v>
      </c>
      <c r="E14" s="14">
        <v>0.19700311405645701</v>
      </c>
      <c r="F14" s="14"/>
      <c r="G14" s="14">
        <v>0.19251121409420399</v>
      </c>
      <c r="H14" s="14">
        <v>0.26044999773544703</v>
      </c>
      <c r="I14" s="14">
        <v>0.19935301332800201</v>
      </c>
      <c r="J14" s="14">
        <v>0.21307089531871901</v>
      </c>
      <c r="K14" s="14">
        <v>0.15828058442920101</v>
      </c>
      <c r="L14" s="14">
        <v>0.12996621761308999</v>
      </c>
      <c r="M14" s="14"/>
      <c r="N14" s="14">
        <v>0.22071996547108599</v>
      </c>
      <c r="O14" s="14">
        <v>0.17973267917147701</v>
      </c>
      <c r="P14" s="14">
        <v>0.23095270550507699</v>
      </c>
      <c r="Q14" s="14">
        <v>0.24063681139452101</v>
      </c>
      <c r="R14" s="14">
        <v>0.15406501690232399</v>
      </c>
      <c r="S14" s="14"/>
      <c r="T14" s="14">
        <v>0.213250896904945</v>
      </c>
      <c r="U14" s="14">
        <v>0.17708954125233101</v>
      </c>
      <c r="V14" s="14">
        <v>0.204502117940453</v>
      </c>
      <c r="W14" s="14">
        <v>0.20740000684494</v>
      </c>
      <c r="X14" s="14"/>
      <c r="Y14" s="14">
        <v>0.18704185783487901</v>
      </c>
      <c r="Z14" s="14">
        <v>0.21184443058518801</v>
      </c>
      <c r="AA14" s="14">
        <v>0.246253078350153</v>
      </c>
      <c r="AB14" s="14">
        <v>0.21820211232221901</v>
      </c>
      <c r="AC14" s="14"/>
      <c r="AD14" s="14">
        <v>0.21542191277037101</v>
      </c>
      <c r="AE14" s="14">
        <v>0.15928793608922701</v>
      </c>
      <c r="AF14" s="14">
        <v>0.33383923056936399</v>
      </c>
      <c r="AG14" s="14">
        <v>0.26520245174731399</v>
      </c>
      <c r="AH14" s="14"/>
      <c r="AI14" s="14">
        <v>0.21301136466947801</v>
      </c>
      <c r="AJ14" s="14">
        <v>0.200890883596753</v>
      </c>
      <c r="AK14" s="14">
        <v>0.26479603460277901</v>
      </c>
      <c r="AL14" s="14">
        <v>0.16637732164617999</v>
      </c>
      <c r="AM14" s="14">
        <v>0.17372361442782</v>
      </c>
    </row>
    <row r="15" spans="2:39" x14ac:dyDescent="0.35">
      <c r="B15" s="15" t="s">
        <v>360</v>
      </c>
      <c r="C15" s="14">
        <v>8.6600274102120303E-2</v>
      </c>
      <c r="D15" s="14">
        <v>7.4234576344071199E-2</v>
      </c>
      <c r="E15" s="14">
        <v>0.10085985673962999</v>
      </c>
      <c r="F15" s="14"/>
      <c r="G15" s="14">
        <v>9.4238694516565996E-2</v>
      </c>
      <c r="H15" s="14">
        <v>6.5769979974030598E-2</v>
      </c>
      <c r="I15" s="14">
        <v>8.61415629967279E-2</v>
      </c>
      <c r="J15" s="14">
        <v>0.11260767825202</v>
      </c>
      <c r="K15" s="14">
        <v>6.6509051732137101E-2</v>
      </c>
      <c r="L15" s="14">
        <v>0.108915598895393</v>
      </c>
      <c r="M15" s="14"/>
      <c r="N15" s="14">
        <v>8.0840435132685795E-2</v>
      </c>
      <c r="O15" s="14">
        <v>7.2500745686291404E-2</v>
      </c>
      <c r="P15" s="14">
        <v>8.5845566264190695E-2</v>
      </c>
      <c r="Q15" s="14">
        <v>8.8837501027918403E-2</v>
      </c>
      <c r="R15" s="14">
        <v>9.8411502780974505E-2</v>
      </c>
      <c r="S15" s="14"/>
      <c r="T15" s="14">
        <v>0.104117488366477</v>
      </c>
      <c r="U15" s="14">
        <v>7.3945977892115197E-2</v>
      </c>
      <c r="V15" s="14">
        <v>7.5733245924912096E-2</v>
      </c>
      <c r="W15" s="14">
        <v>9.6149299016495299E-2</v>
      </c>
      <c r="X15" s="14"/>
      <c r="Y15" s="14">
        <v>8.8483329638139499E-2</v>
      </c>
      <c r="Z15" s="14">
        <v>7.6907440571141197E-2</v>
      </c>
      <c r="AA15" s="14">
        <v>8.1251741742615499E-2</v>
      </c>
      <c r="AB15" s="14">
        <v>0.101282108967039</v>
      </c>
      <c r="AC15" s="14"/>
      <c r="AD15" s="14">
        <v>8.9907398972979002E-2</v>
      </c>
      <c r="AE15" s="14">
        <v>9.3892401505642806E-2</v>
      </c>
      <c r="AF15" s="14">
        <v>4.2957855054741999E-2</v>
      </c>
      <c r="AG15" s="14">
        <v>5.2732046365180398E-2</v>
      </c>
      <c r="AH15" s="14"/>
      <c r="AI15" s="14">
        <v>8.4631304625177595E-2</v>
      </c>
      <c r="AJ15" s="14">
        <v>0.100982738680842</v>
      </c>
      <c r="AK15" s="14">
        <v>6.0362101595856303E-2</v>
      </c>
      <c r="AL15" s="14">
        <v>7.8704115821734602E-2</v>
      </c>
      <c r="AM15" s="14">
        <v>9.4251145757076493E-2</v>
      </c>
    </row>
    <row r="16" spans="2:39" x14ac:dyDescent="0.35">
      <c r="B16" s="15" t="s">
        <v>64</v>
      </c>
      <c r="C16" s="23">
        <v>1.16783227573683E-2</v>
      </c>
      <c r="D16" s="23">
        <v>1.3679697743835701E-2</v>
      </c>
      <c r="E16" s="23">
        <v>9.3704245241611299E-3</v>
      </c>
      <c r="F16" s="23"/>
      <c r="G16" s="23">
        <v>1.7800534056052301E-2</v>
      </c>
      <c r="H16" s="23">
        <v>8.1294924924104704E-3</v>
      </c>
      <c r="I16" s="23">
        <v>0</v>
      </c>
      <c r="J16" s="23">
        <v>6.9337632282220002E-3</v>
      </c>
      <c r="K16" s="23">
        <v>0</v>
      </c>
      <c r="L16" s="23">
        <v>6.0627860378327403E-2</v>
      </c>
      <c r="M16" s="23"/>
      <c r="N16" s="23">
        <v>1.3553775028312001E-2</v>
      </c>
      <c r="O16" s="23">
        <v>7.2800715199450002E-3</v>
      </c>
      <c r="P16" s="23">
        <v>2.5826856305862199E-2</v>
      </c>
      <c r="Q16" s="23">
        <v>1.0048715884005599E-2</v>
      </c>
      <c r="R16" s="23">
        <v>6.4519608535907498E-3</v>
      </c>
      <c r="S16" s="23"/>
      <c r="T16" s="23">
        <v>6.1208940220583902E-2</v>
      </c>
      <c r="U16" s="23">
        <v>1.8946224620421798E-2</v>
      </c>
      <c r="V16" s="23">
        <v>2.4618519853530502E-3</v>
      </c>
      <c r="W16" s="23">
        <v>1.26413565309564E-2</v>
      </c>
      <c r="X16" s="23"/>
      <c r="Y16" s="23">
        <v>1.91498523000436E-2</v>
      </c>
      <c r="Z16" s="23">
        <v>0</v>
      </c>
      <c r="AA16" s="23">
        <v>0</v>
      </c>
      <c r="AB16" s="23">
        <v>0</v>
      </c>
      <c r="AC16" s="23"/>
      <c r="AD16" s="23">
        <v>1.0548186418411499E-2</v>
      </c>
      <c r="AE16" s="23">
        <v>1.1106732242917101E-2</v>
      </c>
      <c r="AF16" s="23">
        <v>0</v>
      </c>
      <c r="AG16" s="23">
        <v>1.97360131473048E-2</v>
      </c>
      <c r="AH16" s="23"/>
      <c r="AI16" s="23">
        <v>9.6724766446337797E-3</v>
      </c>
      <c r="AJ16" s="23">
        <v>2.5397306003687899E-2</v>
      </c>
      <c r="AK16" s="23">
        <v>0</v>
      </c>
      <c r="AL16" s="23">
        <v>1.2660937409583101E-2</v>
      </c>
      <c r="AM16" s="23">
        <v>0</v>
      </c>
    </row>
    <row r="17" spans="2:2" x14ac:dyDescent="0.35">
      <c r="B17" s="16" t="s">
        <v>222</v>
      </c>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J17"/>
  <sheetViews>
    <sheetView showGridLines="0" workbookViewId="0">
      <pane xSplit="2" topLeftCell="C1" activePane="topRight" state="frozen"/>
      <selection pane="topRight" activeCell="B17" sqref="B17"/>
    </sheetView>
  </sheetViews>
  <sheetFormatPr defaultColWidth="11.453125" defaultRowHeight="14.5" x14ac:dyDescent="0.35"/>
  <cols>
    <col min="2" max="2" width="25.7265625" customWidth="1"/>
    <col min="3" max="10" width="20.7265625" customWidth="1"/>
  </cols>
  <sheetData>
    <row r="2" spans="2:10" ht="40" customHeight="1" x14ac:dyDescent="0.35">
      <c r="D2" s="31" t="s">
        <v>371</v>
      </c>
      <c r="E2" s="28"/>
      <c r="F2" s="28"/>
      <c r="G2" s="28"/>
      <c r="H2" s="28"/>
      <c r="I2" s="28"/>
      <c r="J2" s="28"/>
    </row>
    <row r="6" spans="2:10" ht="50.15" customHeight="1" x14ac:dyDescent="0.35">
      <c r="B6" s="17" t="s">
        <v>15</v>
      </c>
      <c r="C6" s="17" t="s">
        <v>204</v>
      </c>
      <c r="D6" s="17" t="s">
        <v>362</v>
      </c>
      <c r="E6" s="17" t="s">
        <v>363</v>
      </c>
      <c r="F6" s="17" t="s">
        <v>364</v>
      </c>
      <c r="G6" s="17" t="s">
        <v>365</v>
      </c>
      <c r="H6" s="17" t="s">
        <v>366</v>
      </c>
      <c r="I6" s="17" t="s">
        <v>367</v>
      </c>
    </row>
    <row r="7" spans="2:10" ht="29" x14ac:dyDescent="0.35">
      <c r="B7" s="15" t="s">
        <v>368</v>
      </c>
      <c r="C7" s="14">
        <v>0.71728446042871197</v>
      </c>
      <c r="D7" s="14">
        <v>0.52923638689208896</v>
      </c>
      <c r="E7" s="14">
        <v>0.66935904081693598</v>
      </c>
      <c r="F7" s="14">
        <v>0.72560314004659199</v>
      </c>
      <c r="G7" s="14">
        <v>0.65475711693201899</v>
      </c>
      <c r="H7" s="14">
        <v>0.70155355242122797</v>
      </c>
      <c r="I7" s="14">
        <v>0.68219626647989196</v>
      </c>
    </row>
    <row r="8" spans="2:10" ht="29" x14ac:dyDescent="0.35">
      <c r="B8" s="15" t="s">
        <v>369</v>
      </c>
      <c r="C8" s="14">
        <v>0.18327442393592799</v>
      </c>
      <c r="D8" s="14">
        <v>0.284588437238186</v>
      </c>
      <c r="E8" s="14">
        <v>0.22438827954030399</v>
      </c>
      <c r="F8" s="14">
        <v>0.16737662024123101</v>
      </c>
      <c r="G8" s="14">
        <v>0.21123694065319501</v>
      </c>
      <c r="H8" s="14">
        <v>0.19007415932306901</v>
      </c>
      <c r="I8" s="14">
        <v>0.196463311712824</v>
      </c>
    </row>
    <row r="9" spans="2:10" ht="43.5" x14ac:dyDescent="0.35">
      <c r="B9" s="15" t="s">
        <v>370</v>
      </c>
      <c r="C9" s="14">
        <v>2.99358851280997E-2</v>
      </c>
      <c r="D9" s="14">
        <v>9.1959992754405598E-2</v>
      </c>
      <c r="E9" s="14">
        <v>4.2739514718324698E-2</v>
      </c>
      <c r="F9" s="14">
        <v>3.4706064994644202E-2</v>
      </c>
      <c r="G9" s="14">
        <v>6.2626386260340394E-2</v>
      </c>
      <c r="H9" s="14">
        <v>3.3550182639789899E-2</v>
      </c>
      <c r="I9" s="14">
        <v>4.6493141637750202E-2</v>
      </c>
    </row>
    <row r="10" spans="2:10" x14ac:dyDescent="0.35">
      <c r="B10" s="15" t="s">
        <v>64</v>
      </c>
      <c r="C10" s="14">
        <v>6.9505230507259805E-2</v>
      </c>
      <c r="D10" s="14">
        <v>9.4215183115319304E-2</v>
      </c>
      <c r="E10" s="14">
        <v>6.3513164924435303E-2</v>
      </c>
      <c r="F10" s="14">
        <v>7.2314174717532806E-2</v>
      </c>
      <c r="G10" s="14">
        <v>7.1379556154444995E-2</v>
      </c>
      <c r="H10" s="14">
        <v>7.4822105615913306E-2</v>
      </c>
      <c r="I10" s="14">
        <v>7.4847280169533306E-2</v>
      </c>
    </row>
    <row r="11" spans="2:10" x14ac:dyDescent="0.35">
      <c r="B11" s="16"/>
      <c r="C11" s="16"/>
      <c r="D11" s="16"/>
      <c r="E11" s="16"/>
      <c r="F11" s="16"/>
      <c r="G11" s="16"/>
      <c r="H11" s="16"/>
      <c r="I11" s="16"/>
    </row>
    <row r="12" spans="2:10" x14ac:dyDescent="0.35">
      <c r="B12" t="s">
        <v>69</v>
      </c>
    </row>
    <row r="13" spans="2:10" x14ac:dyDescent="0.35">
      <c r="B13" t="s">
        <v>70</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0.71728446042871197</v>
      </c>
      <c r="D9" s="14">
        <v>0.71919867056019704</v>
      </c>
      <c r="E9" s="14">
        <v>0.71521403685352802</v>
      </c>
      <c r="F9" s="14"/>
      <c r="G9" s="14">
        <v>0.70002944778454301</v>
      </c>
      <c r="H9" s="14">
        <v>0.69379083663601004</v>
      </c>
      <c r="I9" s="14">
        <v>0.79329444416022898</v>
      </c>
      <c r="J9" s="14">
        <v>0.71372869103166103</v>
      </c>
      <c r="K9" s="14">
        <v>0.73356415380074602</v>
      </c>
      <c r="L9" s="14">
        <v>0.63291144970018998</v>
      </c>
      <c r="M9" s="14"/>
      <c r="N9" s="14">
        <v>0.62822325259831902</v>
      </c>
      <c r="O9" s="14">
        <v>0.74775988437026597</v>
      </c>
      <c r="P9" s="14">
        <v>0.74705603180151303</v>
      </c>
      <c r="Q9" s="14">
        <v>0.727119857274107</v>
      </c>
      <c r="R9" s="14">
        <v>0.73748004786291699</v>
      </c>
      <c r="S9" s="14"/>
      <c r="T9" s="14">
        <v>0.54395162520927898</v>
      </c>
      <c r="U9" s="14">
        <v>0.657354853541397</v>
      </c>
      <c r="V9" s="14">
        <v>0.72335552298988604</v>
      </c>
      <c r="W9" s="14">
        <v>0.75591069950807799</v>
      </c>
      <c r="X9" s="14"/>
      <c r="Y9" s="14">
        <v>0.70016664140201701</v>
      </c>
      <c r="Z9" s="14">
        <v>0.75880933282510299</v>
      </c>
      <c r="AA9" s="14">
        <v>0.74316912004745606</v>
      </c>
      <c r="AB9" s="14">
        <v>0.78946421510706999</v>
      </c>
      <c r="AC9" s="14"/>
      <c r="AD9" s="14">
        <v>0.738219280673588</v>
      </c>
      <c r="AE9" s="14">
        <v>0.74110724958263696</v>
      </c>
      <c r="AF9" s="14">
        <v>0.69789995328138699</v>
      </c>
      <c r="AG9" s="14">
        <v>0.51946611562404998</v>
      </c>
      <c r="AH9" s="14"/>
      <c r="AI9" s="14">
        <v>0.74411112124029699</v>
      </c>
      <c r="AJ9" s="14">
        <v>0.78632490086326801</v>
      </c>
      <c r="AK9" s="14">
        <v>0.86286541415618601</v>
      </c>
      <c r="AL9" s="14">
        <v>0.75334654481447405</v>
      </c>
      <c r="AM9" s="14">
        <v>0.74558872254034103</v>
      </c>
    </row>
    <row r="10" spans="2:39" ht="29" x14ac:dyDescent="0.35">
      <c r="B10" s="15" t="s">
        <v>369</v>
      </c>
      <c r="C10" s="14">
        <v>0.18327442393592799</v>
      </c>
      <c r="D10" s="14">
        <v>0.18945082761295101</v>
      </c>
      <c r="E10" s="14">
        <v>0.17659398087880099</v>
      </c>
      <c r="F10" s="14"/>
      <c r="G10" s="14">
        <v>0.19704908282210601</v>
      </c>
      <c r="H10" s="14">
        <v>0.20245874170562</v>
      </c>
      <c r="I10" s="14">
        <v>0.14121864601329101</v>
      </c>
      <c r="J10" s="14">
        <v>0.19551579753494999</v>
      </c>
      <c r="K10" s="14">
        <v>0.124172322407799</v>
      </c>
      <c r="L10" s="14">
        <v>0.24611333039115299</v>
      </c>
      <c r="M10" s="14"/>
      <c r="N10" s="14">
        <v>0.22952630563720999</v>
      </c>
      <c r="O10" s="14">
        <v>0.19104618647452201</v>
      </c>
      <c r="P10" s="14">
        <v>0.17448088222489799</v>
      </c>
      <c r="Q10" s="14">
        <v>0.15632505853870399</v>
      </c>
      <c r="R10" s="14">
        <v>0.179986431488068</v>
      </c>
      <c r="S10" s="14"/>
      <c r="T10" s="14">
        <v>0.27767803793335799</v>
      </c>
      <c r="U10" s="14">
        <v>0.196635848684486</v>
      </c>
      <c r="V10" s="14">
        <v>0.16903101775341001</v>
      </c>
      <c r="W10" s="14">
        <v>0.17854735028690699</v>
      </c>
      <c r="X10" s="14"/>
      <c r="Y10" s="14">
        <v>0.186916556034012</v>
      </c>
      <c r="Z10" s="14">
        <v>0.172666271706753</v>
      </c>
      <c r="AA10" s="14">
        <v>0.19199888798064299</v>
      </c>
      <c r="AB10" s="14">
        <v>0.16056696059241199</v>
      </c>
      <c r="AC10" s="14"/>
      <c r="AD10" s="14">
        <v>0.17798838816242199</v>
      </c>
      <c r="AE10" s="14">
        <v>0.19580747756408701</v>
      </c>
      <c r="AF10" s="14">
        <v>0.13318652089064101</v>
      </c>
      <c r="AG10" s="14">
        <v>0.211673787519986</v>
      </c>
      <c r="AH10" s="14"/>
      <c r="AI10" s="14">
        <v>0.206482230548409</v>
      </c>
      <c r="AJ10" s="14">
        <v>0.14038725185959799</v>
      </c>
      <c r="AK10" s="14">
        <v>8.1030738167732597E-2</v>
      </c>
      <c r="AL10" s="14">
        <v>0.196257340927908</v>
      </c>
      <c r="AM10" s="14">
        <v>0.17556093693163699</v>
      </c>
    </row>
    <row r="11" spans="2:39" ht="43.5" x14ac:dyDescent="0.35">
      <c r="B11" s="15" t="s">
        <v>370</v>
      </c>
      <c r="C11" s="14">
        <v>2.99358851280997E-2</v>
      </c>
      <c r="D11" s="14">
        <v>2.8810185703891399E-2</v>
      </c>
      <c r="E11" s="14">
        <v>3.1153449797786299E-2</v>
      </c>
      <c r="F11" s="14"/>
      <c r="G11" s="14">
        <v>6.8812965685942099E-2</v>
      </c>
      <c r="H11" s="14">
        <v>2.22744254950938E-2</v>
      </c>
      <c r="I11" s="14">
        <v>1.4026736839712801E-2</v>
      </c>
      <c r="J11" s="14">
        <v>1.6979604610245301E-2</v>
      </c>
      <c r="K11" s="14">
        <v>2.2526877981619401E-2</v>
      </c>
      <c r="L11" s="14">
        <v>4.0871678001106401E-2</v>
      </c>
      <c r="M11" s="14"/>
      <c r="N11" s="14">
        <v>4.61680781344131E-2</v>
      </c>
      <c r="O11" s="14">
        <v>3.1690292382040498E-2</v>
      </c>
      <c r="P11" s="14">
        <v>1.6448233833656099E-2</v>
      </c>
      <c r="Q11" s="14">
        <v>3.5754765791599002E-2</v>
      </c>
      <c r="R11" s="14">
        <v>2.3414054355103499E-2</v>
      </c>
      <c r="S11" s="14"/>
      <c r="T11" s="14">
        <v>4.0290845093454798E-2</v>
      </c>
      <c r="U11" s="14">
        <v>8.1134545892370902E-2</v>
      </c>
      <c r="V11" s="14">
        <v>3.6718777705541598E-2</v>
      </c>
      <c r="W11" s="14">
        <v>1.2769116937401201E-2</v>
      </c>
      <c r="X11" s="14"/>
      <c r="Y11" s="14">
        <v>3.5178291554069201E-2</v>
      </c>
      <c r="Z11" s="14">
        <v>1.9641915417603899E-2</v>
      </c>
      <c r="AA11" s="14">
        <v>4.5961403703195201E-2</v>
      </c>
      <c r="AB11" s="14">
        <v>1.4783823552762801E-2</v>
      </c>
      <c r="AC11" s="14"/>
      <c r="AD11" s="14">
        <v>2.5189266171739701E-2</v>
      </c>
      <c r="AE11" s="14">
        <v>2.6958759870729099E-2</v>
      </c>
      <c r="AF11" s="14">
        <v>4.6876019698936303E-2</v>
      </c>
      <c r="AG11" s="14">
        <v>6.5529327185947103E-2</v>
      </c>
      <c r="AH11" s="14"/>
      <c r="AI11" s="14">
        <v>1.20582130385845E-2</v>
      </c>
      <c r="AJ11" s="14">
        <v>1.65568980765388E-2</v>
      </c>
      <c r="AK11" s="14">
        <v>2.70666140428211E-2</v>
      </c>
      <c r="AL11" s="14">
        <v>3.6918139829690298E-2</v>
      </c>
      <c r="AM11" s="14">
        <v>4.5069379479767802E-2</v>
      </c>
    </row>
    <row r="12" spans="2:39" x14ac:dyDescent="0.35">
      <c r="B12" s="15" t="s">
        <v>64</v>
      </c>
      <c r="C12" s="23">
        <v>6.9505230507259805E-2</v>
      </c>
      <c r="D12" s="23">
        <v>6.2540316122960501E-2</v>
      </c>
      <c r="E12" s="23">
        <v>7.7038532469884805E-2</v>
      </c>
      <c r="F12" s="23"/>
      <c r="G12" s="23">
        <v>3.4108503707408797E-2</v>
      </c>
      <c r="H12" s="23">
        <v>8.1475996163275693E-2</v>
      </c>
      <c r="I12" s="23">
        <v>5.1460172986766903E-2</v>
      </c>
      <c r="J12" s="23">
        <v>7.37759068231435E-2</v>
      </c>
      <c r="K12" s="23">
        <v>0.11973664580983499</v>
      </c>
      <c r="L12" s="23">
        <v>8.0103541907550896E-2</v>
      </c>
      <c r="M12" s="23"/>
      <c r="N12" s="23">
        <v>9.6082363630057704E-2</v>
      </c>
      <c r="O12" s="23">
        <v>2.9503636773171998E-2</v>
      </c>
      <c r="P12" s="23">
        <v>6.2014852139932998E-2</v>
      </c>
      <c r="Q12" s="23">
        <v>8.0800318395589599E-2</v>
      </c>
      <c r="R12" s="23">
        <v>5.9119466293911301E-2</v>
      </c>
      <c r="S12" s="23"/>
      <c r="T12" s="23">
        <v>0.13807949176390799</v>
      </c>
      <c r="U12" s="23">
        <v>6.4874751881745504E-2</v>
      </c>
      <c r="V12" s="23">
        <v>7.0894681551162506E-2</v>
      </c>
      <c r="W12" s="23">
        <v>5.2772833267613603E-2</v>
      </c>
      <c r="X12" s="23"/>
      <c r="Y12" s="23">
        <v>7.7738511009901007E-2</v>
      </c>
      <c r="Z12" s="23">
        <v>4.8882480050540203E-2</v>
      </c>
      <c r="AA12" s="23">
        <v>1.8870588268705201E-2</v>
      </c>
      <c r="AB12" s="23">
        <v>3.5185000747754998E-2</v>
      </c>
      <c r="AC12" s="23"/>
      <c r="AD12" s="23">
        <v>5.8603064992250799E-2</v>
      </c>
      <c r="AE12" s="23">
        <v>3.6126512982546301E-2</v>
      </c>
      <c r="AF12" s="23">
        <v>0.12203750612903599</v>
      </c>
      <c r="AG12" s="23">
        <v>0.20333076967001701</v>
      </c>
      <c r="AH12" s="23"/>
      <c r="AI12" s="23">
        <v>3.7348435172709402E-2</v>
      </c>
      <c r="AJ12" s="23">
        <v>5.6730949200595203E-2</v>
      </c>
      <c r="AK12" s="23">
        <v>2.9037233633260499E-2</v>
      </c>
      <c r="AL12" s="23">
        <v>1.34779744279276E-2</v>
      </c>
      <c r="AM12" s="23">
        <v>3.3780961048253601E-2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0.52923638689208896</v>
      </c>
      <c r="D9" s="14">
        <v>0.53052474059301402</v>
      </c>
      <c r="E9" s="14">
        <v>0.52784289417585195</v>
      </c>
      <c r="F9" s="14"/>
      <c r="G9" s="14">
        <v>0.45830891305635502</v>
      </c>
      <c r="H9" s="14">
        <v>0.54719174151692096</v>
      </c>
      <c r="I9" s="14">
        <v>0.60938691623371199</v>
      </c>
      <c r="J9" s="14">
        <v>0.50208446507863302</v>
      </c>
      <c r="K9" s="14">
        <v>0.51265826360218902</v>
      </c>
      <c r="L9" s="14">
        <v>0.50667305900071002</v>
      </c>
      <c r="M9" s="14"/>
      <c r="N9" s="14">
        <v>0.49325380068038399</v>
      </c>
      <c r="O9" s="14">
        <v>0.57246333149267203</v>
      </c>
      <c r="P9" s="14">
        <v>0.58434077367564197</v>
      </c>
      <c r="Q9" s="14">
        <v>0.51788506954871005</v>
      </c>
      <c r="R9" s="14">
        <v>0.48018258316613599</v>
      </c>
      <c r="S9" s="14"/>
      <c r="T9" s="14">
        <v>0.51528684544762504</v>
      </c>
      <c r="U9" s="14">
        <v>0.39889942999098299</v>
      </c>
      <c r="V9" s="14">
        <v>0.50076926960841395</v>
      </c>
      <c r="W9" s="14">
        <v>0.58376713780579703</v>
      </c>
      <c r="X9" s="14"/>
      <c r="Y9" s="14">
        <v>0.516184010870546</v>
      </c>
      <c r="Z9" s="14">
        <v>0.55227369301122498</v>
      </c>
      <c r="AA9" s="14">
        <v>0.54823830504183901</v>
      </c>
      <c r="AB9" s="14">
        <v>0.64138420894439796</v>
      </c>
      <c r="AC9" s="14"/>
      <c r="AD9" s="14">
        <v>0.54416206566521796</v>
      </c>
      <c r="AE9" s="14">
        <v>0.55418565786682705</v>
      </c>
      <c r="AF9" s="14">
        <v>0.39912172856641598</v>
      </c>
      <c r="AG9" s="14">
        <v>0.47316353642112502</v>
      </c>
      <c r="AH9" s="14"/>
      <c r="AI9" s="14">
        <v>0.54236363552020295</v>
      </c>
      <c r="AJ9" s="14">
        <v>0.61478693608438495</v>
      </c>
      <c r="AK9" s="14">
        <v>0.57729753470936596</v>
      </c>
      <c r="AL9" s="14">
        <v>0.57313069728236798</v>
      </c>
      <c r="AM9" s="14">
        <v>0.47834062355663798</v>
      </c>
    </row>
    <row r="10" spans="2:39" ht="29" x14ac:dyDescent="0.35">
      <c r="B10" s="15" t="s">
        <v>369</v>
      </c>
      <c r="C10" s="14">
        <v>0.284588437238186</v>
      </c>
      <c r="D10" s="14">
        <v>0.297889338130785</v>
      </c>
      <c r="E10" s="14">
        <v>0.27020208626956899</v>
      </c>
      <c r="F10" s="14"/>
      <c r="G10" s="14">
        <v>0.32974130404426499</v>
      </c>
      <c r="H10" s="14">
        <v>0.28329820812134099</v>
      </c>
      <c r="I10" s="14">
        <v>0.27061586930515602</v>
      </c>
      <c r="J10" s="14">
        <v>0.30136069569938501</v>
      </c>
      <c r="K10" s="14">
        <v>0.23025754585769201</v>
      </c>
      <c r="L10" s="14">
        <v>0.26897682432554398</v>
      </c>
      <c r="M10" s="14"/>
      <c r="N10" s="14">
        <v>0.30070347654221002</v>
      </c>
      <c r="O10" s="14">
        <v>0.26993519429506602</v>
      </c>
      <c r="P10" s="14">
        <v>0.262508423897724</v>
      </c>
      <c r="Q10" s="14">
        <v>0.27320028553339898</v>
      </c>
      <c r="R10" s="14">
        <v>0.36197350334898198</v>
      </c>
      <c r="S10" s="14"/>
      <c r="T10" s="14">
        <v>0.222507581489162</v>
      </c>
      <c r="U10" s="14">
        <v>0.272799942930394</v>
      </c>
      <c r="V10" s="14">
        <v>0.31498999865546701</v>
      </c>
      <c r="W10" s="14">
        <v>0.26769710189032703</v>
      </c>
      <c r="X10" s="14"/>
      <c r="Y10" s="14">
        <v>0.28726253865310097</v>
      </c>
      <c r="Z10" s="14">
        <v>0.275947820093917</v>
      </c>
      <c r="AA10" s="14">
        <v>0.27450347889847099</v>
      </c>
      <c r="AB10" s="14">
        <v>0.24618799437529201</v>
      </c>
      <c r="AC10" s="14"/>
      <c r="AD10" s="14">
        <v>0.30104764664294298</v>
      </c>
      <c r="AE10" s="14">
        <v>0.25414690998726203</v>
      </c>
      <c r="AF10" s="14">
        <v>0.28289778351563799</v>
      </c>
      <c r="AG10" s="14">
        <v>0.28032598668832898</v>
      </c>
      <c r="AH10" s="14"/>
      <c r="AI10" s="14">
        <v>0.34204527145469199</v>
      </c>
      <c r="AJ10" s="14">
        <v>0.25652714680840399</v>
      </c>
      <c r="AK10" s="14">
        <v>0.24771829946674401</v>
      </c>
      <c r="AL10" s="14">
        <v>0.259224317275773</v>
      </c>
      <c r="AM10" s="14">
        <v>0.34216320336716899</v>
      </c>
    </row>
    <row r="11" spans="2:39" ht="43.5" x14ac:dyDescent="0.35">
      <c r="B11" s="15" t="s">
        <v>370</v>
      </c>
      <c r="C11" s="14">
        <v>9.1959992754405598E-2</v>
      </c>
      <c r="D11" s="14">
        <v>9.6046195326666695E-2</v>
      </c>
      <c r="E11" s="14">
        <v>8.7540326386834594E-2</v>
      </c>
      <c r="F11" s="14"/>
      <c r="G11" s="14">
        <v>0.146406508710062</v>
      </c>
      <c r="H11" s="14">
        <v>9.6654880540453597E-2</v>
      </c>
      <c r="I11" s="14">
        <v>6.3819757920014902E-2</v>
      </c>
      <c r="J11" s="14">
        <v>6.7284499879631393E-2</v>
      </c>
      <c r="K11" s="14">
        <v>8.0383366342595006E-2</v>
      </c>
      <c r="L11" s="14">
        <v>9.4367453748855204E-2</v>
      </c>
      <c r="M11" s="14"/>
      <c r="N11" s="14">
        <v>7.5436298732288506E-2</v>
      </c>
      <c r="O11" s="14">
        <v>9.14386535105908E-2</v>
      </c>
      <c r="P11" s="14">
        <v>8.1992572966339605E-2</v>
      </c>
      <c r="Q11" s="14">
        <v>0.12271873539719</v>
      </c>
      <c r="R11" s="14">
        <v>8.0486023189133601E-2</v>
      </c>
      <c r="S11" s="14"/>
      <c r="T11" s="14">
        <v>0.126226283693567</v>
      </c>
      <c r="U11" s="14">
        <v>0.15832265026675199</v>
      </c>
      <c r="V11" s="14">
        <v>9.0620719217263501E-2</v>
      </c>
      <c r="W11" s="14">
        <v>7.6513620571301594E-2</v>
      </c>
      <c r="X11" s="14"/>
      <c r="Y11" s="14">
        <v>8.7136806323966101E-2</v>
      </c>
      <c r="Z11" s="14">
        <v>9.2394165073645895E-2</v>
      </c>
      <c r="AA11" s="14">
        <v>0.112897025275823</v>
      </c>
      <c r="AB11" s="14">
        <v>8.3882146974888397E-2</v>
      </c>
      <c r="AC11" s="14"/>
      <c r="AD11" s="14">
        <v>8.2052049781589198E-2</v>
      </c>
      <c r="AE11" s="14">
        <v>0.11649621032633101</v>
      </c>
      <c r="AF11" s="14">
        <v>0.11808486858983799</v>
      </c>
      <c r="AG11" s="14">
        <v>4.38168705876383E-2</v>
      </c>
      <c r="AH11" s="14"/>
      <c r="AI11" s="14">
        <v>0.11559109302510499</v>
      </c>
      <c r="AJ11" s="14">
        <v>6.8555297901193205E-2</v>
      </c>
      <c r="AK11" s="14">
        <v>0.10174338300272399</v>
      </c>
      <c r="AL11" s="14">
        <v>9.9331398982397706E-2</v>
      </c>
      <c r="AM11" s="14">
        <v>0.112268633909943</v>
      </c>
    </row>
    <row r="12" spans="2:39" x14ac:dyDescent="0.35">
      <c r="B12" s="15" t="s">
        <v>64</v>
      </c>
      <c r="C12" s="23">
        <v>9.4215183115319304E-2</v>
      </c>
      <c r="D12" s="23">
        <v>7.5539725949533995E-2</v>
      </c>
      <c r="E12" s="23">
        <v>0.114414693167744</v>
      </c>
      <c r="F12" s="23"/>
      <c r="G12" s="23">
        <v>6.5543274189318407E-2</v>
      </c>
      <c r="H12" s="23">
        <v>7.2855169821284094E-2</v>
      </c>
      <c r="I12" s="23">
        <v>5.6177456541117402E-2</v>
      </c>
      <c r="J12" s="23">
        <v>0.12927033934235099</v>
      </c>
      <c r="K12" s="23">
        <v>0.176700824197525</v>
      </c>
      <c r="L12" s="23">
        <v>0.129982662924891</v>
      </c>
      <c r="M12" s="23"/>
      <c r="N12" s="23">
        <v>0.13060642404511699</v>
      </c>
      <c r="O12" s="23">
        <v>6.6162820701670899E-2</v>
      </c>
      <c r="P12" s="23">
        <v>7.1158229460294098E-2</v>
      </c>
      <c r="Q12" s="23">
        <v>8.6195909520700706E-2</v>
      </c>
      <c r="R12" s="23">
        <v>7.7357890295748896E-2</v>
      </c>
      <c r="S12" s="23"/>
      <c r="T12" s="23">
        <v>0.13597928936964601</v>
      </c>
      <c r="U12" s="23">
        <v>0.16997797681187099</v>
      </c>
      <c r="V12" s="23">
        <v>9.36200125188556E-2</v>
      </c>
      <c r="W12" s="23">
        <v>7.2022139732574195E-2</v>
      </c>
      <c r="X12" s="23"/>
      <c r="Y12" s="23">
        <v>0.109416644152387</v>
      </c>
      <c r="Z12" s="23">
        <v>7.9384321821211606E-2</v>
      </c>
      <c r="AA12" s="23">
        <v>6.4361190783866498E-2</v>
      </c>
      <c r="AB12" s="23">
        <v>2.8545649705421099E-2</v>
      </c>
      <c r="AC12" s="23"/>
      <c r="AD12" s="23">
        <v>7.2738237910249706E-2</v>
      </c>
      <c r="AE12" s="23">
        <v>7.5171221819579997E-2</v>
      </c>
      <c r="AF12" s="23">
        <v>0.19989561932810801</v>
      </c>
      <c r="AG12" s="23">
        <v>0.202693606302907</v>
      </c>
      <c r="AH12" s="23"/>
      <c r="AI12" s="23">
        <v>0</v>
      </c>
      <c r="AJ12" s="23">
        <v>6.0130619206017699E-2</v>
      </c>
      <c r="AK12" s="23">
        <v>7.3240782821165903E-2</v>
      </c>
      <c r="AL12" s="23">
        <v>6.8313586459461506E-2</v>
      </c>
      <c r="AM12" s="23">
        <v>6.7227539166249906E-2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0.66935904081693598</v>
      </c>
      <c r="D9" s="14">
        <v>0.67042099890053397</v>
      </c>
      <c r="E9" s="14">
        <v>0.66821041924401003</v>
      </c>
      <c r="F9" s="14"/>
      <c r="G9" s="14">
        <v>0.66770844340785096</v>
      </c>
      <c r="H9" s="14">
        <v>0.65155868327216204</v>
      </c>
      <c r="I9" s="14">
        <v>0.72938203830635995</v>
      </c>
      <c r="J9" s="14">
        <v>0.68741332859124205</v>
      </c>
      <c r="K9" s="14">
        <v>0.60729249827632004</v>
      </c>
      <c r="L9" s="14">
        <v>0.62835733326121201</v>
      </c>
      <c r="M9" s="14"/>
      <c r="N9" s="14">
        <v>0.616563513697308</v>
      </c>
      <c r="O9" s="14">
        <v>0.70112186025795997</v>
      </c>
      <c r="P9" s="14">
        <v>0.72372551315483502</v>
      </c>
      <c r="Q9" s="14">
        <v>0.661350391018656</v>
      </c>
      <c r="R9" s="14">
        <v>0.64315398002552904</v>
      </c>
      <c r="S9" s="14"/>
      <c r="T9" s="14">
        <v>0.59267975438204501</v>
      </c>
      <c r="U9" s="14">
        <v>0.62134081269960095</v>
      </c>
      <c r="V9" s="14">
        <v>0.67900649062534102</v>
      </c>
      <c r="W9" s="14">
        <v>0.68434674379161697</v>
      </c>
      <c r="X9" s="14"/>
      <c r="Y9" s="14">
        <v>0.66763038640058603</v>
      </c>
      <c r="Z9" s="14">
        <v>0.71662036405542096</v>
      </c>
      <c r="AA9" s="14">
        <v>0.65024814433640998</v>
      </c>
      <c r="AB9" s="14">
        <v>0.69769709968181703</v>
      </c>
      <c r="AC9" s="14"/>
      <c r="AD9" s="14">
        <v>0.69317546994096702</v>
      </c>
      <c r="AE9" s="14">
        <v>0.69984584561627805</v>
      </c>
      <c r="AF9" s="14">
        <v>0.61976201490462901</v>
      </c>
      <c r="AG9" s="14">
        <v>0.43275199855012603</v>
      </c>
      <c r="AH9" s="14"/>
      <c r="AI9" s="14">
        <v>0.70707530722716305</v>
      </c>
      <c r="AJ9" s="14">
        <v>0.75697572236792998</v>
      </c>
      <c r="AK9" s="14">
        <v>0.75893566781981203</v>
      </c>
      <c r="AL9" s="14">
        <v>0.77321631194014295</v>
      </c>
      <c r="AM9" s="14">
        <v>0.68400254441737096</v>
      </c>
    </row>
    <row r="10" spans="2:39" ht="29" x14ac:dyDescent="0.35">
      <c r="B10" s="15" t="s">
        <v>369</v>
      </c>
      <c r="C10" s="14">
        <v>0.22438827954030399</v>
      </c>
      <c r="D10" s="14">
        <v>0.23414117464971801</v>
      </c>
      <c r="E10" s="14">
        <v>0.213839477384939</v>
      </c>
      <c r="F10" s="14"/>
      <c r="G10" s="14">
        <v>0.23308107201318001</v>
      </c>
      <c r="H10" s="14">
        <v>0.22580657926471401</v>
      </c>
      <c r="I10" s="14">
        <v>0.199017688520983</v>
      </c>
      <c r="J10" s="14">
        <v>0.205210613271746</v>
      </c>
      <c r="K10" s="14">
        <v>0.26331902969420901</v>
      </c>
      <c r="L10" s="14">
        <v>0.24654189177564501</v>
      </c>
      <c r="M10" s="14"/>
      <c r="N10" s="14">
        <v>0.23361544722226199</v>
      </c>
      <c r="O10" s="14">
        <v>0.202313976062446</v>
      </c>
      <c r="P10" s="14">
        <v>0.19880217189312399</v>
      </c>
      <c r="Q10" s="14">
        <v>0.234697142314165</v>
      </c>
      <c r="R10" s="14">
        <v>0.251713508454386</v>
      </c>
      <c r="S10" s="14"/>
      <c r="T10" s="14">
        <v>0.210590279646684</v>
      </c>
      <c r="U10" s="14">
        <v>0.20052248594556901</v>
      </c>
      <c r="V10" s="14">
        <v>0.21299187712842799</v>
      </c>
      <c r="W10" s="14">
        <v>0.24280619074335899</v>
      </c>
      <c r="X10" s="14"/>
      <c r="Y10" s="14">
        <v>0.2198617481314</v>
      </c>
      <c r="Z10" s="14">
        <v>0.21737665302839901</v>
      </c>
      <c r="AA10" s="14">
        <v>0.22807880131694799</v>
      </c>
      <c r="AB10" s="14">
        <v>0.22375405639298601</v>
      </c>
      <c r="AC10" s="14"/>
      <c r="AD10" s="14">
        <v>0.21378680577499601</v>
      </c>
      <c r="AE10" s="14">
        <v>0.214144082018141</v>
      </c>
      <c r="AF10" s="14">
        <v>0.24775383510488699</v>
      </c>
      <c r="AG10" s="14">
        <v>0.34205238146744399</v>
      </c>
      <c r="AH10" s="14"/>
      <c r="AI10" s="14">
        <v>0.23570156346476101</v>
      </c>
      <c r="AJ10" s="14">
        <v>0.15512179687076899</v>
      </c>
      <c r="AK10" s="14">
        <v>0.16479167858892499</v>
      </c>
      <c r="AL10" s="14">
        <v>0.15595839484502999</v>
      </c>
      <c r="AM10" s="14">
        <v>0.21899302151609901</v>
      </c>
    </row>
    <row r="11" spans="2:39" ht="43.5" x14ac:dyDescent="0.35">
      <c r="B11" s="15" t="s">
        <v>370</v>
      </c>
      <c r="C11" s="14">
        <v>4.2739514718324698E-2</v>
      </c>
      <c r="D11" s="14">
        <v>4.5800766007597103E-2</v>
      </c>
      <c r="E11" s="14">
        <v>3.9428443099476101E-2</v>
      </c>
      <c r="F11" s="14"/>
      <c r="G11" s="14">
        <v>4.6817945062313002E-2</v>
      </c>
      <c r="H11" s="14">
        <v>5.07587783774733E-2</v>
      </c>
      <c r="I11" s="14">
        <v>3.5526544994520903E-2</v>
      </c>
      <c r="J11" s="14">
        <v>2.86655250494358E-2</v>
      </c>
      <c r="K11" s="14">
        <v>3.3633922626349899E-2</v>
      </c>
      <c r="L11" s="14">
        <v>6.3811361119819596E-2</v>
      </c>
      <c r="M11" s="14"/>
      <c r="N11" s="14">
        <v>5.9374445678066802E-2</v>
      </c>
      <c r="O11" s="14">
        <v>5.5135875366861202E-2</v>
      </c>
      <c r="P11" s="14">
        <v>2.2816596052224199E-2</v>
      </c>
      <c r="Q11" s="14">
        <v>4.4538143020864798E-2</v>
      </c>
      <c r="R11" s="14">
        <v>3.61631973317613E-2</v>
      </c>
      <c r="S11" s="14"/>
      <c r="T11" s="14">
        <v>5.1543978010943702E-2</v>
      </c>
      <c r="U11" s="14">
        <v>0.104546313555213</v>
      </c>
      <c r="V11" s="14">
        <v>4.68246921438484E-2</v>
      </c>
      <c r="W11" s="14">
        <v>2.7060444421736399E-2</v>
      </c>
      <c r="X11" s="14"/>
      <c r="Y11" s="14">
        <v>3.3441923355574499E-2</v>
      </c>
      <c r="Z11" s="14">
        <v>3.3849904267479698E-2</v>
      </c>
      <c r="AA11" s="14">
        <v>9.1757733249871007E-2</v>
      </c>
      <c r="AB11" s="14">
        <v>4.3363843177441297E-2</v>
      </c>
      <c r="AC11" s="14"/>
      <c r="AD11" s="14">
        <v>4.1380046502142102E-2</v>
      </c>
      <c r="AE11" s="14">
        <v>4.7662245636936697E-2</v>
      </c>
      <c r="AF11" s="14">
        <v>1.1805316189360201E-2</v>
      </c>
      <c r="AG11" s="14">
        <v>6.5549547998715305E-2</v>
      </c>
      <c r="AH11" s="14"/>
      <c r="AI11" s="14">
        <v>4.7254415229880303E-2</v>
      </c>
      <c r="AJ11" s="14">
        <v>3.3896118689386502E-2</v>
      </c>
      <c r="AK11" s="14">
        <v>3.1392241334144699E-2</v>
      </c>
      <c r="AL11" s="14">
        <v>4.8085259042936201E-2</v>
      </c>
      <c r="AM11" s="14">
        <v>6.1521332350107497E-2</v>
      </c>
    </row>
    <row r="12" spans="2:39" x14ac:dyDescent="0.35">
      <c r="B12" s="15" t="s">
        <v>64</v>
      </c>
      <c r="C12" s="23">
        <v>6.3513164924435303E-2</v>
      </c>
      <c r="D12" s="23">
        <v>4.9637060442150299E-2</v>
      </c>
      <c r="E12" s="23">
        <v>7.8521660271575797E-2</v>
      </c>
      <c r="F12" s="23"/>
      <c r="G12" s="23">
        <v>5.2392539516655297E-2</v>
      </c>
      <c r="H12" s="23">
        <v>7.1875959085651003E-2</v>
      </c>
      <c r="I12" s="23">
        <v>3.60737281781362E-2</v>
      </c>
      <c r="J12" s="23">
        <v>7.8710533087576307E-2</v>
      </c>
      <c r="K12" s="23">
        <v>9.5754549403120504E-2</v>
      </c>
      <c r="L12" s="23">
        <v>6.1289413843324099E-2</v>
      </c>
      <c r="M12" s="23"/>
      <c r="N12" s="23">
        <v>9.0446593402362996E-2</v>
      </c>
      <c r="O12" s="23">
        <v>4.1428288312733298E-2</v>
      </c>
      <c r="P12" s="23">
        <v>5.4655718899816901E-2</v>
      </c>
      <c r="Q12" s="23">
        <v>5.9414323646313799E-2</v>
      </c>
      <c r="R12" s="23">
        <v>6.8969314188322903E-2</v>
      </c>
      <c r="S12" s="23"/>
      <c r="T12" s="23">
        <v>0.145185987960327</v>
      </c>
      <c r="U12" s="23">
        <v>7.3590387799616505E-2</v>
      </c>
      <c r="V12" s="23">
        <v>6.1176940102383399E-2</v>
      </c>
      <c r="W12" s="23">
        <v>4.5786621043287297E-2</v>
      </c>
      <c r="X12" s="23"/>
      <c r="Y12" s="23">
        <v>7.9065942112439599E-2</v>
      </c>
      <c r="Z12" s="23">
        <v>3.2153078648700199E-2</v>
      </c>
      <c r="AA12" s="23">
        <v>2.9915321096771599E-2</v>
      </c>
      <c r="AB12" s="23">
        <v>3.5185000747754998E-2</v>
      </c>
      <c r="AC12" s="23"/>
      <c r="AD12" s="23">
        <v>5.1657677781894999E-2</v>
      </c>
      <c r="AE12" s="23">
        <v>3.8347826728644299E-2</v>
      </c>
      <c r="AF12" s="23">
        <v>0.120678833801123</v>
      </c>
      <c r="AG12" s="23">
        <v>0.159646071983714</v>
      </c>
      <c r="AH12" s="23"/>
      <c r="AI12" s="23">
        <v>9.9687140781950997E-3</v>
      </c>
      <c r="AJ12" s="23">
        <v>5.4006362071915101E-2</v>
      </c>
      <c r="AK12" s="23">
        <v>4.48804122571183E-2</v>
      </c>
      <c r="AL12" s="23">
        <v>2.27400341718915E-2</v>
      </c>
      <c r="AM12" s="23">
        <v>3.5483101716422799E-2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0.72560314004659199</v>
      </c>
      <c r="D9" s="14">
        <v>0.73825713493931799</v>
      </c>
      <c r="E9" s="14">
        <v>0.711916487303909</v>
      </c>
      <c r="F9" s="14"/>
      <c r="G9" s="14">
        <v>0.67096452765066295</v>
      </c>
      <c r="H9" s="14">
        <v>0.72195845591105001</v>
      </c>
      <c r="I9" s="14">
        <v>0.73012217954847303</v>
      </c>
      <c r="J9" s="14">
        <v>0.75846005825514595</v>
      </c>
      <c r="K9" s="14">
        <v>0.76886726082717405</v>
      </c>
      <c r="L9" s="14">
        <v>0.72273020456185</v>
      </c>
      <c r="M9" s="14"/>
      <c r="N9" s="14">
        <v>0.68159485436842704</v>
      </c>
      <c r="O9" s="14">
        <v>0.745654275413561</v>
      </c>
      <c r="P9" s="14">
        <v>0.75028408379002398</v>
      </c>
      <c r="Q9" s="14">
        <v>0.74854467887300502</v>
      </c>
      <c r="R9" s="14">
        <v>0.70394089694767403</v>
      </c>
      <c r="S9" s="14"/>
      <c r="T9" s="14">
        <v>0.61957074520212796</v>
      </c>
      <c r="U9" s="14">
        <v>0.55590478326783899</v>
      </c>
      <c r="V9" s="14">
        <v>0.71846158199198096</v>
      </c>
      <c r="W9" s="14">
        <v>0.78350722413640805</v>
      </c>
      <c r="X9" s="14"/>
      <c r="Y9" s="14">
        <v>0.71929027977670501</v>
      </c>
      <c r="Z9" s="14">
        <v>0.75357893231899997</v>
      </c>
      <c r="AA9" s="14">
        <v>0.75527504026977699</v>
      </c>
      <c r="AB9" s="14">
        <v>0.74070569343147297</v>
      </c>
      <c r="AC9" s="14"/>
      <c r="AD9" s="14">
        <v>0.77489861343626998</v>
      </c>
      <c r="AE9" s="14">
        <v>0.71053380367976704</v>
      </c>
      <c r="AF9" s="14">
        <v>0.62587478888558501</v>
      </c>
      <c r="AG9" s="14">
        <v>0.52577800162532196</v>
      </c>
      <c r="AH9" s="14"/>
      <c r="AI9" s="14">
        <v>0.81326069564457304</v>
      </c>
      <c r="AJ9" s="14">
        <v>0.78824958096128495</v>
      </c>
      <c r="AK9" s="14">
        <v>0.78566690509793502</v>
      </c>
      <c r="AL9" s="14">
        <v>0.76254586750826703</v>
      </c>
      <c r="AM9" s="14">
        <v>0.72469471833800203</v>
      </c>
    </row>
    <row r="10" spans="2:39" ht="29" x14ac:dyDescent="0.35">
      <c r="B10" s="15" t="s">
        <v>369</v>
      </c>
      <c r="C10" s="14">
        <v>0.16737662024123101</v>
      </c>
      <c r="D10" s="14">
        <v>0.17530766826064401</v>
      </c>
      <c r="E10" s="14">
        <v>0.15879834112483501</v>
      </c>
      <c r="F10" s="14"/>
      <c r="G10" s="14">
        <v>0.190137157361532</v>
      </c>
      <c r="H10" s="14">
        <v>0.15950011764731001</v>
      </c>
      <c r="I10" s="14">
        <v>0.19553583447276199</v>
      </c>
      <c r="J10" s="14">
        <v>0.15558880216791901</v>
      </c>
      <c r="K10" s="14">
        <v>0.11117583107854299</v>
      </c>
      <c r="L10" s="14">
        <v>0.166930072079671</v>
      </c>
      <c r="M10" s="14"/>
      <c r="N10" s="14">
        <v>0.20795303882990801</v>
      </c>
      <c r="O10" s="14">
        <v>0.156109796198347</v>
      </c>
      <c r="P10" s="14">
        <v>0.15311155617201799</v>
      </c>
      <c r="Q10" s="14">
        <v>0.144543914274191</v>
      </c>
      <c r="R10" s="14">
        <v>0.19907484587252</v>
      </c>
      <c r="S10" s="14"/>
      <c r="T10" s="14">
        <v>0.198385650167475</v>
      </c>
      <c r="U10" s="14">
        <v>0.215866601020686</v>
      </c>
      <c r="V10" s="14">
        <v>0.163045064622374</v>
      </c>
      <c r="W10" s="14">
        <v>0.157954921731772</v>
      </c>
      <c r="X10" s="14"/>
      <c r="Y10" s="14">
        <v>0.167848134718491</v>
      </c>
      <c r="Z10" s="14">
        <v>0.166696774163272</v>
      </c>
      <c r="AA10" s="14">
        <v>0.16335908270659599</v>
      </c>
      <c r="AB10" s="14">
        <v>0.18951886764443199</v>
      </c>
      <c r="AC10" s="14"/>
      <c r="AD10" s="14">
        <v>0.15668060459366701</v>
      </c>
      <c r="AE10" s="14">
        <v>0.16702345237559099</v>
      </c>
      <c r="AF10" s="14">
        <v>0.166877812897056</v>
      </c>
      <c r="AG10" s="14">
        <v>0.25289685635633402</v>
      </c>
      <c r="AH10" s="14"/>
      <c r="AI10" s="14">
        <v>0.133394054660085</v>
      </c>
      <c r="AJ10" s="14">
        <v>0.11797553808292301</v>
      </c>
      <c r="AK10" s="14">
        <v>0.110531464534681</v>
      </c>
      <c r="AL10" s="14">
        <v>0.16146886674135399</v>
      </c>
      <c r="AM10" s="14">
        <v>0.18697466245609701</v>
      </c>
    </row>
    <row r="11" spans="2:39" ht="43.5" x14ac:dyDescent="0.35">
      <c r="B11" s="15" t="s">
        <v>370</v>
      </c>
      <c r="C11" s="14">
        <v>3.4706064994644202E-2</v>
      </c>
      <c r="D11" s="14">
        <v>3.2795585932137203E-2</v>
      </c>
      <c r="E11" s="14">
        <v>3.6772453018534601E-2</v>
      </c>
      <c r="F11" s="14"/>
      <c r="G11" s="14">
        <v>7.6728058285743098E-2</v>
      </c>
      <c r="H11" s="14">
        <v>4.1782673364888799E-2</v>
      </c>
      <c r="I11" s="14">
        <v>2.44797660659909E-2</v>
      </c>
      <c r="J11" s="14">
        <v>1.3311289601645701E-2</v>
      </c>
      <c r="K11" s="14">
        <v>1.8174260438946401E-2</v>
      </c>
      <c r="L11" s="14">
        <v>1.6289156613235801E-2</v>
      </c>
      <c r="M11" s="14"/>
      <c r="N11" s="14">
        <v>1.7896118778055001E-2</v>
      </c>
      <c r="O11" s="14">
        <v>4.4924029082892399E-2</v>
      </c>
      <c r="P11" s="14">
        <v>3.1978399147347403E-2</v>
      </c>
      <c r="Q11" s="14">
        <v>4.6547493744966702E-2</v>
      </c>
      <c r="R11" s="14">
        <v>2.2783876952294502E-2</v>
      </c>
      <c r="S11" s="14"/>
      <c r="T11" s="14">
        <v>4.8576946651732102E-2</v>
      </c>
      <c r="U11" s="14">
        <v>0.13389564664956399</v>
      </c>
      <c r="V11" s="14">
        <v>3.7014550138692703E-2</v>
      </c>
      <c r="W11" s="14">
        <v>1.3916699707846101E-2</v>
      </c>
      <c r="X11" s="14"/>
      <c r="Y11" s="14">
        <v>3.2555123732957297E-2</v>
      </c>
      <c r="Z11" s="14">
        <v>4.3421193502045603E-2</v>
      </c>
      <c r="AA11" s="14">
        <v>3.8040065400801099E-2</v>
      </c>
      <c r="AB11" s="14">
        <v>2.0904562089026999E-2</v>
      </c>
      <c r="AC11" s="14"/>
      <c r="AD11" s="14">
        <v>2.05238723275647E-2</v>
      </c>
      <c r="AE11" s="14">
        <v>5.7310437389500403E-2</v>
      </c>
      <c r="AF11" s="14">
        <v>4.1663092006716099E-2</v>
      </c>
      <c r="AG11" s="14">
        <v>5.4676700828567203E-2</v>
      </c>
      <c r="AH11" s="14"/>
      <c r="AI11" s="14">
        <v>5.3345249695341899E-2</v>
      </c>
      <c r="AJ11" s="14">
        <v>3.1427515925213603E-2</v>
      </c>
      <c r="AK11" s="14">
        <v>4.2112081134505701E-2</v>
      </c>
      <c r="AL11" s="14">
        <v>3.8397977480491403E-2</v>
      </c>
      <c r="AM11" s="14">
        <v>4.7138653546930503E-2</v>
      </c>
    </row>
    <row r="12" spans="2:39" x14ac:dyDescent="0.35">
      <c r="B12" s="15" t="s">
        <v>64</v>
      </c>
      <c r="C12" s="23">
        <v>7.2314174717532806E-2</v>
      </c>
      <c r="D12" s="23">
        <v>5.3639610867900402E-2</v>
      </c>
      <c r="E12" s="23">
        <v>9.2512718552720793E-2</v>
      </c>
      <c r="F12" s="23"/>
      <c r="G12" s="23">
        <v>6.2170256702061999E-2</v>
      </c>
      <c r="H12" s="23">
        <v>7.6758753076751701E-2</v>
      </c>
      <c r="I12" s="23">
        <v>4.9862219912774799E-2</v>
      </c>
      <c r="J12" s="23">
        <v>7.2639849975289397E-2</v>
      </c>
      <c r="K12" s="23">
        <v>0.101782647655337</v>
      </c>
      <c r="L12" s="23">
        <v>9.4050566745243203E-2</v>
      </c>
      <c r="M12" s="23"/>
      <c r="N12" s="23">
        <v>9.2555988023609898E-2</v>
      </c>
      <c r="O12" s="23">
        <v>5.3311899305199598E-2</v>
      </c>
      <c r="P12" s="23">
        <v>6.4625960890609999E-2</v>
      </c>
      <c r="Q12" s="23">
        <v>6.0363913107837501E-2</v>
      </c>
      <c r="R12" s="23">
        <v>7.4200380227512103E-2</v>
      </c>
      <c r="S12" s="23"/>
      <c r="T12" s="23">
        <v>0.133466657978665</v>
      </c>
      <c r="U12" s="23">
        <v>9.4332969061910202E-2</v>
      </c>
      <c r="V12" s="23">
        <v>8.14788032469526E-2</v>
      </c>
      <c r="W12" s="23">
        <v>4.4621154423973901E-2</v>
      </c>
      <c r="X12" s="23"/>
      <c r="Y12" s="23">
        <v>8.0306461771845805E-2</v>
      </c>
      <c r="Z12" s="23">
        <v>3.6303100015681697E-2</v>
      </c>
      <c r="AA12" s="23">
        <v>4.3325811622825498E-2</v>
      </c>
      <c r="AB12" s="23">
        <v>4.8870876835068099E-2</v>
      </c>
      <c r="AC12" s="23"/>
      <c r="AD12" s="23">
        <v>4.7896909642498001E-2</v>
      </c>
      <c r="AE12" s="23">
        <v>6.5132306555141697E-2</v>
      </c>
      <c r="AF12" s="23">
        <v>0.16558430621064299</v>
      </c>
      <c r="AG12" s="23">
        <v>0.16664844118977601</v>
      </c>
      <c r="AH12" s="23"/>
      <c r="AI12" s="23">
        <v>0</v>
      </c>
      <c r="AJ12" s="23">
        <v>6.2347365030578701E-2</v>
      </c>
      <c r="AK12" s="23">
        <v>6.1689549232878102E-2</v>
      </c>
      <c r="AL12" s="23">
        <v>3.7587288269887199E-2</v>
      </c>
      <c r="AM12" s="23">
        <v>4.1191965658970403E-2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0.65475711693201899</v>
      </c>
      <c r="D9" s="14">
        <v>0.66328146651766995</v>
      </c>
      <c r="E9" s="14">
        <v>0.64553711853427298</v>
      </c>
      <c r="F9" s="14"/>
      <c r="G9" s="14">
        <v>0.592348785656443</v>
      </c>
      <c r="H9" s="14">
        <v>0.63609061585230797</v>
      </c>
      <c r="I9" s="14">
        <v>0.69398794464203695</v>
      </c>
      <c r="J9" s="14">
        <v>0.68532197594638899</v>
      </c>
      <c r="K9" s="14">
        <v>0.735040035934865</v>
      </c>
      <c r="L9" s="14">
        <v>0.59206103463396897</v>
      </c>
      <c r="M9" s="14"/>
      <c r="N9" s="14">
        <v>0.59116302639429696</v>
      </c>
      <c r="O9" s="14">
        <v>0.68955507325070797</v>
      </c>
      <c r="P9" s="14">
        <v>0.71782814941497997</v>
      </c>
      <c r="Q9" s="14">
        <v>0.64617276185354899</v>
      </c>
      <c r="R9" s="14">
        <v>0.62062873582233802</v>
      </c>
      <c r="S9" s="14"/>
      <c r="T9" s="14">
        <v>0.44322945855192603</v>
      </c>
      <c r="U9" s="14">
        <v>0.58653444892565698</v>
      </c>
      <c r="V9" s="14">
        <v>0.63016863925036903</v>
      </c>
      <c r="W9" s="14">
        <v>0.73489813403455895</v>
      </c>
      <c r="X9" s="14"/>
      <c r="Y9" s="14">
        <v>0.65681515558141701</v>
      </c>
      <c r="Z9" s="14">
        <v>0.686314250444235</v>
      </c>
      <c r="AA9" s="14">
        <v>0.66355116647442003</v>
      </c>
      <c r="AB9" s="14">
        <v>0.68785257069709704</v>
      </c>
      <c r="AC9" s="14"/>
      <c r="AD9" s="14">
        <v>0.69267699553360895</v>
      </c>
      <c r="AE9" s="14">
        <v>0.65985303305066001</v>
      </c>
      <c r="AF9" s="14">
        <v>0.55433107249706004</v>
      </c>
      <c r="AG9" s="14">
        <v>0.47143953554211498</v>
      </c>
      <c r="AH9" s="14"/>
      <c r="AI9" s="14">
        <v>0.68040648142899496</v>
      </c>
      <c r="AJ9" s="14">
        <v>0.72961862592042903</v>
      </c>
      <c r="AK9" s="14">
        <v>0.65311134802048398</v>
      </c>
      <c r="AL9" s="14">
        <v>0.74306786354046905</v>
      </c>
      <c r="AM9" s="14">
        <v>0.61238252293222095</v>
      </c>
    </row>
    <row r="10" spans="2:39" ht="29" x14ac:dyDescent="0.35">
      <c r="B10" s="15" t="s">
        <v>369</v>
      </c>
      <c r="C10" s="14">
        <v>0.21123694065319501</v>
      </c>
      <c r="D10" s="14">
        <v>0.21285175846122101</v>
      </c>
      <c r="E10" s="14">
        <v>0.20949034198862199</v>
      </c>
      <c r="F10" s="14"/>
      <c r="G10" s="14">
        <v>0.264064095245512</v>
      </c>
      <c r="H10" s="14">
        <v>0.229297346816244</v>
      </c>
      <c r="I10" s="14">
        <v>0.182723569759529</v>
      </c>
      <c r="J10" s="14">
        <v>0.19035974656841101</v>
      </c>
      <c r="K10" s="14">
        <v>0.13971448377765799</v>
      </c>
      <c r="L10" s="14">
        <v>0.244992182078306</v>
      </c>
      <c r="M10" s="14"/>
      <c r="N10" s="14">
        <v>0.22471978342586901</v>
      </c>
      <c r="O10" s="14">
        <v>0.199549081809276</v>
      </c>
      <c r="P10" s="14">
        <v>0.18651244198853001</v>
      </c>
      <c r="Q10" s="14">
        <v>0.203841981086688</v>
      </c>
      <c r="R10" s="14">
        <v>0.249593579333939</v>
      </c>
      <c r="S10" s="14"/>
      <c r="T10" s="14">
        <v>0.343464313108228</v>
      </c>
      <c r="U10" s="14">
        <v>0.23412479494427599</v>
      </c>
      <c r="V10" s="14">
        <v>0.214979543543388</v>
      </c>
      <c r="W10" s="14">
        <v>0.178028962871456</v>
      </c>
      <c r="X10" s="14"/>
      <c r="Y10" s="14">
        <v>0.189957590255559</v>
      </c>
      <c r="Z10" s="14">
        <v>0.20586736918736701</v>
      </c>
      <c r="AA10" s="14">
        <v>0.25795495813859498</v>
      </c>
      <c r="AB10" s="14">
        <v>0.20705888169723</v>
      </c>
      <c r="AC10" s="14"/>
      <c r="AD10" s="14">
        <v>0.198652660391305</v>
      </c>
      <c r="AE10" s="14">
        <v>0.236077535056823</v>
      </c>
      <c r="AF10" s="14">
        <v>0.190138589065905</v>
      </c>
      <c r="AG10" s="14">
        <v>0.226357566118323</v>
      </c>
      <c r="AH10" s="14"/>
      <c r="AI10" s="14">
        <v>0.21305829490543499</v>
      </c>
      <c r="AJ10" s="14">
        <v>0.174942177611006</v>
      </c>
      <c r="AK10" s="14">
        <v>0.225008481296844</v>
      </c>
      <c r="AL10" s="14">
        <v>0.17225287772765499</v>
      </c>
      <c r="AM10" s="14">
        <v>0.26262683107334001</v>
      </c>
    </row>
    <row r="11" spans="2:39" ht="43.5" x14ac:dyDescent="0.35">
      <c r="B11" s="15" t="s">
        <v>370</v>
      </c>
      <c r="C11" s="14">
        <v>6.2626386260340394E-2</v>
      </c>
      <c r="D11" s="14">
        <v>6.3431024238396194E-2</v>
      </c>
      <c r="E11" s="14">
        <v>6.1756083981685798E-2</v>
      </c>
      <c r="F11" s="14"/>
      <c r="G11" s="14">
        <v>0.109466888577693</v>
      </c>
      <c r="H11" s="14">
        <v>6.50330298399414E-2</v>
      </c>
      <c r="I11" s="14">
        <v>6.7046684578307703E-2</v>
      </c>
      <c r="J11" s="14">
        <v>3.2003070444375302E-2</v>
      </c>
      <c r="K11" s="14">
        <v>2.56707426870115E-2</v>
      </c>
      <c r="L11" s="14">
        <v>5.3195938145532203E-2</v>
      </c>
      <c r="M11" s="14"/>
      <c r="N11" s="14">
        <v>8.93075400822229E-2</v>
      </c>
      <c r="O11" s="14">
        <v>6.1878844867690103E-2</v>
      </c>
      <c r="P11" s="14">
        <v>3.7880117410947399E-2</v>
      </c>
      <c r="Q11" s="14">
        <v>8.5193782607300997E-2</v>
      </c>
      <c r="R11" s="14">
        <v>6.0093949943241402E-2</v>
      </c>
      <c r="S11" s="14"/>
      <c r="T11" s="14">
        <v>9.5029358866861105E-2</v>
      </c>
      <c r="U11" s="14">
        <v>0.11365691083882699</v>
      </c>
      <c r="V11" s="14">
        <v>7.2658622744359205E-2</v>
      </c>
      <c r="W11" s="14">
        <v>3.79426324325913E-2</v>
      </c>
      <c r="X11" s="14"/>
      <c r="Y11" s="14">
        <v>6.2522862099794796E-2</v>
      </c>
      <c r="Z11" s="14">
        <v>6.4624405507740998E-2</v>
      </c>
      <c r="AA11" s="14">
        <v>6.6159952471892103E-2</v>
      </c>
      <c r="AB11" s="14">
        <v>6.4495650396872994E-2</v>
      </c>
      <c r="AC11" s="14"/>
      <c r="AD11" s="14">
        <v>5.4688939735604E-2</v>
      </c>
      <c r="AE11" s="14">
        <v>5.5518194159344503E-2</v>
      </c>
      <c r="AF11" s="14">
        <v>9.5781726696523406E-2</v>
      </c>
      <c r="AG11" s="14">
        <v>0.117687575636116</v>
      </c>
      <c r="AH11" s="14"/>
      <c r="AI11" s="14">
        <v>9.4058201310677297E-2</v>
      </c>
      <c r="AJ11" s="14">
        <v>4.5142769627949303E-2</v>
      </c>
      <c r="AK11" s="14">
        <v>7.6431904285110805E-2</v>
      </c>
      <c r="AL11" s="14">
        <v>4.5161009198218402E-2</v>
      </c>
      <c r="AM11" s="14">
        <v>8.2221146476028004E-2</v>
      </c>
    </row>
    <row r="12" spans="2:39" x14ac:dyDescent="0.35">
      <c r="B12" s="15" t="s">
        <v>64</v>
      </c>
      <c r="C12" s="23">
        <v>7.1379556154444995E-2</v>
      </c>
      <c r="D12" s="23">
        <v>6.0435750782712801E-2</v>
      </c>
      <c r="E12" s="23">
        <v>8.3216455495419506E-2</v>
      </c>
      <c r="F12" s="23"/>
      <c r="G12" s="23">
        <v>3.4120230520351999E-2</v>
      </c>
      <c r="H12" s="23">
        <v>6.9579007491506098E-2</v>
      </c>
      <c r="I12" s="23">
        <v>5.6241801020127297E-2</v>
      </c>
      <c r="J12" s="23">
        <v>9.2315207040824104E-2</v>
      </c>
      <c r="K12" s="23">
        <v>9.9574737600466007E-2</v>
      </c>
      <c r="L12" s="23">
        <v>0.10975084514219299</v>
      </c>
      <c r="M12" s="23"/>
      <c r="N12" s="23">
        <v>9.4809650097610998E-2</v>
      </c>
      <c r="O12" s="23">
        <v>4.9017000072326497E-2</v>
      </c>
      <c r="P12" s="23">
        <v>5.7779291185542501E-2</v>
      </c>
      <c r="Q12" s="23">
        <v>6.4791474452462403E-2</v>
      </c>
      <c r="R12" s="23">
        <v>6.9683734900480895E-2</v>
      </c>
      <c r="S12" s="23"/>
      <c r="T12" s="23">
        <v>0.11827686947298501</v>
      </c>
      <c r="U12" s="23">
        <v>6.5683845291240495E-2</v>
      </c>
      <c r="V12" s="23">
        <v>8.2193194461883196E-2</v>
      </c>
      <c r="W12" s="23">
        <v>4.91302706613947E-2</v>
      </c>
      <c r="X12" s="23"/>
      <c r="Y12" s="23">
        <v>9.0704392063229305E-2</v>
      </c>
      <c r="Z12" s="23">
        <v>4.3193974860657201E-2</v>
      </c>
      <c r="AA12" s="23">
        <v>1.2333922915092501E-2</v>
      </c>
      <c r="AB12" s="23">
        <v>4.0592897208800299E-2</v>
      </c>
      <c r="AC12" s="23"/>
      <c r="AD12" s="23">
        <v>5.3981404339481599E-2</v>
      </c>
      <c r="AE12" s="23">
        <v>4.8551237733171798E-2</v>
      </c>
      <c r="AF12" s="23">
        <v>0.159748611740512</v>
      </c>
      <c r="AG12" s="23">
        <v>0.18451532270344601</v>
      </c>
      <c r="AH12" s="23"/>
      <c r="AI12" s="23">
        <v>1.24770223548933E-2</v>
      </c>
      <c r="AJ12" s="23">
        <v>5.02964268406157E-2</v>
      </c>
      <c r="AK12" s="23">
        <v>4.5448266397560597E-2</v>
      </c>
      <c r="AL12" s="23">
        <v>3.9518249533656798E-2</v>
      </c>
      <c r="AM12" s="23">
        <v>4.2769499518411198E-2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0.70155355242122797</v>
      </c>
      <c r="D9" s="14">
        <v>0.71032208462135205</v>
      </c>
      <c r="E9" s="14">
        <v>0.69206944433492601</v>
      </c>
      <c r="F9" s="14"/>
      <c r="G9" s="14">
        <v>0.62760178218268803</v>
      </c>
      <c r="H9" s="14">
        <v>0.69631476802610104</v>
      </c>
      <c r="I9" s="14">
        <v>0.79661707256820202</v>
      </c>
      <c r="J9" s="14">
        <v>0.69114664373527901</v>
      </c>
      <c r="K9" s="14">
        <v>0.68867658037917001</v>
      </c>
      <c r="L9" s="14">
        <v>0.67788844015303296</v>
      </c>
      <c r="M9" s="14"/>
      <c r="N9" s="14">
        <v>0.61128581845310004</v>
      </c>
      <c r="O9" s="14">
        <v>0.69543727547308898</v>
      </c>
      <c r="P9" s="14">
        <v>0.78906197886607998</v>
      </c>
      <c r="Q9" s="14">
        <v>0.69509667152241295</v>
      </c>
      <c r="R9" s="14">
        <v>0.69075858292768699</v>
      </c>
      <c r="S9" s="14"/>
      <c r="T9" s="14">
        <v>0.57943232523633403</v>
      </c>
      <c r="U9" s="14">
        <v>0.55330525464063096</v>
      </c>
      <c r="V9" s="14">
        <v>0.68963397392401005</v>
      </c>
      <c r="W9" s="14">
        <v>0.76317488977308001</v>
      </c>
      <c r="X9" s="14"/>
      <c r="Y9" s="14">
        <v>0.69323843038334498</v>
      </c>
      <c r="Z9" s="14">
        <v>0.75205568332827</v>
      </c>
      <c r="AA9" s="14">
        <v>0.71363581862960701</v>
      </c>
      <c r="AB9" s="14">
        <v>0.83636125740331302</v>
      </c>
      <c r="AC9" s="14"/>
      <c r="AD9" s="14">
        <v>0.72474105864969596</v>
      </c>
      <c r="AE9" s="14">
        <v>0.71891045702179501</v>
      </c>
      <c r="AF9" s="14">
        <v>0.62803696735745895</v>
      </c>
      <c r="AG9" s="14">
        <v>0.52974101198627899</v>
      </c>
      <c r="AH9" s="14"/>
      <c r="AI9" s="14">
        <v>0.80343655544876502</v>
      </c>
      <c r="AJ9" s="14">
        <v>0.80762988262643098</v>
      </c>
      <c r="AK9" s="14">
        <v>0.669437296111</v>
      </c>
      <c r="AL9" s="14">
        <v>0.72125326761639896</v>
      </c>
      <c r="AM9" s="14">
        <v>0.71205298572890197</v>
      </c>
    </row>
    <row r="10" spans="2:39" ht="29" x14ac:dyDescent="0.35">
      <c r="B10" s="15" t="s">
        <v>369</v>
      </c>
      <c r="C10" s="14">
        <v>0.19007415932306901</v>
      </c>
      <c r="D10" s="14">
        <v>0.18349489164642599</v>
      </c>
      <c r="E10" s="14">
        <v>0.197190343006937</v>
      </c>
      <c r="F10" s="14"/>
      <c r="G10" s="14">
        <v>0.27511775357991403</v>
      </c>
      <c r="H10" s="14">
        <v>0.20136829112303201</v>
      </c>
      <c r="I10" s="14">
        <v>0.122131692174533</v>
      </c>
      <c r="J10" s="14">
        <v>0.19123454819892699</v>
      </c>
      <c r="K10" s="14">
        <v>0.17367877364807299</v>
      </c>
      <c r="L10" s="14">
        <v>0.16940507330010399</v>
      </c>
      <c r="M10" s="14"/>
      <c r="N10" s="14">
        <v>0.211102609716006</v>
      </c>
      <c r="O10" s="14">
        <v>0.21745581538016601</v>
      </c>
      <c r="P10" s="14">
        <v>0.136468574460095</v>
      </c>
      <c r="Q10" s="14">
        <v>0.203449273346021</v>
      </c>
      <c r="R10" s="14">
        <v>0.19247478984597499</v>
      </c>
      <c r="S10" s="14"/>
      <c r="T10" s="14">
        <v>0.249582920526941</v>
      </c>
      <c r="U10" s="14">
        <v>0.30120551469425699</v>
      </c>
      <c r="V10" s="14">
        <v>0.190663767936992</v>
      </c>
      <c r="W10" s="14">
        <v>0.16096662218518601</v>
      </c>
      <c r="X10" s="14"/>
      <c r="Y10" s="14">
        <v>0.191568056277135</v>
      </c>
      <c r="Z10" s="14">
        <v>0.15706819838014499</v>
      </c>
      <c r="AA10" s="14">
        <v>0.16297780970881201</v>
      </c>
      <c r="AB10" s="14">
        <v>0.123538382129143</v>
      </c>
      <c r="AC10" s="14"/>
      <c r="AD10" s="14">
        <v>0.185587291291574</v>
      </c>
      <c r="AE10" s="14">
        <v>0.19467925981206199</v>
      </c>
      <c r="AF10" s="14">
        <v>0.15439047602537601</v>
      </c>
      <c r="AG10" s="14">
        <v>0.24380313908551399</v>
      </c>
      <c r="AH10" s="14"/>
      <c r="AI10" s="14">
        <v>0.18659473047304001</v>
      </c>
      <c r="AJ10" s="14">
        <v>0.119454750276638</v>
      </c>
      <c r="AK10" s="14">
        <v>0.215657539254934</v>
      </c>
      <c r="AL10" s="14">
        <v>0.21439971572100999</v>
      </c>
      <c r="AM10" s="14">
        <v>0.15549795799189101</v>
      </c>
    </row>
    <row r="11" spans="2:39" ht="43.5" x14ac:dyDescent="0.35">
      <c r="B11" s="15" t="s">
        <v>370</v>
      </c>
      <c r="C11" s="14">
        <v>3.3550182639789899E-2</v>
      </c>
      <c r="D11" s="14">
        <v>4.1959773447379403E-2</v>
      </c>
      <c r="E11" s="14">
        <v>2.4454308169530901E-2</v>
      </c>
      <c r="F11" s="14"/>
      <c r="G11" s="14">
        <v>5.0934220400265899E-2</v>
      </c>
      <c r="H11" s="14">
        <v>2.9168534109646101E-2</v>
      </c>
      <c r="I11" s="14">
        <v>2.3402526879049101E-2</v>
      </c>
      <c r="J11" s="14">
        <v>2.9125863267560999E-2</v>
      </c>
      <c r="K11" s="14">
        <v>3.3828524015886402E-2</v>
      </c>
      <c r="L11" s="14">
        <v>4.0964230171921502E-2</v>
      </c>
      <c r="M11" s="14"/>
      <c r="N11" s="14">
        <v>7.6029643057832205E-2</v>
      </c>
      <c r="O11" s="14">
        <v>3.2399774185821101E-2</v>
      </c>
      <c r="P11" s="14">
        <v>1.38621432374773E-2</v>
      </c>
      <c r="Q11" s="14">
        <v>4.7559659010244802E-2</v>
      </c>
      <c r="R11" s="14">
        <v>2.0916306027579101E-2</v>
      </c>
      <c r="S11" s="14"/>
      <c r="T11" s="14">
        <v>7.1280343600881799E-2</v>
      </c>
      <c r="U11" s="14">
        <v>4.2392647051351699E-2</v>
      </c>
      <c r="V11" s="14">
        <v>3.6202434406902802E-2</v>
      </c>
      <c r="W11" s="14">
        <v>2.2193234617644799E-2</v>
      </c>
      <c r="X11" s="14"/>
      <c r="Y11" s="14">
        <v>3.3338133587139898E-2</v>
      </c>
      <c r="Z11" s="14">
        <v>3.6596913418072002E-2</v>
      </c>
      <c r="AA11" s="14">
        <v>4.6864425560053602E-2</v>
      </c>
      <c r="AB11" s="14">
        <v>2.1538432101067099E-2</v>
      </c>
      <c r="AC11" s="14"/>
      <c r="AD11" s="14">
        <v>2.7262252345054899E-2</v>
      </c>
      <c r="AE11" s="14">
        <v>4.12153764870581E-2</v>
      </c>
      <c r="AF11" s="14">
        <v>5.2447759670223797E-2</v>
      </c>
      <c r="AG11" s="14">
        <v>3.9904969878820001E-2</v>
      </c>
      <c r="AH11" s="14"/>
      <c r="AI11" s="14">
        <v>0</v>
      </c>
      <c r="AJ11" s="14">
        <v>1.3953722632253999E-2</v>
      </c>
      <c r="AK11" s="14">
        <v>5.8720889086306398E-2</v>
      </c>
      <c r="AL11" s="14">
        <v>2.51796377262162E-2</v>
      </c>
      <c r="AM11" s="14">
        <v>6.4798587667100796E-2</v>
      </c>
    </row>
    <row r="12" spans="2:39" x14ac:dyDescent="0.35">
      <c r="B12" s="15" t="s">
        <v>64</v>
      </c>
      <c r="C12" s="23">
        <v>7.4822105615913306E-2</v>
      </c>
      <c r="D12" s="23">
        <v>6.4223250284842603E-2</v>
      </c>
      <c r="E12" s="23">
        <v>8.6285904488606194E-2</v>
      </c>
      <c r="F12" s="23"/>
      <c r="G12" s="23">
        <v>4.6346243837131602E-2</v>
      </c>
      <c r="H12" s="23">
        <v>7.3148406741221805E-2</v>
      </c>
      <c r="I12" s="23">
        <v>5.7848708378216603E-2</v>
      </c>
      <c r="J12" s="23">
        <v>8.84929447982329E-2</v>
      </c>
      <c r="K12" s="23">
        <v>0.103816121956871</v>
      </c>
      <c r="L12" s="23">
        <v>0.11174225637494101</v>
      </c>
      <c r="M12" s="23"/>
      <c r="N12" s="23">
        <v>0.10158192877306201</v>
      </c>
      <c r="O12" s="23">
        <v>5.4707134960924102E-2</v>
      </c>
      <c r="P12" s="23">
        <v>6.0607303436347702E-2</v>
      </c>
      <c r="Q12" s="23">
        <v>5.38943961213212E-2</v>
      </c>
      <c r="R12" s="23">
        <v>9.5850321198758595E-2</v>
      </c>
      <c r="S12" s="23"/>
      <c r="T12" s="23">
        <v>9.9704410635842997E-2</v>
      </c>
      <c r="U12" s="23">
        <v>0.10309658361376001</v>
      </c>
      <c r="V12" s="23">
        <v>8.3499823732094303E-2</v>
      </c>
      <c r="W12" s="23">
        <v>5.3665253424089003E-2</v>
      </c>
      <c r="X12" s="23"/>
      <c r="Y12" s="23">
        <v>8.1855379752379998E-2</v>
      </c>
      <c r="Z12" s="23">
        <v>5.4279204873512198E-2</v>
      </c>
      <c r="AA12" s="23">
        <v>7.6521946101527794E-2</v>
      </c>
      <c r="AB12" s="23">
        <v>1.8561928366476198E-2</v>
      </c>
      <c r="AC12" s="23"/>
      <c r="AD12" s="23">
        <v>6.2409397713674902E-2</v>
      </c>
      <c r="AE12" s="23">
        <v>4.5194906679084997E-2</v>
      </c>
      <c r="AF12" s="23">
        <v>0.16512479694694099</v>
      </c>
      <c r="AG12" s="23">
        <v>0.186550879049387</v>
      </c>
      <c r="AH12" s="23"/>
      <c r="AI12" s="23">
        <v>9.9687140781950997E-3</v>
      </c>
      <c r="AJ12" s="23">
        <v>5.8961644464676902E-2</v>
      </c>
      <c r="AK12" s="23">
        <v>5.6184275547759698E-2</v>
      </c>
      <c r="AL12" s="23">
        <v>3.9167378936375098E-2</v>
      </c>
      <c r="AM12" s="23">
        <v>6.7650468612106093E-2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368</v>
      </c>
      <c r="C9" s="14">
        <v>0.68219626647989196</v>
      </c>
      <c r="D9" s="14">
        <v>0.69722769831171205</v>
      </c>
      <c r="E9" s="14">
        <v>0.66593816068393696</v>
      </c>
      <c r="F9" s="14"/>
      <c r="G9" s="14">
        <v>0.64254746789096595</v>
      </c>
      <c r="H9" s="14">
        <v>0.67304545127076398</v>
      </c>
      <c r="I9" s="14">
        <v>0.69806499351916496</v>
      </c>
      <c r="J9" s="14">
        <v>0.704428197104774</v>
      </c>
      <c r="K9" s="14">
        <v>0.701206205282632</v>
      </c>
      <c r="L9" s="14">
        <v>0.685452500199763</v>
      </c>
      <c r="M9" s="14"/>
      <c r="N9" s="14">
        <v>0.64763329760171695</v>
      </c>
      <c r="O9" s="14">
        <v>0.68653654554136001</v>
      </c>
      <c r="P9" s="14">
        <v>0.69420920739845005</v>
      </c>
      <c r="Q9" s="14">
        <v>0.68288386747340302</v>
      </c>
      <c r="R9" s="14">
        <v>0.71046400878574401</v>
      </c>
      <c r="S9" s="14"/>
      <c r="T9" s="14">
        <v>0.63935432163053896</v>
      </c>
      <c r="U9" s="14">
        <v>0.49857468022614299</v>
      </c>
      <c r="V9" s="14">
        <v>0.67947045011584595</v>
      </c>
      <c r="W9" s="14">
        <v>0.72441018963374704</v>
      </c>
      <c r="X9" s="14"/>
      <c r="Y9" s="14">
        <v>0.68253317856763196</v>
      </c>
      <c r="Z9" s="14">
        <v>0.71417891431720704</v>
      </c>
      <c r="AA9" s="14">
        <v>0.66515388456462798</v>
      </c>
      <c r="AB9" s="14">
        <v>0.74146189669326101</v>
      </c>
      <c r="AC9" s="14"/>
      <c r="AD9" s="14">
        <v>0.71784972194695196</v>
      </c>
      <c r="AE9" s="14">
        <v>0.69848760809350896</v>
      </c>
      <c r="AF9" s="14">
        <v>0.57469549158740696</v>
      </c>
      <c r="AG9" s="14">
        <v>0.50211054565847202</v>
      </c>
      <c r="AH9" s="14"/>
      <c r="AI9" s="14">
        <v>0.69329526951349496</v>
      </c>
      <c r="AJ9" s="14">
        <v>0.71100163712405196</v>
      </c>
      <c r="AK9" s="14">
        <v>0.77222974879184803</v>
      </c>
      <c r="AL9" s="14">
        <v>0.76145352521268606</v>
      </c>
      <c r="AM9" s="14">
        <v>0.72006598750603501</v>
      </c>
    </row>
    <row r="10" spans="2:39" ht="29" x14ac:dyDescent="0.35">
      <c r="B10" s="15" t="s">
        <v>369</v>
      </c>
      <c r="C10" s="14">
        <v>0.196463311712824</v>
      </c>
      <c r="D10" s="14">
        <v>0.18087146738709001</v>
      </c>
      <c r="E10" s="14">
        <v>0.213327563730735</v>
      </c>
      <c r="F10" s="14"/>
      <c r="G10" s="14">
        <v>0.23182806234805001</v>
      </c>
      <c r="H10" s="14">
        <v>0.21798183505539601</v>
      </c>
      <c r="I10" s="14">
        <v>0.20829891513667501</v>
      </c>
      <c r="J10" s="14">
        <v>0.20977610570601801</v>
      </c>
      <c r="K10" s="14">
        <v>0.111989123289168</v>
      </c>
      <c r="L10" s="14">
        <v>0.12823318572998499</v>
      </c>
      <c r="M10" s="14"/>
      <c r="N10" s="14">
        <v>0.20751379040493401</v>
      </c>
      <c r="O10" s="14">
        <v>0.20558498493926999</v>
      </c>
      <c r="P10" s="14">
        <v>0.234834304565228</v>
      </c>
      <c r="Q10" s="14">
        <v>0.20506461960891001</v>
      </c>
      <c r="R10" s="14">
        <v>0.15700738508836201</v>
      </c>
      <c r="S10" s="14"/>
      <c r="T10" s="14">
        <v>0.15822968924754399</v>
      </c>
      <c r="U10" s="14">
        <v>0.29359245959581498</v>
      </c>
      <c r="V10" s="14">
        <v>0.187073337212186</v>
      </c>
      <c r="W10" s="14">
        <v>0.19898265747376401</v>
      </c>
      <c r="X10" s="14"/>
      <c r="Y10" s="14">
        <v>0.19688532532365599</v>
      </c>
      <c r="Z10" s="14">
        <v>0.17823163030371</v>
      </c>
      <c r="AA10" s="14">
        <v>0.253255752349834</v>
      </c>
      <c r="AB10" s="14">
        <v>0.141241518333657</v>
      </c>
      <c r="AC10" s="14"/>
      <c r="AD10" s="14">
        <v>0.189041237259124</v>
      </c>
      <c r="AE10" s="14">
        <v>0.182871333350935</v>
      </c>
      <c r="AF10" s="14">
        <v>0.22290187225124999</v>
      </c>
      <c r="AG10" s="14">
        <v>0.264375985440783</v>
      </c>
      <c r="AH10" s="14"/>
      <c r="AI10" s="14">
        <v>0.25376519329318697</v>
      </c>
      <c r="AJ10" s="14">
        <v>0.211992572588345</v>
      </c>
      <c r="AK10" s="14">
        <v>0.19664154952149099</v>
      </c>
      <c r="AL10" s="14">
        <v>0.15536058732580199</v>
      </c>
      <c r="AM10" s="14">
        <v>0.15876760896417899</v>
      </c>
    </row>
    <row r="11" spans="2:39" ht="43.5" x14ac:dyDescent="0.35">
      <c r="B11" s="15" t="s">
        <v>370</v>
      </c>
      <c r="C11" s="14">
        <v>4.6493141637750202E-2</v>
      </c>
      <c r="D11" s="14">
        <v>5.7948480126013897E-2</v>
      </c>
      <c r="E11" s="14">
        <v>3.4102964364256999E-2</v>
      </c>
      <c r="F11" s="14"/>
      <c r="G11" s="14">
        <v>6.1453807610365702E-2</v>
      </c>
      <c r="H11" s="14">
        <v>4.7655406783331397E-2</v>
      </c>
      <c r="I11" s="14">
        <v>4.4142205854801803E-2</v>
      </c>
      <c r="J11" s="14">
        <v>1.7121791547159999E-2</v>
      </c>
      <c r="K11" s="14">
        <v>5.64455413719872E-2</v>
      </c>
      <c r="L11" s="14">
        <v>5.7841893034647401E-2</v>
      </c>
      <c r="M11" s="14"/>
      <c r="N11" s="14">
        <v>4.3783435123582799E-2</v>
      </c>
      <c r="O11" s="14">
        <v>5.3618251721071E-2</v>
      </c>
      <c r="P11" s="14">
        <v>2.3521641440414999E-2</v>
      </c>
      <c r="Q11" s="14">
        <v>4.8756034134993097E-2</v>
      </c>
      <c r="R11" s="14">
        <v>5.3962483832887903E-2</v>
      </c>
      <c r="S11" s="14"/>
      <c r="T11" s="14">
        <v>7.0883762452195798E-2</v>
      </c>
      <c r="U11" s="14">
        <v>7.8105348157769997E-2</v>
      </c>
      <c r="V11" s="14">
        <v>5.5533312152025401E-2</v>
      </c>
      <c r="W11" s="14">
        <v>2.7433565568020801E-2</v>
      </c>
      <c r="X11" s="14"/>
      <c r="Y11" s="14">
        <v>4.0013867311110403E-2</v>
      </c>
      <c r="Z11" s="14">
        <v>6.1457991969976103E-2</v>
      </c>
      <c r="AA11" s="14">
        <v>3.2249719230821899E-2</v>
      </c>
      <c r="AB11" s="14">
        <v>7.5280098776288995E-2</v>
      </c>
      <c r="AC11" s="14"/>
      <c r="AD11" s="14">
        <v>3.4900260809154003E-2</v>
      </c>
      <c r="AE11" s="14">
        <v>6.4473793047529093E-2</v>
      </c>
      <c r="AF11" s="14">
        <v>6.4094281393712399E-2</v>
      </c>
      <c r="AG11" s="14">
        <v>5.6694634112194602E-2</v>
      </c>
      <c r="AH11" s="14"/>
      <c r="AI11" s="14">
        <v>4.1938834181008799E-2</v>
      </c>
      <c r="AJ11" s="14">
        <v>2.6410508845803399E-2</v>
      </c>
      <c r="AK11" s="14">
        <v>0</v>
      </c>
      <c r="AL11" s="14">
        <v>4.3667637927855399E-2</v>
      </c>
      <c r="AM11" s="14">
        <v>7.2193946096652598E-2</v>
      </c>
    </row>
    <row r="12" spans="2:39" x14ac:dyDescent="0.35">
      <c r="B12" s="15" t="s">
        <v>64</v>
      </c>
      <c r="C12" s="23">
        <v>7.4847280169533306E-2</v>
      </c>
      <c r="D12" s="23">
        <v>6.3952354175184203E-2</v>
      </c>
      <c r="E12" s="23">
        <v>8.6631311221070997E-2</v>
      </c>
      <c r="F12" s="23"/>
      <c r="G12" s="23">
        <v>6.4170662150618604E-2</v>
      </c>
      <c r="H12" s="23">
        <v>6.1317306890509397E-2</v>
      </c>
      <c r="I12" s="23">
        <v>4.9493885489358298E-2</v>
      </c>
      <c r="J12" s="23">
        <v>6.8673905642048699E-2</v>
      </c>
      <c r="K12" s="23">
        <v>0.130359130056212</v>
      </c>
      <c r="L12" s="23">
        <v>0.128472421035604</v>
      </c>
      <c r="M12" s="23"/>
      <c r="N12" s="23">
        <v>0.101069476869766</v>
      </c>
      <c r="O12" s="23">
        <v>5.4260217798298802E-2</v>
      </c>
      <c r="P12" s="23">
        <v>4.7434846595906598E-2</v>
      </c>
      <c r="Q12" s="23">
        <v>6.3295478782693801E-2</v>
      </c>
      <c r="R12" s="23">
        <v>7.8566122293006496E-2</v>
      </c>
      <c r="S12" s="23"/>
      <c r="T12" s="23">
        <v>0.131532226669721</v>
      </c>
      <c r="U12" s="23">
        <v>0.129727512020272</v>
      </c>
      <c r="V12" s="23">
        <v>7.7922900519941898E-2</v>
      </c>
      <c r="W12" s="23">
        <v>4.9173587324468103E-2</v>
      </c>
      <c r="X12" s="23"/>
      <c r="Y12" s="23">
        <v>8.0567628797601404E-2</v>
      </c>
      <c r="Z12" s="23">
        <v>4.6131463409106899E-2</v>
      </c>
      <c r="AA12" s="23">
        <v>4.93406438547161E-2</v>
      </c>
      <c r="AB12" s="23">
        <v>4.2016486196792803E-2</v>
      </c>
      <c r="AC12" s="23"/>
      <c r="AD12" s="23">
        <v>5.8208779984770302E-2</v>
      </c>
      <c r="AE12" s="23">
        <v>5.4167265508027397E-2</v>
      </c>
      <c r="AF12" s="23">
        <v>0.13830835476763101</v>
      </c>
      <c r="AG12" s="23">
        <v>0.17681883478855101</v>
      </c>
      <c r="AH12" s="23"/>
      <c r="AI12" s="23">
        <v>1.10007030123093E-2</v>
      </c>
      <c r="AJ12" s="23">
        <v>5.0595281441799499E-2</v>
      </c>
      <c r="AK12" s="23">
        <v>3.1128701686660199E-2</v>
      </c>
      <c r="AL12" s="23">
        <v>3.9518249533656798E-2</v>
      </c>
      <c r="AM12" s="23">
        <v>4.8972457433133498E-2</v>
      </c>
    </row>
    <row r="13" spans="2:39" x14ac:dyDescent="0.35">
      <c r="B13" s="16"/>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I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1" t="s">
        <v>385</v>
      </c>
      <c r="E2" s="28"/>
      <c r="F2" s="28"/>
      <c r="G2" s="28"/>
      <c r="H2" s="28"/>
      <c r="I2" s="28"/>
    </row>
    <row r="6" spans="2:9" ht="50.15" customHeight="1" x14ac:dyDescent="0.35">
      <c r="B6" s="17" t="s">
        <v>15</v>
      </c>
      <c r="C6" s="17" t="s">
        <v>379</v>
      </c>
      <c r="D6" s="17" t="s">
        <v>380</v>
      </c>
      <c r="E6" s="17" t="s">
        <v>381</v>
      </c>
      <c r="F6" s="17" t="s">
        <v>382</v>
      </c>
      <c r="G6" s="17" t="s">
        <v>383</v>
      </c>
      <c r="H6" s="17" t="s">
        <v>384</v>
      </c>
    </row>
    <row r="7" spans="2:9" x14ac:dyDescent="0.35">
      <c r="B7" s="15" t="s">
        <v>284</v>
      </c>
      <c r="C7" s="14">
        <v>0.46372870280163297</v>
      </c>
      <c r="D7" s="14">
        <v>0.580216305409612</v>
      </c>
      <c r="E7" s="14">
        <v>0.369190591562787</v>
      </c>
      <c r="F7" s="14">
        <v>0.44034622447572602</v>
      </c>
      <c r="G7" s="14">
        <v>0.40799034023827602</v>
      </c>
      <c r="H7" s="14">
        <v>0.30640053180686799</v>
      </c>
    </row>
    <row r="8" spans="2:9" x14ac:dyDescent="0.35">
      <c r="B8" s="15" t="s">
        <v>283</v>
      </c>
      <c r="C8" s="14">
        <v>0.37728507083781399</v>
      </c>
      <c r="D8" s="14">
        <v>0.311708221320112</v>
      </c>
      <c r="E8" s="14">
        <v>0.404042295472471</v>
      </c>
      <c r="F8" s="14">
        <v>0.37570699398815099</v>
      </c>
      <c r="G8" s="14">
        <v>0.36152774699650497</v>
      </c>
      <c r="H8" s="14">
        <v>0.31014748537518599</v>
      </c>
    </row>
    <row r="9" spans="2:9" x14ac:dyDescent="0.35">
      <c r="B9" s="15" t="s">
        <v>282</v>
      </c>
      <c r="C9" s="14">
        <v>9.3768328216243299E-2</v>
      </c>
      <c r="D9" s="14">
        <v>5.95532673499201E-2</v>
      </c>
      <c r="E9" s="14">
        <v>0.14042181596654901</v>
      </c>
      <c r="F9" s="14">
        <v>0.111141051662603</v>
      </c>
      <c r="G9" s="14">
        <v>0.12914871937033801</v>
      </c>
      <c r="H9" s="14">
        <v>0.217591339706077</v>
      </c>
    </row>
    <row r="10" spans="2:9" x14ac:dyDescent="0.35">
      <c r="B10" s="15" t="s">
        <v>281</v>
      </c>
      <c r="C10" s="14">
        <v>1.6925027821510698E-2</v>
      </c>
      <c r="D10" s="14">
        <v>2.15220994377536E-2</v>
      </c>
      <c r="E10" s="14">
        <v>2.55672900919372E-2</v>
      </c>
      <c r="F10" s="14">
        <v>3.0489799366457598E-2</v>
      </c>
      <c r="G10" s="14">
        <v>5.7057956479678797E-2</v>
      </c>
      <c r="H10" s="14">
        <v>5.24523696546959E-2</v>
      </c>
    </row>
    <row r="11" spans="2:9" x14ac:dyDescent="0.35">
      <c r="B11" s="15" t="s">
        <v>280</v>
      </c>
      <c r="C11" s="14">
        <v>1.50980097422341E-2</v>
      </c>
      <c r="D11" s="14">
        <v>1.0506628190031401E-2</v>
      </c>
      <c r="E11" s="14">
        <v>1.24296637705239E-2</v>
      </c>
      <c r="F11" s="14">
        <v>1.3222740609017101E-2</v>
      </c>
      <c r="G11" s="14">
        <v>1.8289750371108599E-2</v>
      </c>
      <c r="H11" s="14">
        <v>3.04895456698204E-2</v>
      </c>
    </row>
    <row r="12" spans="2:9" x14ac:dyDescent="0.35">
      <c r="B12" s="15" t="s">
        <v>64</v>
      </c>
      <c r="C12" s="14">
        <v>3.3194860580564998E-2</v>
      </c>
      <c r="D12" s="14">
        <v>1.6493478292570599E-2</v>
      </c>
      <c r="E12" s="14">
        <v>4.8348343135731997E-2</v>
      </c>
      <c r="F12" s="14">
        <v>2.9093189898046198E-2</v>
      </c>
      <c r="G12" s="14">
        <v>2.5985486544093699E-2</v>
      </c>
      <c r="H12" s="14">
        <v>8.2918727787353694E-2</v>
      </c>
    </row>
    <row r="13" spans="2:9" x14ac:dyDescent="0.35">
      <c r="B13" s="20" t="s">
        <v>286</v>
      </c>
      <c r="C13" s="18">
        <v>0.84101377363944696</v>
      </c>
      <c r="D13" s="18">
        <v>0.891924526729724</v>
      </c>
      <c r="E13" s="18">
        <v>0.77323288703525805</v>
      </c>
      <c r="F13" s="18">
        <v>0.81605321846387602</v>
      </c>
      <c r="G13" s="18">
        <v>0.76951808723478099</v>
      </c>
      <c r="H13" s="18">
        <v>0.61654801718205399</v>
      </c>
    </row>
    <row r="14" spans="2:9" x14ac:dyDescent="0.35">
      <c r="B14" s="20" t="s">
        <v>285</v>
      </c>
      <c r="C14" s="18">
        <v>3.2023037563744798E-2</v>
      </c>
      <c r="D14" s="18">
        <v>3.2028727627784997E-2</v>
      </c>
      <c r="E14" s="18">
        <v>3.7996953862461103E-2</v>
      </c>
      <c r="F14" s="18">
        <v>4.3712539975474703E-2</v>
      </c>
      <c r="G14" s="18">
        <v>7.5347706850787399E-2</v>
      </c>
      <c r="H14" s="18">
        <v>8.2941915324516294E-2</v>
      </c>
    </row>
    <row r="15" spans="2:9" x14ac:dyDescent="0.35">
      <c r="B15" s="20" t="s">
        <v>67</v>
      </c>
      <c r="C15" s="19">
        <v>0.80899073607570204</v>
      </c>
      <c r="D15" s="19">
        <v>0.85989579910193903</v>
      </c>
      <c r="E15" s="19">
        <v>0.73523593317279701</v>
      </c>
      <c r="F15" s="19">
        <v>0.77234067848840204</v>
      </c>
      <c r="G15" s="19">
        <v>0.69417038038399403</v>
      </c>
      <c r="H15" s="19">
        <v>0.53360610185753699</v>
      </c>
    </row>
    <row r="16" spans="2:9" x14ac:dyDescent="0.35">
      <c r="B16" s="16"/>
      <c r="C16" s="16"/>
      <c r="D16" s="16"/>
      <c r="E16" s="16"/>
      <c r="F16" s="16"/>
      <c r="G16" s="16"/>
      <c r="H16" s="16"/>
    </row>
    <row r="17" spans="2:2" x14ac:dyDescent="0.35">
      <c r="B17" t="s">
        <v>69</v>
      </c>
    </row>
    <row r="18" spans="2:2" x14ac:dyDescent="0.35">
      <c r="B18" t="s">
        <v>70</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284</v>
      </c>
      <c r="C9" s="14">
        <v>0.369190591562787</v>
      </c>
      <c r="D9" s="14">
        <v>0.381920343772223</v>
      </c>
      <c r="E9" s="14">
        <v>0.35542199915636002</v>
      </c>
      <c r="F9" s="14"/>
      <c r="G9" s="14">
        <v>0.30162310521540597</v>
      </c>
      <c r="H9" s="14">
        <v>0.39354221755577101</v>
      </c>
      <c r="I9" s="14">
        <v>0.45126376661885897</v>
      </c>
      <c r="J9" s="14">
        <v>0.33477012937541301</v>
      </c>
      <c r="K9" s="14">
        <v>0.36668914716402801</v>
      </c>
      <c r="L9" s="14">
        <v>0.31743772920020502</v>
      </c>
      <c r="M9" s="14"/>
      <c r="N9" s="14">
        <v>0.29326551828514003</v>
      </c>
      <c r="O9" s="14">
        <v>0.45893964986101798</v>
      </c>
      <c r="P9" s="14">
        <v>0.43136363039054598</v>
      </c>
      <c r="Q9" s="14">
        <v>0.31112867204745198</v>
      </c>
      <c r="R9" s="14">
        <v>0.32073598528144998</v>
      </c>
      <c r="S9" s="14"/>
      <c r="T9" s="14">
        <v>0.27839427267314998</v>
      </c>
      <c r="U9" s="14">
        <v>0.241862429423849</v>
      </c>
      <c r="V9" s="14">
        <v>0.33557597617558499</v>
      </c>
      <c r="W9" s="14">
        <v>0.44376401295051299</v>
      </c>
      <c r="X9" s="14"/>
      <c r="Y9" s="14">
        <v>0.35170590580691102</v>
      </c>
      <c r="Z9" s="14">
        <v>0.407796858044504</v>
      </c>
      <c r="AA9" s="14">
        <v>0.34328825209716901</v>
      </c>
      <c r="AB9" s="14">
        <v>0.49296643116067801</v>
      </c>
      <c r="AC9" s="14"/>
      <c r="AD9" s="14">
        <v>0.38862749270327701</v>
      </c>
      <c r="AE9" s="14">
        <v>0.35938561457624102</v>
      </c>
      <c r="AF9" s="14">
        <v>0.32289703749819998</v>
      </c>
      <c r="AG9" s="14">
        <v>0.30050839954987502</v>
      </c>
      <c r="AH9" s="14"/>
      <c r="AI9" s="14">
        <v>0.41425076309400399</v>
      </c>
      <c r="AJ9" s="14">
        <v>0.44895595984921</v>
      </c>
      <c r="AK9" s="14">
        <v>0.376542170760785</v>
      </c>
      <c r="AL9" s="14">
        <v>0.499608653279008</v>
      </c>
      <c r="AM9" s="14">
        <v>0.37269601490888599</v>
      </c>
    </row>
    <row r="10" spans="2:39" x14ac:dyDescent="0.35">
      <c r="B10" s="15" t="s">
        <v>283</v>
      </c>
      <c r="C10" s="14">
        <v>0.404042295472471</v>
      </c>
      <c r="D10" s="14">
        <v>0.40560697384208999</v>
      </c>
      <c r="E10" s="14">
        <v>0.40234992798848701</v>
      </c>
      <c r="F10" s="14"/>
      <c r="G10" s="14">
        <v>0.40244280015881601</v>
      </c>
      <c r="H10" s="14">
        <v>0.38960885303547699</v>
      </c>
      <c r="I10" s="14">
        <v>0.36123669183769203</v>
      </c>
      <c r="J10" s="14">
        <v>0.45478416561098201</v>
      </c>
      <c r="K10" s="14">
        <v>0.44490583676546902</v>
      </c>
      <c r="L10" s="14">
        <v>0.40537865081343999</v>
      </c>
      <c r="M10" s="14"/>
      <c r="N10" s="14">
        <v>0.45952663724687098</v>
      </c>
      <c r="O10" s="14">
        <v>0.34878764711662902</v>
      </c>
      <c r="P10" s="14">
        <v>0.37191616188975901</v>
      </c>
      <c r="Q10" s="14">
        <v>0.41836861762557098</v>
      </c>
      <c r="R10" s="14">
        <v>0.45465061465009898</v>
      </c>
      <c r="S10" s="14"/>
      <c r="T10" s="14">
        <v>0.389487727999691</v>
      </c>
      <c r="U10" s="14">
        <v>0.46758087544532401</v>
      </c>
      <c r="V10" s="14">
        <v>0.42954162142403501</v>
      </c>
      <c r="W10" s="14">
        <v>0.37155577190539102</v>
      </c>
      <c r="X10" s="14"/>
      <c r="Y10" s="14">
        <v>0.410537583334115</v>
      </c>
      <c r="Z10" s="14">
        <v>0.41999721764269798</v>
      </c>
      <c r="AA10" s="14">
        <v>0.42366039505457198</v>
      </c>
      <c r="AB10" s="14">
        <v>0.33917655971007399</v>
      </c>
      <c r="AC10" s="14"/>
      <c r="AD10" s="14">
        <v>0.39062391112053302</v>
      </c>
      <c r="AE10" s="14">
        <v>0.427648926936541</v>
      </c>
      <c r="AF10" s="14">
        <v>0.43941317041618699</v>
      </c>
      <c r="AG10" s="14">
        <v>0.40425817585809498</v>
      </c>
      <c r="AH10" s="14"/>
      <c r="AI10" s="14">
        <v>0.36594706392762</v>
      </c>
      <c r="AJ10" s="14">
        <v>0.330082234177978</v>
      </c>
      <c r="AK10" s="14">
        <v>0.47302344807167002</v>
      </c>
      <c r="AL10" s="14">
        <v>0.33256730810580998</v>
      </c>
      <c r="AM10" s="14">
        <v>0.45916276523209298</v>
      </c>
    </row>
    <row r="11" spans="2:39" x14ac:dyDescent="0.35">
      <c r="B11" s="15" t="s">
        <v>282</v>
      </c>
      <c r="C11" s="14">
        <v>0.14042181596654901</v>
      </c>
      <c r="D11" s="14">
        <v>0.123999596443814</v>
      </c>
      <c r="E11" s="14">
        <v>0.158184207825975</v>
      </c>
      <c r="F11" s="14"/>
      <c r="G11" s="14">
        <v>0.209531054351035</v>
      </c>
      <c r="H11" s="14">
        <v>0.13954505662678501</v>
      </c>
      <c r="I11" s="14">
        <v>0.11081539598038501</v>
      </c>
      <c r="J11" s="14">
        <v>0.11401621594023501</v>
      </c>
      <c r="K11" s="14">
        <v>8.3833792590848596E-2</v>
      </c>
      <c r="L11" s="14">
        <v>0.18512581322726099</v>
      </c>
      <c r="M11" s="14"/>
      <c r="N11" s="14">
        <v>0.12708771660819801</v>
      </c>
      <c r="O11" s="14">
        <v>0.13918213691512199</v>
      </c>
      <c r="P11" s="14">
        <v>0.155376661798971</v>
      </c>
      <c r="Q11" s="14">
        <v>0.15226173266554099</v>
      </c>
      <c r="R11" s="14">
        <v>0.109330788456</v>
      </c>
      <c r="S11" s="14"/>
      <c r="T11" s="14">
        <v>0.18477994830032701</v>
      </c>
      <c r="U11" s="14">
        <v>0.18819591331472599</v>
      </c>
      <c r="V11" s="14">
        <v>0.144769553573977</v>
      </c>
      <c r="W11" s="14">
        <v>0.120213297888281</v>
      </c>
      <c r="X11" s="14"/>
      <c r="Y11" s="14">
        <v>0.15389405637474901</v>
      </c>
      <c r="Z11" s="14">
        <v>0.104514321032842</v>
      </c>
      <c r="AA11" s="14">
        <v>0.160355520011045</v>
      </c>
      <c r="AB11" s="14">
        <v>9.1788797617481599E-2</v>
      </c>
      <c r="AC11" s="14"/>
      <c r="AD11" s="14">
        <v>0.14006796180931499</v>
      </c>
      <c r="AE11" s="14">
        <v>0.12969316657927099</v>
      </c>
      <c r="AF11" s="14">
        <v>0.15778973962307</v>
      </c>
      <c r="AG11" s="14">
        <v>0.15227722953780301</v>
      </c>
      <c r="AH11" s="14"/>
      <c r="AI11" s="14">
        <v>0.116401828933066</v>
      </c>
      <c r="AJ11" s="14">
        <v>0.147655772799276</v>
      </c>
      <c r="AK11" s="14">
        <v>0.106639992444948</v>
      </c>
      <c r="AL11" s="14">
        <v>0.124934474264011</v>
      </c>
      <c r="AM11" s="14">
        <v>0.109104532790922</v>
      </c>
    </row>
    <row r="12" spans="2:39" x14ac:dyDescent="0.35">
      <c r="B12" s="15" t="s">
        <v>281</v>
      </c>
      <c r="C12" s="14">
        <v>2.55672900919372E-2</v>
      </c>
      <c r="D12" s="14">
        <v>3.2183932501672202E-2</v>
      </c>
      <c r="E12" s="14">
        <v>1.8410681625419801E-2</v>
      </c>
      <c r="F12" s="14"/>
      <c r="G12" s="14">
        <v>2.78576854754118E-2</v>
      </c>
      <c r="H12" s="14">
        <v>3.0863294684647501E-2</v>
      </c>
      <c r="I12" s="14">
        <v>2.8803346044833499E-2</v>
      </c>
      <c r="J12" s="14">
        <v>3.3026399771425199E-2</v>
      </c>
      <c r="K12" s="14">
        <v>7.4964822480650803E-3</v>
      </c>
      <c r="L12" s="14">
        <v>9.9140219540210604E-3</v>
      </c>
      <c r="M12" s="14"/>
      <c r="N12" s="14">
        <v>3.7172675724808001E-2</v>
      </c>
      <c r="O12" s="14">
        <v>1.58394694704008E-2</v>
      </c>
      <c r="P12" s="14">
        <v>3.83217886808502E-3</v>
      </c>
      <c r="Q12" s="14">
        <v>2.83855169799806E-2</v>
      </c>
      <c r="R12" s="14">
        <v>5.3335401399850803E-2</v>
      </c>
      <c r="S12" s="14"/>
      <c r="T12" s="14">
        <v>1.5639351766963398E-2</v>
      </c>
      <c r="U12" s="14">
        <v>3.4710182931602697E-2</v>
      </c>
      <c r="V12" s="14">
        <v>2.6109417331427302E-2</v>
      </c>
      <c r="W12" s="14">
        <v>2.4669927990582201E-2</v>
      </c>
      <c r="X12" s="14"/>
      <c r="Y12" s="14">
        <v>1.7263876531916501E-2</v>
      </c>
      <c r="Z12" s="14">
        <v>2.1306622301768299E-2</v>
      </c>
      <c r="AA12" s="14">
        <v>2.9861381413915301E-2</v>
      </c>
      <c r="AB12" s="14">
        <v>4.5046553921238901E-2</v>
      </c>
      <c r="AC12" s="14"/>
      <c r="AD12" s="14">
        <v>2.5666715428728702E-2</v>
      </c>
      <c r="AE12" s="14">
        <v>2.6561505218485E-2</v>
      </c>
      <c r="AF12" s="14">
        <v>1.49009821688085E-2</v>
      </c>
      <c r="AG12" s="14">
        <v>3.3042265586401803E-2</v>
      </c>
      <c r="AH12" s="14"/>
      <c r="AI12" s="14">
        <v>4.5085843167673403E-2</v>
      </c>
      <c r="AJ12" s="14">
        <v>1.7701774813882899E-2</v>
      </c>
      <c r="AK12" s="14">
        <v>1.4319564710900399E-2</v>
      </c>
      <c r="AL12" s="14">
        <v>0</v>
      </c>
      <c r="AM12" s="14">
        <v>2.2792110460381501E-2</v>
      </c>
    </row>
    <row r="13" spans="2:39" x14ac:dyDescent="0.35">
      <c r="B13" s="15" t="s">
        <v>280</v>
      </c>
      <c r="C13" s="14">
        <v>1.24296637705239E-2</v>
      </c>
      <c r="D13" s="14">
        <v>1.0982657027107601E-2</v>
      </c>
      <c r="E13" s="14">
        <v>1.39947567693241E-2</v>
      </c>
      <c r="F13" s="14"/>
      <c r="G13" s="14">
        <v>1.4758669551824199E-2</v>
      </c>
      <c r="H13" s="14">
        <v>1.02994843440986E-2</v>
      </c>
      <c r="I13" s="14">
        <v>9.7496755313544198E-3</v>
      </c>
      <c r="J13" s="14">
        <v>1.6497417652495398E-2</v>
      </c>
      <c r="K13" s="14">
        <v>2.38172114201512E-2</v>
      </c>
      <c r="L13" s="14">
        <v>0</v>
      </c>
      <c r="M13" s="14"/>
      <c r="N13" s="14">
        <v>2.3260645872318401E-2</v>
      </c>
      <c r="O13" s="14">
        <v>4.5487098597950604E-3</v>
      </c>
      <c r="P13" s="14">
        <v>1.36043197139345E-2</v>
      </c>
      <c r="Q13" s="14">
        <v>1.79818034848967E-2</v>
      </c>
      <c r="R13" s="14">
        <v>1.5186746404053601E-2</v>
      </c>
      <c r="S13" s="14"/>
      <c r="T13" s="14">
        <v>2.3099770129267099E-2</v>
      </c>
      <c r="U13" s="14">
        <v>0</v>
      </c>
      <c r="V13" s="14">
        <v>1.3805585796825301E-2</v>
      </c>
      <c r="W13" s="14">
        <v>1.09544285117152E-2</v>
      </c>
      <c r="X13" s="14"/>
      <c r="Y13" s="14">
        <v>1.2503819191699499E-2</v>
      </c>
      <c r="Z13" s="14">
        <v>9.0400322381732102E-3</v>
      </c>
      <c r="AA13" s="14">
        <v>1.2109836411248799E-2</v>
      </c>
      <c r="AB13" s="14">
        <v>1.01425579626289E-2</v>
      </c>
      <c r="AC13" s="14"/>
      <c r="AD13" s="14">
        <v>1.1990480259075099E-2</v>
      </c>
      <c r="AE13" s="14">
        <v>1.3544379272949001E-2</v>
      </c>
      <c r="AF13" s="14">
        <v>5.7648016892336501E-3</v>
      </c>
      <c r="AG13" s="14">
        <v>1.8602190003122701E-2</v>
      </c>
      <c r="AH13" s="14"/>
      <c r="AI13" s="14">
        <v>2.43072157135584E-2</v>
      </c>
      <c r="AJ13" s="14">
        <v>1.3694195813496301E-2</v>
      </c>
      <c r="AK13" s="14">
        <v>0</v>
      </c>
      <c r="AL13" s="14">
        <v>9.26205974396393E-3</v>
      </c>
      <c r="AM13" s="14">
        <v>1.5705316980443699E-2</v>
      </c>
    </row>
    <row r="14" spans="2:39" x14ac:dyDescent="0.35">
      <c r="B14" s="15" t="s">
        <v>64</v>
      </c>
      <c r="C14" s="14">
        <v>4.8348343135731997E-2</v>
      </c>
      <c r="D14" s="14">
        <v>4.5306496413092902E-2</v>
      </c>
      <c r="E14" s="14">
        <v>5.1638426634434902E-2</v>
      </c>
      <c r="F14" s="14"/>
      <c r="G14" s="14">
        <v>4.3786685247507701E-2</v>
      </c>
      <c r="H14" s="14">
        <v>3.6141093753221297E-2</v>
      </c>
      <c r="I14" s="14">
        <v>3.81311239868765E-2</v>
      </c>
      <c r="J14" s="14">
        <v>4.6905671649449601E-2</v>
      </c>
      <c r="K14" s="14">
        <v>7.3257529811437794E-2</v>
      </c>
      <c r="L14" s="14">
        <v>8.2143784805072506E-2</v>
      </c>
      <c r="M14" s="14"/>
      <c r="N14" s="14">
        <v>5.9686806262664802E-2</v>
      </c>
      <c r="O14" s="14">
        <v>3.2702386777033798E-2</v>
      </c>
      <c r="P14" s="14">
        <v>2.3907047338705301E-2</v>
      </c>
      <c r="Q14" s="14">
        <v>7.1873657196558693E-2</v>
      </c>
      <c r="R14" s="14">
        <v>4.6760463808546399E-2</v>
      </c>
      <c r="S14" s="14"/>
      <c r="T14" s="14">
        <v>0.108598929130601</v>
      </c>
      <c r="U14" s="14">
        <v>6.76505988844983E-2</v>
      </c>
      <c r="V14" s="14">
        <v>5.0197845698150299E-2</v>
      </c>
      <c r="W14" s="14">
        <v>2.8842560753517599E-2</v>
      </c>
      <c r="X14" s="14"/>
      <c r="Y14" s="14">
        <v>5.4094758760608999E-2</v>
      </c>
      <c r="Z14" s="14">
        <v>3.7344948740014899E-2</v>
      </c>
      <c r="AA14" s="14">
        <v>3.0724615012050201E-2</v>
      </c>
      <c r="AB14" s="14">
        <v>2.0879099627898301E-2</v>
      </c>
      <c r="AC14" s="14"/>
      <c r="AD14" s="14">
        <v>4.3023438679071199E-2</v>
      </c>
      <c r="AE14" s="14">
        <v>4.3166407416513397E-2</v>
      </c>
      <c r="AF14" s="14">
        <v>5.9234268604501102E-2</v>
      </c>
      <c r="AG14" s="14">
        <v>9.1311739464702807E-2</v>
      </c>
      <c r="AH14" s="14"/>
      <c r="AI14" s="14">
        <v>3.4007285164078901E-2</v>
      </c>
      <c r="AJ14" s="14">
        <v>4.19100625461577E-2</v>
      </c>
      <c r="AK14" s="14">
        <v>2.9474824011697001E-2</v>
      </c>
      <c r="AL14" s="14">
        <v>3.3627504607207197E-2</v>
      </c>
      <c r="AM14" s="14">
        <v>2.0539259627274199E-2</v>
      </c>
    </row>
    <row r="15" spans="2:39" x14ac:dyDescent="0.35">
      <c r="B15" s="15" t="s">
        <v>286</v>
      </c>
      <c r="C15" s="18">
        <v>0.77323288703525805</v>
      </c>
      <c r="D15" s="18">
        <v>0.78752731761431305</v>
      </c>
      <c r="E15" s="18">
        <v>0.75777192714484598</v>
      </c>
      <c r="F15" s="18"/>
      <c r="G15" s="18">
        <v>0.70406590537422098</v>
      </c>
      <c r="H15" s="18">
        <v>0.783151070591248</v>
      </c>
      <c r="I15" s="18">
        <v>0.81250045845655094</v>
      </c>
      <c r="J15" s="18">
        <v>0.78955429498639496</v>
      </c>
      <c r="K15" s="18">
        <v>0.81159498392949703</v>
      </c>
      <c r="L15" s="18">
        <v>0.72281638001364501</v>
      </c>
      <c r="M15" s="18"/>
      <c r="N15" s="18">
        <v>0.75279215553201095</v>
      </c>
      <c r="O15" s="18">
        <v>0.807727296977648</v>
      </c>
      <c r="P15" s="18">
        <v>0.80327979228030499</v>
      </c>
      <c r="Q15" s="18">
        <v>0.72949728967302396</v>
      </c>
      <c r="R15" s="18">
        <v>0.77538659993154901</v>
      </c>
      <c r="S15" s="18"/>
      <c r="T15" s="18">
        <v>0.66788200067284098</v>
      </c>
      <c r="U15" s="18">
        <v>0.70944330486917295</v>
      </c>
      <c r="V15" s="18">
        <v>0.76511759759961995</v>
      </c>
      <c r="W15" s="18">
        <v>0.81531978485590395</v>
      </c>
      <c r="X15" s="18"/>
      <c r="Y15" s="18">
        <v>0.76224348914102602</v>
      </c>
      <c r="Z15" s="18">
        <v>0.82779407568720198</v>
      </c>
      <c r="AA15" s="18">
        <v>0.76694864715174105</v>
      </c>
      <c r="AB15" s="18">
        <v>0.83214299087075205</v>
      </c>
      <c r="AC15" s="18"/>
      <c r="AD15" s="18">
        <v>0.77925140382380997</v>
      </c>
      <c r="AE15" s="18">
        <v>0.78703454151278196</v>
      </c>
      <c r="AF15" s="18">
        <v>0.76231020791438697</v>
      </c>
      <c r="AG15" s="18">
        <v>0.70476657540796905</v>
      </c>
      <c r="AH15" s="18"/>
      <c r="AI15" s="18">
        <v>0.78019782702162299</v>
      </c>
      <c r="AJ15" s="18">
        <v>0.77903819402718799</v>
      </c>
      <c r="AK15" s="18">
        <v>0.84956561883245496</v>
      </c>
      <c r="AL15" s="18">
        <v>0.83217596138481797</v>
      </c>
      <c r="AM15" s="18">
        <v>0.83185878014097903</v>
      </c>
    </row>
    <row r="16" spans="2:39" x14ac:dyDescent="0.35">
      <c r="B16" s="15" t="s">
        <v>285</v>
      </c>
      <c r="C16" s="18">
        <v>3.7996953862461103E-2</v>
      </c>
      <c r="D16" s="18">
        <v>4.3166589528779803E-2</v>
      </c>
      <c r="E16" s="18">
        <v>3.2405438394743899E-2</v>
      </c>
      <c r="F16" s="18"/>
      <c r="G16" s="18">
        <v>4.2616355027236097E-2</v>
      </c>
      <c r="H16" s="18">
        <v>4.1162779028746099E-2</v>
      </c>
      <c r="I16" s="18">
        <v>3.8553021576187903E-2</v>
      </c>
      <c r="J16" s="18">
        <v>4.9523817423920598E-2</v>
      </c>
      <c r="K16" s="18">
        <v>3.1313693668216298E-2</v>
      </c>
      <c r="L16" s="18">
        <v>9.9140219540210604E-3</v>
      </c>
      <c r="M16" s="18"/>
      <c r="N16" s="18">
        <v>6.0433321597126402E-2</v>
      </c>
      <c r="O16" s="18">
        <v>2.0388179330195901E-2</v>
      </c>
      <c r="P16" s="18">
        <v>1.74364985820195E-2</v>
      </c>
      <c r="Q16" s="18">
        <v>4.63673204648773E-2</v>
      </c>
      <c r="R16" s="18">
        <v>6.8522147803904296E-2</v>
      </c>
      <c r="S16" s="18"/>
      <c r="T16" s="18">
        <v>3.8739121896230501E-2</v>
      </c>
      <c r="U16" s="18">
        <v>3.4710182931602697E-2</v>
      </c>
      <c r="V16" s="18">
        <v>3.99150031282526E-2</v>
      </c>
      <c r="W16" s="18">
        <v>3.5624356502297401E-2</v>
      </c>
      <c r="X16" s="18"/>
      <c r="Y16" s="18">
        <v>2.97676957236159E-2</v>
      </c>
      <c r="Z16" s="18">
        <v>3.0346654539941498E-2</v>
      </c>
      <c r="AA16" s="18">
        <v>4.1971217825164102E-2</v>
      </c>
      <c r="AB16" s="18">
        <v>5.5189111883867902E-2</v>
      </c>
      <c r="AC16" s="18"/>
      <c r="AD16" s="18">
        <v>3.7657195687803798E-2</v>
      </c>
      <c r="AE16" s="18">
        <v>4.0105884491433902E-2</v>
      </c>
      <c r="AF16" s="18">
        <v>2.0665783858042099E-2</v>
      </c>
      <c r="AG16" s="18">
        <v>5.1644455589524497E-2</v>
      </c>
      <c r="AH16" s="18"/>
      <c r="AI16" s="18">
        <v>6.93930588812319E-2</v>
      </c>
      <c r="AJ16" s="18">
        <v>3.1395970627379199E-2</v>
      </c>
      <c r="AK16" s="18">
        <v>1.4319564710900399E-2</v>
      </c>
      <c r="AL16" s="18">
        <v>9.26205974396393E-3</v>
      </c>
      <c r="AM16" s="18">
        <v>3.8497427440825203E-2</v>
      </c>
    </row>
    <row r="17" spans="2:39" x14ac:dyDescent="0.35">
      <c r="B17" s="15" t="s">
        <v>67</v>
      </c>
      <c r="C17" s="19">
        <v>0.73523593317279701</v>
      </c>
      <c r="D17" s="19">
        <v>0.744360728085533</v>
      </c>
      <c r="E17" s="19">
        <v>0.72536648875010201</v>
      </c>
      <c r="F17" s="19"/>
      <c r="G17" s="19">
        <v>0.66144955034698505</v>
      </c>
      <c r="H17" s="19">
        <v>0.74198829156250201</v>
      </c>
      <c r="I17" s="19">
        <v>0.77394743688036305</v>
      </c>
      <c r="J17" s="19">
        <v>0.74003047756247398</v>
      </c>
      <c r="K17" s="19">
        <v>0.78028129026128101</v>
      </c>
      <c r="L17" s="19">
        <v>0.71290235805962399</v>
      </c>
      <c r="M17" s="19"/>
      <c r="N17" s="19">
        <v>0.69235883393488495</v>
      </c>
      <c r="O17" s="19">
        <v>0.78733911764745201</v>
      </c>
      <c r="P17" s="19">
        <v>0.78584329369828498</v>
      </c>
      <c r="Q17" s="19">
        <v>0.68312996920814595</v>
      </c>
      <c r="R17" s="19">
        <v>0.70686445212764504</v>
      </c>
      <c r="S17" s="19"/>
      <c r="T17" s="19">
        <v>0.62914287877661101</v>
      </c>
      <c r="U17" s="19">
        <v>0.67473312193756996</v>
      </c>
      <c r="V17" s="19">
        <v>0.72520259447136703</v>
      </c>
      <c r="W17" s="19">
        <v>0.77969542835360695</v>
      </c>
      <c r="X17" s="19"/>
      <c r="Y17" s="19">
        <v>0.73247579341740998</v>
      </c>
      <c r="Z17" s="19">
        <v>0.79744742114725997</v>
      </c>
      <c r="AA17" s="19">
        <v>0.72497742932657705</v>
      </c>
      <c r="AB17" s="19">
        <v>0.77695387898688395</v>
      </c>
      <c r="AC17" s="19"/>
      <c r="AD17" s="19">
        <v>0.74159420813600696</v>
      </c>
      <c r="AE17" s="19">
        <v>0.74692865702134803</v>
      </c>
      <c r="AF17" s="19">
        <v>0.74164442405634501</v>
      </c>
      <c r="AG17" s="19">
        <v>0.65312211981844503</v>
      </c>
      <c r="AH17" s="19"/>
      <c r="AI17" s="19">
        <v>0.71080476814039195</v>
      </c>
      <c r="AJ17" s="19">
        <v>0.74764222339980801</v>
      </c>
      <c r="AK17" s="19">
        <v>0.83524605412155495</v>
      </c>
      <c r="AL17" s="19">
        <v>0.82291390164085398</v>
      </c>
      <c r="AM17" s="19">
        <v>0.79336135270015395</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284</v>
      </c>
      <c r="C9" s="14">
        <v>0.44034622447572602</v>
      </c>
      <c r="D9" s="14">
        <v>0.46200107798856699</v>
      </c>
      <c r="E9" s="14">
        <v>0.41692417770421297</v>
      </c>
      <c r="F9" s="14"/>
      <c r="G9" s="14">
        <v>0.36440501119792801</v>
      </c>
      <c r="H9" s="14">
        <v>0.43577251481581802</v>
      </c>
      <c r="I9" s="14">
        <v>0.53382513094635198</v>
      </c>
      <c r="J9" s="14">
        <v>0.39190897686813198</v>
      </c>
      <c r="K9" s="14">
        <v>0.44221920103755402</v>
      </c>
      <c r="L9" s="14">
        <v>0.46650408722633102</v>
      </c>
      <c r="M9" s="14"/>
      <c r="N9" s="14">
        <v>0.37097807189707499</v>
      </c>
      <c r="O9" s="14">
        <v>0.47304717130783103</v>
      </c>
      <c r="P9" s="14">
        <v>0.53843762753927804</v>
      </c>
      <c r="Q9" s="14">
        <v>0.38900394739052102</v>
      </c>
      <c r="R9" s="14">
        <v>0.41168484645946501</v>
      </c>
      <c r="S9" s="14"/>
      <c r="T9" s="14">
        <v>0.31738270697496801</v>
      </c>
      <c r="U9" s="14">
        <v>0.30907698656835197</v>
      </c>
      <c r="V9" s="14">
        <v>0.40708361376206598</v>
      </c>
      <c r="W9" s="14">
        <v>0.52167772218296604</v>
      </c>
      <c r="X9" s="14"/>
      <c r="Y9" s="14">
        <v>0.419732211218866</v>
      </c>
      <c r="Z9" s="14">
        <v>0.466984104184274</v>
      </c>
      <c r="AA9" s="14">
        <v>0.43682101426268199</v>
      </c>
      <c r="AB9" s="14">
        <v>0.58950072525803998</v>
      </c>
      <c r="AC9" s="14"/>
      <c r="AD9" s="14">
        <v>0.467960528861117</v>
      </c>
      <c r="AE9" s="14">
        <v>0.43415852076405997</v>
      </c>
      <c r="AF9" s="14">
        <v>0.33823986096411202</v>
      </c>
      <c r="AG9" s="14">
        <v>0.37208367609940002</v>
      </c>
      <c r="AH9" s="14"/>
      <c r="AI9" s="14">
        <v>0.42596391449621401</v>
      </c>
      <c r="AJ9" s="14">
        <v>0.57164010808334997</v>
      </c>
      <c r="AK9" s="14">
        <v>0.44487644391369002</v>
      </c>
      <c r="AL9" s="14">
        <v>0.48832976068982897</v>
      </c>
      <c r="AM9" s="14">
        <v>0.47262607882649899</v>
      </c>
    </row>
    <row r="10" spans="2:39" x14ac:dyDescent="0.35">
      <c r="B10" s="15" t="s">
        <v>283</v>
      </c>
      <c r="C10" s="14">
        <v>0.37570699398815099</v>
      </c>
      <c r="D10" s="14">
        <v>0.37057810342388098</v>
      </c>
      <c r="E10" s="14">
        <v>0.38125443925768598</v>
      </c>
      <c r="F10" s="14"/>
      <c r="G10" s="14">
        <v>0.42534205838299899</v>
      </c>
      <c r="H10" s="14">
        <v>0.372333616693867</v>
      </c>
      <c r="I10" s="14">
        <v>0.26888467841171798</v>
      </c>
      <c r="J10" s="14">
        <v>0.43282219598128302</v>
      </c>
      <c r="K10" s="14">
        <v>0.40890440571626602</v>
      </c>
      <c r="L10" s="14">
        <v>0.39130609539482702</v>
      </c>
      <c r="M10" s="14"/>
      <c r="N10" s="14">
        <v>0.39217302319075198</v>
      </c>
      <c r="O10" s="14">
        <v>0.31053478075284102</v>
      </c>
      <c r="P10" s="14">
        <v>0.31203138026779598</v>
      </c>
      <c r="Q10" s="14">
        <v>0.453619698919206</v>
      </c>
      <c r="R10" s="14">
        <v>0.40899456567405601</v>
      </c>
      <c r="S10" s="14"/>
      <c r="T10" s="14">
        <v>0.44193505370390701</v>
      </c>
      <c r="U10" s="14">
        <v>0.38224423007886799</v>
      </c>
      <c r="V10" s="14">
        <v>0.39229559017756699</v>
      </c>
      <c r="W10" s="14">
        <v>0.34503804203835498</v>
      </c>
      <c r="X10" s="14"/>
      <c r="Y10" s="14">
        <v>0.39159443941815802</v>
      </c>
      <c r="Z10" s="14">
        <v>0.35918151797013698</v>
      </c>
      <c r="AA10" s="14">
        <v>0.39537226680853099</v>
      </c>
      <c r="AB10" s="14">
        <v>0.30284616290216099</v>
      </c>
      <c r="AC10" s="14"/>
      <c r="AD10" s="14">
        <v>0.37268336920008499</v>
      </c>
      <c r="AE10" s="14">
        <v>0.37461175588474299</v>
      </c>
      <c r="AF10" s="14">
        <v>0.35473270675301199</v>
      </c>
      <c r="AG10" s="14">
        <v>0.41999479120490102</v>
      </c>
      <c r="AH10" s="14"/>
      <c r="AI10" s="14">
        <v>0.44636371655399998</v>
      </c>
      <c r="AJ10" s="14">
        <v>0.28257684607269001</v>
      </c>
      <c r="AK10" s="14">
        <v>0.44649561948994798</v>
      </c>
      <c r="AL10" s="14">
        <v>0.363243963421222</v>
      </c>
      <c r="AM10" s="14">
        <v>0.36885835246739801</v>
      </c>
    </row>
    <row r="11" spans="2:39" x14ac:dyDescent="0.35">
      <c r="B11" s="15" t="s">
        <v>282</v>
      </c>
      <c r="C11" s="14">
        <v>0.111141051662603</v>
      </c>
      <c r="D11" s="14">
        <v>9.1327561582252206E-2</v>
      </c>
      <c r="E11" s="14">
        <v>0.13257146637742401</v>
      </c>
      <c r="F11" s="14"/>
      <c r="G11" s="14">
        <v>0.14426418926738699</v>
      </c>
      <c r="H11" s="14">
        <v>9.3364954721866705E-2</v>
      </c>
      <c r="I11" s="14">
        <v>0.121849131791449</v>
      </c>
      <c r="J11" s="14">
        <v>0.106316123671627</v>
      </c>
      <c r="K11" s="14">
        <v>0.105898281393746</v>
      </c>
      <c r="L11" s="14">
        <v>8.5442580728612702E-2</v>
      </c>
      <c r="M11" s="14"/>
      <c r="N11" s="14">
        <v>0.12456346791305099</v>
      </c>
      <c r="O11" s="14">
        <v>0.118207073328051</v>
      </c>
      <c r="P11" s="14">
        <v>0.113431042917019</v>
      </c>
      <c r="Q11" s="14">
        <v>0.11210684993454501</v>
      </c>
      <c r="R11" s="14">
        <v>8.2634675103229499E-2</v>
      </c>
      <c r="S11" s="14"/>
      <c r="T11" s="14">
        <v>0.106925258550587</v>
      </c>
      <c r="U11" s="14">
        <v>0.21288588050486701</v>
      </c>
      <c r="V11" s="14">
        <v>0.12825802829531299</v>
      </c>
      <c r="W11" s="14">
        <v>7.8207039461791097E-2</v>
      </c>
      <c r="X11" s="14"/>
      <c r="Y11" s="14">
        <v>0.107551243609377</v>
      </c>
      <c r="Z11" s="14">
        <v>0.13080538827815499</v>
      </c>
      <c r="AA11" s="14">
        <v>0.104281607437556</v>
      </c>
      <c r="AB11" s="14">
        <v>5.2444864317449297E-2</v>
      </c>
      <c r="AC11" s="14"/>
      <c r="AD11" s="14">
        <v>0.104137306837988</v>
      </c>
      <c r="AE11" s="14">
        <v>0.106986074895667</v>
      </c>
      <c r="AF11" s="14">
        <v>0.24183699374194101</v>
      </c>
      <c r="AG11" s="14">
        <v>6.2800330350194694E-2</v>
      </c>
      <c r="AH11" s="14"/>
      <c r="AI11" s="14">
        <v>9.1418656732215303E-2</v>
      </c>
      <c r="AJ11" s="14">
        <v>7.5590275765620205E-2</v>
      </c>
      <c r="AK11" s="14">
        <v>9.4308371885462094E-2</v>
      </c>
      <c r="AL11" s="14">
        <v>6.9101165553927701E-2</v>
      </c>
      <c r="AM11" s="14">
        <v>0.103202313080347</v>
      </c>
    </row>
    <row r="12" spans="2:39" x14ac:dyDescent="0.35">
      <c r="B12" s="15" t="s">
        <v>281</v>
      </c>
      <c r="C12" s="14">
        <v>3.0489799366457598E-2</v>
      </c>
      <c r="D12" s="14">
        <v>3.5387755264693697E-2</v>
      </c>
      <c r="E12" s="14">
        <v>2.5192134708265999E-2</v>
      </c>
      <c r="F12" s="14"/>
      <c r="G12" s="14">
        <v>3.37239917430536E-2</v>
      </c>
      <c r="H12" s="14">
        <v>5.5907516302561099E-2</v>
      </c>
      <c r="I12" s="14">
        <v>2.3620900270129901E-2</v>
      </c>
      <c r="J12" s="14">
        <v>2.7530928938032901E-2</v>
      </c>
      <c r="K12" s="14">
        <v>7.4964822480650803E-3</v>
      </c>
      <c r="L12" s="14">
        <v>8.1786315140485299E-3</v>
      </c>
      <c r="M12" s="14"/>
      <c r="N12" s="14">
        <v>4.68332321341157E-2</v>
      </c>
      <c r="O12" s="14">
        <v>5.8273093166143403E-2</v>
      </c>
      <c r="P12" s="14">
        <v>1.45145365071041E-2</v>
      </c>
      <c r="Q12" s="14">
        <v>7.3646157896206602E-3</v>
      </c>
      <c r="R12" s="14">
        <v>3.3980353867027698E-2</v>
      </c>
      <c r="S12" s="14"/>
      <c r="T12" s="14">
        <v>4.9519287283174403E-2</v>
      </c>
      <c r="U12" s="14">
        <v>7.2093537782249195E-2</v>
      </c>
      <c r="V12" s="14">
        <v>2.1232277694204799E-2</v>
      </c>
      <c r="W12" s="14">
        <v>3.0004291672918501E-2</v>
      </c>
      <c r="X12" s="14"/>
      <c r="Y12" s="14">
        <v>3.67845856207272E-2</v>
      </c>
      <c r="Z12" s="14">
        <v>1.2008815852381199E-2</v>
      </c>
      <c r="AA12" s="14">
        <v>2.6970136314271899E-2</v>
      </c>
      <c r="AB12" s="14">
        <v>4.3271607461998297E-2</v>
      </c>
      <c r="AC12" s="14"/>
      <c r="AD12" s="14">
        <v>3.2412330330913598E-2</v>
      </c>
      <c r="AE12" s="14">
        <v>2.8310523505476901E-2</v>
      </c>
      <c r="AF12" s="14">
        <v>1.21263916406229E-2</v>
      </c>
      <c r="AG12" s="14">
        <v>4.3193910747730303E-2</v>
      </c>
      <c r="AH12" s="14"/>
      <c r="AI12" s="14">
        <v>2.52530092052617E-2</v>
      </c>
      <c r="AJ12" s="14">
        <v>2.8454704790138102E-2</v>
      </c>
      <c r="AK12" s="14">
        <v>0</v>
      </c>
      <c r="AL12" s="14">
        <v>3.3368205839715302E-2</v>
      </c>
      <c r="AM12" s="14">
        <v>2.37034732604713E-2</v>
      </c>
    </row>
    <row r="13" spans="2:39" x14ac:dyDescent="0.35">
      <c r="B13" s="15" t="s">
        <v>280</v>
      </c>
      <c r="C13" s="14">
        <v>1.3222740609017101E-2</v>
      </c>
      <c r="D13" s="14">
        <v>1.65849028363762E-2</v>
      </c>
      <c r="E13" s="14">
        <v>9.5862015349513097E-3</v>
      </c>
      <c r="F13" s="14"/>
      <c r="G13" s="14">
        <v>1.50810041152355E-2</v>
      </c>
      <c r="H13" s="14">
        <v>2.03017874768056E-2</v>
      </c>
      <c r="I13" s="14">
        <v>1.6421685551372901E-2</v>
      </c>
      <c r="J13" s="14">
        <v>1.03239598094225E-2</v>
      </c>
      <c r="K13" s="14">
        <v>4.8968274431537397E-3</v>
      </c>
      <c r="L13" s="14">
        <v>0</v>
      </c>
      <c r="M13" s="14"/>
      <c r="N13" s="14">
        <v>2.1220298859674702E-2</v>
      </c>
      <c r="O13" s="14">
        <v>1.58394694704008E-2</v>
      </c>
      <c r="P13" s="14">
        <v>1.29755561884461E-2</v>
      </c>
      <c r="Q13" s="14">
        <v>7.7050275312758303E-3</v>
      </c>
      <c r="R13" s="14">
        <v>1.9472217566748301E-2</v>
      </c>
      <c r="S13" s="14"/>
      <c r="T13" s="14">
        <v>1.9628419596E-2</v>
      </c>
      <c r="U13" s="14">
        <v>1.16872218597399E-2</v>
      </c>
      <c r="V13" s="14">
        <v>1.17750539929281E-2</v>
      </c>
      <c r="W13" s="14">
        <v>1.37993920288269E-2</v>
      </c>
      <c r="X13" s="14"/>
      <c r="Y13" s="14">
        <v>1.20605117609601E-2</v>
      </c>
      <c r="Z13" s="14">
        <v>2.0014997852683701E-2</v>
      </c>
      <c r="AA13" s="14">
        <v>1.7826405908146499E-2</v>
      </c>
      <c r="AB13" s="14">
        <v>0</v>
      </c>
      <c r="AC13" s="14"/>
      <c r="AD13" s="14">
        <v>4.50570953055185E-3</v>
      </c>
      <c r="AE13" s="14">
        <v>3.0442356308915099E-2</v>
      </c>
      <c r="AF13" s="14">
        <v>1.2072850954120799E-2</v>
      </c>
      <c r="AG13" s="14">
        <v>7.0669064718804396E-3</v>
      </c>
      <c r="AH13" s="14"/>
      <c r="AI13" s="14">
        <v>1.10007030123093E-2</v>
      </c>
      <c r="AJ13" s="14">
        <v>1.9654452097428401E-2</v>
      </c>
      <c r="AK13" s="14">
        <v>0</v>
      </c>
      <c r="AL13" s="14">
        <v>2.1847590653346301E-2</v>
      </c>
      <c r="AM13" s="14">
        <v>1.54795505408608E-2</v>
      </c>
    </row>
    <row r="14" spans="2:39" x14ac:dyDescent="0.35">
      <c r="B14" s="15" t="s">
        <v>64</v>
      </c>
      <c r="C14" s="14">
        <v>2.9093189898046198E-2</v>
      </c>
      <c r="D14" s="14">
        <v>2.4120598904229899E-2</v>
      </c>
      <c r="E14" s="14">
        <v>3.4471580417460498E-2</v>
      </c>
      <c r="F14" s="14"/>
      <c r="G14" s="14">
        <v>1.7183745293396498E-2</v>
      </c>
      <c r="H14" s="14">
        <v>2.2319609989081699E-2</v>
      </c>
      <c r="I14" s="14">
        <v>3.5398473028978798E-2</v>
      </c>
      <c r="J14" s="14">
        <v>3.1097814731503401E-2</v>
      </c>
      <c r="K14" s="14">
        <v>3.0584802161215601E-2</v>
      </c>
      <c r="L14" s="14">
        <v>4.8568605136180998E-2</v>
      </c>
      <c r="M14" s="14"/>
      <c r="N14" s="14">
        <v>4.4231906005331098E-2</v>
      </c>
      <c r="O14" s="14">
        <v>2.4098411974733398E-2</v>
      </c>
      <c r="P14" s="14">
        <v>8.6098565803572804E-3</v>
      </c>
      <c r="Q14" s="14">
        <v>3.0199860434831201E-2</v>
      </c>
      <c r="R14" s="14">
        <v>4.3233341329474199E-2</v>
      </c>
      <c r="S14" s="14"/>
      <c r="T14" s="14">
        <v>6.4609273891364005E-2</v>
      </c>
      <c r="U14" s="14">
        <v>1.2012143205923399E-2</v>
      </c>
      <c r="V14" s="14">
        <v>3.9355436077919997E-2</v>
      </c>
      <c r="W14" s="14">
        <v>1.12735126151427E-2</v>
      </c>
      <c r="X14" s="14"/>
      <c r="Y14" s="14">
        <v>3.2277008371911803E-2</v>
      </c>
      <c r="Z14" s="14">
        <v>1.1005175862368601E-2</v>
      </c>
      <c r="AA14" s="14">
        <v>1.8728569268812702E-2</v>
      </c>
      <c r="AB14" s="14">
        <v>1.19366400603513E-2</v>
      </c>
      <c r="AC14" s="14"/>
      <c r="AD14" s="14">
        <v>1.83007552393443E-2</v>
      </c>
      <c r="AE14" s="14">
        <v>2.5490768641137598E-2</v>
      </c>
      <c r="AF14" s="14">
        <v>4.0991195946191897E-2</v>
      </c>
      <c r="AG14" s="14">
        <v>9.4860385125893204E-2</v>
      </c>
      <c r="AH14" s="14"/>
      <c r="AI14" s="14">
        <v>0</v>
      </c>
      <c r="AJ14" s="14">
        <v>2.2083613190773298E-2</v>
      </c>
      <c r="AK14" s="14">
        <v>1.4319564710900399E-2</v>
      </c>
      <c r="AL14" s="14">
        <v>2.41093138419596E-2</v>
      </c>
      <c r="AM14" s="14">
        <v>1.6130231824423399E-2</v>
      </c>
    </row>
    <row r="15" spans="2:39" x14ac:dyDescent="0.35">
      <c r="B15" s="15" t="s">
        <v>286</v>
      </c>
      <c r="C15" s="18">
        <v>0.81605321846387602</v>
      </c>
      <c r="D15" s="18">
        <v>0.83257918141244802</v>
      </c>
      <c r="E15" s="18">
        <v>0.79817861696189896</v>
      </c>
      <c r="F15" s="18"/>
      <c r="G15" s="18">
        <v>0.789747069580927</v>
      </c>
      <c r="H15" s="18">
        <v>0.80810613150968502</v>
      </c>
      <c r="I15" s="18">
        <v>0.80270980935807001</v>
      </c>
      <c r="J15" s="18">
        <v>0.824731172849415</v>
      </c>
      <c r="K15" s="18">
        <v>0.85112360675382004</v>
      </c>
      <c r="L15" s="18">
        <v>0.85781018262115805</v>
      </c>
      <c r="M15" s="18"/>
      <c r="N15" s="18">
        <v>0.76315109508782697</v>
      </c>
      <c r="O15" s="18">
        <v>0.78358195206067105</v>
      </c>
      <c r="P15" s="18">
        <v>0.85046900780707402</v>
      </c>
      <c r="Q15" s="18">
        <v>0.84262364630972797</v>
      </c>
      <c r="R15" s="18">
        <v>0.82067941213352003</v>
      </c>
      <c r="S15" s="18"/>
      <c r="T15" s="18">
        <v>0.75931776067887502</v>
      </c>
      <c r="U15" s="18">
        <v>0.69132121664722002</v>
      </c>
      <c r="V15" s="18">
        <v>0.79937920393963402</v>
      </c>
      <c r="W15" s="18">
        <v>0.86671576422132102</v>
      </c>
      <c r="X15" s="18"/>
      <c r="Y15" s="18">
        <v>0.81132665063702403</v>
      </c>
      <c r="Z15" s="18">
        <v>0.82616562215441103</v>
      </c>
      <c r="AA15" s="18">
        <v>0.83219328107121304</v>
      </c>
      <c r="AB15" s="18">
        <v>0.89234688816020102</v>
      </c>
      <c r="AC15" s="18"/>
      <c r="AD15" s="18">
        <v>0.84064389806120199</v>
      </c>
      <c r="AE15" s="18">
        <v>0.80877027664880297</v>
      </c>
      <c r="AF15" s="18">
        <v>0.69297256771712301</v>
      </c>
      <c r="AG15" s="18">
        <v>0.79207846730430098</v>
      </c>
      <c r="AH15" s="18"/>
      <c r="AI15" s="18">
        <v>0.87232763105021405</v>
      </c>
      <c r="AJ15" s="18">
        <v>0.85421695415604004</v>
      </c>
      <c r="AK15" s="18">
        <v>0.89137206340363695</v>
      </c>
      <c r="AL15" s="18">
        <v>0.85157372411105103</v>
      </c>
      <c r="AM15" s="18">
        <v>0.84148443129389705</v>
      </c>
    </row>
    <row r="16" spans="2:39" x14ac:dyDescent="0.35">
      <c r="B16" s="15" t="s">
        <v>285</v>
      </c>
      <c r="C16" s="18">
        <v>4.3712539975474703E-2</v>
      </c>
      <c r="D16" s="18">
        <v>5.19726581010699E-2</v>
      </c>
      <c r="E16" s="18">
        <v>3.47783362432173E-2</v>
      </c>
      <c r="F16" s="18"/>
      <c r="G16" s="18">
        <v>4.8804995858289103E-2</v>
      </c>
      <c r="H16" s="18">
        <v>7.6209303779366702E-2</v>
      </c>
      <c r="I16" s="18">
        <v>4.0042585821502802E-2</v>
      </c>
      <c r="J16" s="18">
        <v>3.7854888747455399E-2</v>
      </c>
      <c r="K16" s="18">
        <v>1.2393309691218799E-2</v>
      </c>
      <c r="L16" s="18">
        <v>8.1786315140485299E-3</v>
      </c>
      <c r="M16" s="18"/>
      <c r="N16" s="18">
        <v>6.8053530993790398E-2</v>
      </c>
      <c r="O16" s="18">
        <v>7.4112562636544199E-2</v>
      </c>
      <c r="P16" s="18">
        <v>2.7490092695550101E-2</v>
      </c>
      <c r="Q16" s="18">
        <v>1.5069643320896499E-2</v>
      </c>
      <c r="R16" s="18">
        <v>5.3452571433775999E-2</v>
      </c>
      <c r="S16" s="18"/>
      <c r="T16" s="18">
        <v>6.9147706879174403E-2</v>
      </c>
      <c r="U16" s="18">
        <v>8.3780759641989097E-2</v>
      </c>
      <c r="V16" s="18">
        <v>3.30073316871329E-2</v>
      </c>
      <c r="W16" s="18">
        <v>4.3803683701745401E-2</v>
      </c>
      <c r="X16" s="18"/>
      <c r="Y16" s="18">
        <v>4.8845097381687401E-2</v>
      </c>
      <c r="Z16" s="18">
        <v>3.2023813705064998E-2</v>
      </c>
      <c r="AA16" s="18">
        <v>4.4796542222418398E-2</v>
      </c>
      <c r="AB16" s="18">
        <v>4.3271607461998297E-2</v>
      </c>
      <c r="AC16" s="18"/>
      <c r="AD16" s="18">
        <v>3.6918039861465503E-2</v>
      </c>
      <c r="AE16" s="18">
        <v>5.8752879814391999E-2</v>
      </c>
      <c r="AF16" s="18">
        <v>2.4199242594743701E-2</v>
      </c>
      <c r="AG16" s="18">
        <v>5.0260817219610697E-2</v>
      </c>
      <c r="AH16" s="18"/>
      <c r="AI16" s="18">
        <v>3.6253712217571003E-2</v>
      </c>
      <c r="AJ16" s="18">
        <v>4.81091568875665E-2</v>
      </c>
      <c r="AK16" s="18">
        <v>0</v>
      </c>
      <c r="AL16" s="18">
        <v>5.5215796493061603E-2</v>
      </c>
      <c r="AM16" s="18">
        <v>3.9183023801331998E-2</v>
      </c>
    </row>
    <row r="17" spans="2:39" x14ac:dyDescent="0.35">
      <c r="B17" s="15" t="s">
        <v>67</v>
      </c>
      <c r="C17" s="19">
        <v>0.77234067848840204</v>
      </c>
      <c r="D17" s="19">
        <v>0.78060652331137803</v>
      </c>
      <c r="E17" s="19">
        <v>0.76340028071868105</v>
      </c>
      <c r="F17" s="19"/>
      <c r="G17" s="19">
        <v>0.74094207372263798</v>
      </c>
      <c r="H17" s="19">
        <v>0.73189682773031794</v>
      </c>
      <c r="I17" s="19">
        <v>0.76266722353656702</v>
      </c>
      <c r="J17" s="19">
        <v>0.78687628410195898</v>
      </c>
      <c r="K17" s="19">
        <v>0.83873029706260105</v>
      </c>
      <c r="L17" s="19">
        <v>0.84963155110710897</v>
      </c>
      <c r="M17" s="19"/>
      <c r="N17" s="19">
        <v>0.695097564094037</v>
      </c>
      <c r="O17" s="19">
        <v>0.70946938942412696</v>
      </c>
      <c r="P17" s="19">
        <v>0.82297891511152399</v>
      </c>
      <c r="Q17" s="19">
        <v>0.82755400298883097</v>
      </c>
      <c r="R17" s="19">
        <v>0.76722684069974401</v>
      </c>
      <c r="S17" s="19"/>
      <c r="T17" s="19">
        <v>0.69017005379969998</v>
      </c>
      <c r="U17" s="19">
        <v>0.60754045700523096</v>
      </c>
      <c r="V17" s="19">
        <v>0.76637187225250103</v>
      </c>
      <c r="W17" s="19">
        <v>0.82291208051957598</v>
      </c>
      <c r="X17" s="19"/>
      <c r="Y17" s="19">
        <v>0.76248155325533595</v>
      </c>
      <c r="Z17" s="19">
        <v>0.79414180844934601</v>
      </c>
      <c r="AA17" s="19">
        <v>0.78739673884879402</v>
      </c>
      <c r="AB17" s="19">
        <v>0.84907528069820304</v>
      </c>
      <c r="AC17" s="19"/>
      <c r="AD17" s="19">
        <v>0.80372585819973696</v>
      </c>
      <c r="AE17" s="19">
        <v>0.75001739683441104</v>
      </c>
      <c r="AF17" s="19">
        <v>0.66877332512237997</v>
      </c>
      <c r="AG17" s="19">
        <v>0.74181765008469103</v>
      </c>
      <c r="AH17" s="19"/>
      <c r="AI17" s="19">
        <v>0.83607391883264304</v>
      </c>
      <c r="AJ17" s="19">
        <v>0.80610779726847404</v>
      </c>
      <c r="AK17" s="19">
        <v>0.89137206340363695</v>
      </c>
      <c r="AL17" s="19">
        <v>0.79635792761798996</v>
      </c>
      <c r="AM17" s="19">
        <v>0.80230140749256496</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284</v>
      </c>
      <c r="C9" s="14">
        <v>0.46372870280163297</v>
      </c>
      <c r="D9" s="14">
        <v>0.47392977357367799</v>
      </c>
      <c r="E9" s="14">
        <v>0.45269515059585702</v>
      </c>
      <c r="F9" s="14"/>
      <c r="G9" s="14">
        <v>0.40513818294251402</v>
      </c>
      <c r="H9" s="14">
        <v>0.47661775867221301</v>
      </c>
      <c r="I9" s="14">
        <v>0.58247754749092195</v>
      </c>
      <c r="J9" s="14">
        <v>0.40329071221527801</v>
      </c>
      <c r="K9" s="14">
        <v>0.425810930145474</v>
      </c>
      <c r="L9" s="14">
        <v>0.42685091688155402</v>
      </c>
      <c r="M9" s="14"/>
      <c r="N9" s="14">
        <v>0.4021973135702</v>
      </c>
      <c r="O9" s="14">
        <v>0.49661098231821399</v>
      </c>
      <c r="P9" s="14">
        <v>0.56072778528574296</v>
      </c>
      <c r="Q9" s="14">
        <v>0.41706607153997699</v>
      </c>
      <c r="R9" s="14">
        <v>0.450056714536123</v>
      </c>
      <c r="S9" s="14"/>
      <c r="T9" s="14">
        <v>0.43943397261338801</v>
      </c>
      <c r="U9" s="14">
        <v>0.37913750468216101</v>
      </c>
      <c r="V9" s="14">
        <v>0.46050154486563699</v>
      </c>
      <c r="W9" s="14">
        <v>0.48712060566576598</v>
      </c>
      <c r="X9" s="14"/>
      <c r="Y9" s="14">
        <v>0.45698731204916199</v>
      </c>
      <c r="Z9" s="14">
        <v>0.47499877499219501</v>
      </c>
      <c r="AA9" s="14">
        <v>0.49375445401485901</v>
      </c>
      <c r="AB9" s="14">
        <v>0.54908120720067699</v>
      </c>
      <c r="AC9" s="14"/>
      <c r="AD9" s="14">
        <v>0.47450954170916898</v>
      </c>
      <c r="AE9" s="14">
        <v>0.47424039656734601</v>
      </c>
      <c r="AF9" s="14">
        <v>0.35810036597577799</v>
      </c>
      <c r="AG9" s="14">
        <v>0.44497921596090001</v>
      </c>
      <c r="AH9" s="14"/>
      <c r="AI9" s="14">
        <v>0.506695307389192</v>
      </c>
      <c r="AJ9" s="14">
        <v>0.58537553855001501</v>
      </c>
      <c r="AK9" s="14">
        <v>0.44636683713790698</v>
      </c>
      <c r="AL9" s="14">
        <v>0.50753438220625302</v>
      </c>
      <c r="AM9" s="14">
        <v>0.49221280853738197</v>
      </c>
    </row>
    <row r="10" spans="2:39" x14ac:dyDescent="0.35">
      <c r="B10" s="15" t="s">
        <v>283</v>
      </c>
      <c r="C10" s="14">
        <v>0.37728507083781399</v>
      </c>
      <c r="D10" s="14">
        <v>0.36753995232264097</v>
      </c>
      <c r="E10" s="14">
        <v>0.38782546177239102</v>
      </c>
      <c r="F10" s="14"/>
      <c r="G10" s="14">
        <v>0.41456918905745699</v>
      </c>
      <c r="H10" s="14">
        <v>0.355180085945204</v>
      </c>
      <c r="I10" s="14">
        <v>0.30421129172366401</v>
      </c>
      <c r="J10" s="14">
        <v>0.42202373919553798</v>
      </c>
      <c r="K10" s="14">
        <v>0.41209142803909299</v>
      </c>
      <c r="L10" s="14">
        <v>0.40708579870357797</v>
      </c>
      <c r="M10" s="14"/>
      <c r="N10" s="14">
        <v>0.36916464845226199</v>
      </c>
      <c r="O10" s="14">
        <v>0.33657800811072303</v>
      </c>
      <c r="P10" s="14">
        <v>0.31370030679010202</v>
      </c>
      <c r="Q10" s="14">
        <v>0.41895149808064203</v>
      </c>
      <c r="R10" s="14">
        <v>0.41402210283129998</v>
      </c>
      <c r="S10" s="14"/>
      <c r="T10" s="14">
        <v>0.39857833700367701</v>
      </c>
      <c r="U10" s="14">
        <v>0.43567932917151198</v>
      </c>
      <c r="V10" s="14">
        <v>0.35798896057075202</v>
      </c>
      <c r="W10" s="14">
        <v>0.38557183104242199</v>
      </c>
      <c r="X10" s="14"/>
      <c r="Y10" s="14">
        <v>0.370521299051919</v>
      </c>
      <c r="Z10" s="14">
        <v>0.38982434450063802</v>
      </c>
      <c r="AA10" s="14">
        <v>0.37258434104232802</v>
      </c>
      <c r="AB10" s="14">
        <v>0.37630311700170299</v>
      </c>
      <c r="AC10" s="14"/>
      <c r="AD10" s="14">
        <v>0.38797400690327899</v>
      </c>
      <c r="AE10" s="14">
        <v>0.36219168952559</v>
      </c>
      <c r="AF10" s="14">
        <v>0.41471842084937199</v>
      </c>
      <c r="AG10" s="14">
        <v>0.30991238218065498</v>
      </c>
      <c r="AH10" s="14"/>
      <c r="AI10" s="14">
        <v>0.36291945954094301</v>
      </c>
      <c r="AJ10" s="14">
        <v>0.27982574027226698</v>
      </c>
      <c r="AK10" s="14">
        <v>0.433329829252947</v>
      </c>
      <c r="AL10" s="14">
        <v>0.35276265403324197</v>
      </c>
      <c r="AM10" s="14">
        <v>0.433558119065097</v>
      </c>
    </row>
    <row r="11" spans="2:39" x14ac:dyDescent="0.35">
      <c r="B11" s="15" t="s">
        <v>282</v>
      </c>
      <c r="C11" s="14">
        <v>9.3768328216243299E-2</v>
      </c>
      <c r="D11" s="14">
        <v>8.6539961147105104E-2</v>
      </c>
      <c r="E11" s="14">
        <v>0.10158658251543</v>
      </c>
      <c r="F11" s="14"/>
      <c r="G11" s="14">
        <v>0.11683288530304101</v>
      </c>
      <c r="H11" s="14">
        <v>9.9297280202210306E-2</v>
      </c>
      <c r="I11" s="14">
        <v>5.8346735205735398E-2</v>
      </c>
      <c r="J11" s="14">
        <v>0.101740920665603</v>
      </c>
      <c r="K11" s="14">
        <v>0.11752888199159001</v>
      </c>
      <c r="L11" s="14">
        <v>7.4726952251931794E-2</v>
      </c>
      <c r="M11" s="14"/>
      <c r="N11" s="14">
        <v>0.149089149940553</v>
      </c>
      <c r="O11" s="14">
        <v>0.11180934070942999</v>
      </c>
      <c r="P11" s="14">
        <v>8.7380802703288504E-2</v>
      </c>
      <c r="Q11" s="14">
        <v>9.1074861009920405E-2</v>
      </c>
      <c r="R11" s="14">
        <v>4.8700879430595499E-2</v>
      </c>
      <c r="S11" s="14"/>
      <c r="T11" s="14">
        <v>6.3505247327415498E-2</v>
      </c>
      <c r="U11" s="14">
        <v>0.109769294838152</v>
      </c>
      <c r="V11" s="14">
        <v>0.103602900077101</v>
      </c>
      <c r="W11" s="14">
        <v>8.62287074840523E-2</v>
      </c>
      <c r="X11" s="14"/>
      <c r="Y11" s="14">
        <v>0.10315748089007</v>
      </c>
      <c r="Z11" s="14">
        <v>9.0046600065234794E-2</v>
      </c>
      <c r="AA11" s="14">
        <v>8.4373386504385903E-2</v>
      </c>
      <c r="AB11" s="14">
        <v>4.5776140530957798E-2</v>
      </c>
      <c r="AC11" s="14"/>
      <c r="AD11" s="14">
        <v>8.98778473770903E-2</v>
      </c>
      <c r="AE11" s="14">
        <v>9.3060544939735604E-2</v>
      </c>
      <c r="AF11" s="14">
        <v>0.15123761910144601</v>
      </c>
      <c r="AG11" s="14">
        <v>8.2345694247955403E-2</v>
      </c>
      <c r="AH11" s="14"/>
      <c r="AI11" s="14">
        <v>8.15110049417683E-2</v>
      </c>
      <c r="AJ11" s="14">
        <v>8.1256510501578394E-2</v>
      </c>
      <c r="AK11" s="14">
        <v>8.1829400954286993E-2</v>
      </c>
      <c r="AL11" s="14">
        <v>9.6402617950314504E-2</v>
      </c>
      <c r="AM11" s="14">
        <v>3.4421142424906799E-2</v>
      </c>
    </row>
    <row r="12" spans="2:39" x14ac:dyDescent="0.35">
      <c r="B12" s="15" t="s">
        <v>281</v>
      </c>
      <c r="C12" s="14">
        <v>1.6925027821510698E-2</v>
      </c>
      <c r="D12" s="14">
        <v>2.4212562723185199E-2</v>
      </c>
      <c r="E12" s="14">
        <v>9.0427771651007405E-3</v>
      </c>
      <c r="F12" s="14"/>
      <c r="G12" s="14">
        <v>2.8418739464026701E-2</v>
      </c>
      <c r="H12" s="14">
        <v>1.3948555407779501E-2</v>
      </c>
      <c r="I12" s="14">
        <v>2.1265039985660299E-2</v>
      </c>
      <c r="J12" s="14">
        <v>1.8825799588222999E-2</v>
      </c>
      <c r="K12" s="14">
        <v>0</v>
      </c>
      <c r="L12" s="14">
        <v>9.9140219540210604E-3</v>
      </c>
      <c r="M12" s="14"/>
      <c r="N12" s="14">
        <v>2.94866606329044E-2</v>
      </c>
      <c r="O12" s="14">
        <v>1.1290759610605799E-2</v>
      </c>
      <c r="P12" s="14">
        <v>1.55552118707773E-2</v>
      </c>
      <c r="Q12" s="14">
        <v>1.89876813885217E-2</v>
      </c>
      <c r="R12" s="14">
        <v>2.0119739679455E-2</v>
      </c>
      <c r="S12" s="14"/>
      <c r="T12" s="14">
        <v>2.27716191121284E-2</v>
      </c>
      <c r="U12" s="14">
        <v>1.7008895954175401E-2</v>
      </c>
      <c r="V12" s="14">
        <v>1.9435590028728199E-2</v>
      </c>
      <c r="W12" s="14">
        <v>1.3213878909156899E-2</v>
      </c>
      <c r="X12" s="14"/>
      <c r="Y12" s="14">
        <v>2.0804157686218301E-2</v>
      </c>
      <c r="Z12" s="14">
        <v>1.0080135038164901E-2</v>
      </c>
      <c r="AA12" s="14">
        <v>7.5956900514098204E-3</v>
      </c>
      <c r="AB12" s="14">
        <v>0</v>
      </c>
      <c r="AC12" s="14"/>
      <c r="AD12" s="14">
        <v>1.30850537418738E-2</v>
      </c>
      <c r="AE12" s="14">
        <v>2.3499087263184799E-2</v>
      </c>
      <c r="AF12" s="14">
        <v>3.46016632735449E-2</v>
      </c>
      <c r="AG12" s="14">
        <v>8.2042013508167293E-3</v>
      </c>
      <c r="AH12" s="14"/>
      <c r="AI12" s="14">
        <v>0</v>
      </c>
      <c r="AJ12" s="14">
        <v>1.1470759941226099E-2</v>
      </c>
      <c r="AK12" s="14">
        <v>2.41543679439589E-2</v>
      </c>
      <c r="AL12" s="14">
        <v>1.04046560428532E-2</v>
      </c>
      <c r="AM12" s="14">
        <v>6.55074928862516E-3</v>
      </c>
    </row>
    <row r="13" spans="2:39" x14ac:dyDescent="0.35">
      <c r="B13" s="15" t="s">
        <v>280</v>
      </c>
      <c r="C13" s="14">
        <v>1.50980097422341E-2</v>
      </c>
      <c r="D13" s="14">
        <v>1.67431875307468E-2</v>
      </c>
      <c r="E13" s="14">
        <v>1.33185735023561E-2</v>
      </c>
      <c r="F13" s="14"/>
      <c r="G13" s="14">
        <v>2.7219042069311701E-2</v>
      </c>
      <c r="H13" s="14">
        <v>2.5496934683348502E-2</v>
      </c>
      <c r="I13" s="14">
        <v>0</v>
      </c>
      <c r="J13" s="14">
        <v>1.0839040776071099E-2</v>
      </c>
      <c r="K13" s="14">
        <v>1.3983957662627E-2</v>
      </c>
      <c r="L13" s="14">
        <v>8.1786315140485299E-3</v>
      </c>
      <c r="M13" s="14"/>
      <c r="N13" s="14">
        <v>1.47529562957381E-2</v>
      </c>
      <c r="O13" s="14">
        <v>2.5484950258431699E-2</v>
      </c>
      <c r="P13" s="14">
        <v>4.4246114032447798E-3</v>
      </c>
      <c r="Q13" s="14">
        <v>1.5329457150773799E-2</v>
      </c>
      <c r="R13" s="14">
        <v>1.93308337683895E-2</v>
      </c>
      <c r="S13" s="14"/>
      <c r="T13" s="14">
        <v>9.4271873704128394E-3</v>
      </c>
      <c r="U13" s="14">
        <v>3.8546299527120999E-2</v>
      </c>
      <c r="V13" s="14">
        <v>1.8662269633536E-2</v>
      </c>
      <c r="W13" s="14">
        <v>8.7746614766486108E-3</v>
      </c>
      <c r="X13" s="14"/>
      <c r="Y13" s="14">
        <v>1.6165646440178601E-2</v>
      </c>
      <c r="Z13" s="14">
        <v>1.3278602629232699E-2</v>
      </c>
      <c r="AA13" s="14">
        <v>1.7246989621307201E-2</v>
      </c>
      <c r="AB13" s="14">
        <v>1.69028952063103E-2</v>
      </c>
      <c r="AC13" s="14"/>
      <c r="AD13" s="14">
        <v>1.13585778859312E-2</v>
      </c>
      <c r="AE13" s="14">
        <v>1.65597703408875E-2</v>
      </c>
      <c r="AF13" s="14">
        <v>0</v>
      </c>
      <c r="AG13" s="14">
        <v>5.2001633218884097E-2</v>
      </c>
      <c r="AH13" s="14"/>
      <c r="AI13" s="14">
        <v>4.8874228128096497E-2</v>
      </c>
      <c r="AJ13" s="14">
        <v>1.03229809528425E-2</v>
      </c>
      <c r="AK13" s="14">
        <v>0</v>
      </c>
      <c r="AL13" s="14">
        <v>2.0743834642395001E-2</v>
      </c>
      <c r="AM13" s="14">
        <v>1.7805100597392199E-2</v>
      </c>
    </row>
    <row r="14" spans="2:39" x14ac:dyDescent="0.35">
      <c r="B14" s="15" t="s">
        <v>64</v>
      </c>
      <c r="C14" s="14">
        <v>3.3194860580564998E-2</v>
      </c>
      <c r="D14" s="14">
        <v>3.10345627026446E-2</v>
      </c>
      <c r="E14" s="14">
        <v>3.5531454448865601E-2</v>
      </c>
      <c r="F14" s="14"/>
      <c r="G14" s="14">
        <v>7.8219611636497505E-3</v>
      </c>
      <c r="H14" s="14">
        <v>2.9459385089244901E-2</v>
      </c>
      <c r="I14" s="14">
        <v>3.3699385594018701E-2</v>
      </c>
      <c r="J14" s="14">
        <v>4.3279787559287103E-2</v>
      </c>
      <c r="K14" s="14">
        <v>3.0584802161215601E-2</v>
      </c>
      <c r="L14" s="14">
        <v>7.3243678694866796E-2</v>
      </c>
      <c r="M14" s="14"/>
      <c r="N14" s="14">
        <v>3.5309271108343601E-2</v>
      </c>
      <c r="O14" s="14">
        <v>1.8225958992594601E-2</v>
      </c>
      <c r="P14" s="14">
        <v>1.8211281946844099E-2</v>
      </c>
      <c r="Q14" s="14">
        <v>3.8590430830165501E-2</v>
      </c>
      <c r="R14" s="14">
        <v>4.7769729754137201E-2</v>
      </c>
      <c r="S14" s="14"/>
      <c r="T14" s="14">
        <v>6.6283636572978394E-2</v>
      </c>
      <c r="U14" s="14">
        <v>1.9858675826879099E-2</v>
      </c>
      <c r="V14" s="14">
        <v>3.9808734824246302E-2</v>
      </c>
      <c r="W14" s="14">
        <v>1.9090315421954399E-2</v>
      </c>
      <c r="X14" s="14"/>
      <c r="Y14" s="14">
        <v>3.2364103882452297E-2</v>
      </c>
      <c r="Z14" s="14">
        <v>2.1771542774535101E-2</v>
      </c>
      <c r="AA14" s="14">
        <v>2.44451387657105E-2</v>
      </c>
      <c r="AB14" s="14">
        <v>1.19366400603513E-2</v>
      </c>
      <c r="AC14" s="14"/>
      <c r="AD14" s="14">
        <v>2.3194972382656099E-2</v>
      </c>
      <c r="AE14" s="14">
        <v>3.04485113632555E-2</v>
      </c>
      <c r="AF14" s="14">
        <v>4.13419307998589E-2</v>
      </c>
      <c r="AG14" s="14">
        <v>0.102556873040788</v>
      </c>
      <c r="AH14" s="14"/>
      <c r="AI14" s="14">
        <v>0</v>
      </c>
      <c r="AJ14" s="14">
        <v>3.1748469782071E-2</v>
      </c>
      <c r="AK14" s="14">
        <v>1.4319564710900399E-2</v>
      </c>
      <c r="AL14" s="14">
        <v>1.21518551249425E-2</v>
      </c>
      <c r="AM14" s="14">
        <v>1.54520800865975E-2</v>
      </c>
    </row>
    <row r="15" spans="2:39" x14ac:dyDescent="0.35">
      <c r="B15" s="15" t="s">
        <v>286</v>
      </c>
      <c r="C15" s="18">
        <v>0.84101377363944696</v>
      </c>
      <c r="D15" s="18">
        <v>0.84146972589631797</v>
      </c>
      <c r="E15" s="18">
        <v>0.84052061236824804</v>
      </c>
      <c r="F15" s="18"/>
      <c r="G15" s="18">
        <v>0.81970737199997101</v>
      </c>
      <c r="H15" s="18">
        <v>0.83179784461741701</v>
      </c>
      <c r="I15" s="18">
        <v>0.88668883921458597</v>
      </c>
      <c r="J15" s="18">
        <v>0.82531445141081605</v>
      </c>
      <c r="K15" s="18">
        <v>0.83790235818456704</v>
      </c>
      <c r="L15" s="18">
        <v>0.83393671558513205</v>
      </c>
      <c r="M15" s="18"/>
      <c r="N15" s="18">
        <v>0.77136196202246099</v>
      </c>
      <c r="O15" s="18">
        <v>0.83318899042893801</v>
      </c>
      <c r="P15" s="18">
        <v>0.87442809207584504</v>
      </c>
      <c r="Q15" s="18">
        <v>0.83601756962061902</v>
      </c>
      <c r="R15" s="18">
        <v>0.86407881736742298</v>
      </c>
      <c r="S15" s="18"/>
      <c r="T15" s="18">
        <v>0.83801230961706497</v>
      </c>
      <c r="U15" s="18">
        <v>0.81481683385367198</v>
      </c>
      <c r="V15" s="18">
        <v>0.81849050543638902</v>
      </c>
      <c r="W15" s="18">
        <v>0.87269243670818797</v>
      </c>
      <c r="X15" s="18"/>
      <c r="Y15" s="18">
        <v>0.82750861110108098</v>
      </c>
      <c r="Z15" s="18">
        <v>0.86482311949283197</v>
      </c>
      <c r="AA15" s="18">
        <v>0.86633879505718703</v>
      </c>
      <c r="AB15" s="18">
        <v>0.92538432420238104</v>
      </c>
      <c r="AC15" s="18"/>
      <c r="AD15" s="18">
        <v>0.86248354861244902</v>
      </c>
      <c r="AE15" s="18">
        <v>0.83643208609293695</v>
      </c>
      <c r="AF15" s="18">
        <v>0.77281878682515004</v>
      </c>
      <c r="AG15" s="18">
        <v>0.75489159814155604</v>
      </c>
      <c r="AH15" s="18"/>
      <c r="AI15" s="18">
        <v>0.86961476693013495</v>
      </c>
      <c r="AJ15" s="18">
        <v>0.86520127882228204</v>
      </c>
      <c r="AK15" s="18">
        <v>0.87969666639085398</v>
      </c>
      <c r="AL15" s="18">
        <v>0.86029703623949505</v>
      </c>
      <c r="AM15" s="18">
        <v>0.92577092760247803</v>
      </c>
    </row>
    <row r="16" spans="2:39" x14ac:dyDescent="0.35">
      <c r="B16" s="15" t="s">
        <v>285</v>
      </c>
      <c r="C16" s="18">
        <v>3.2023037563744798E-2</v>
      </c>
      <c r="D16" s="18">
        <v>4.0955750253931902E-2</v>
      </c>
      <c r="E16" s="18">
        <v>2.2361350667456901E-2</v>
      </c>
      <c r="F16" s="18"/>
      <c r="G16" s="18">
        <v>5.5637781533338398E-2</v>
      </c>
      <c r="H16" s="18">
        <v>3.9445490091128001E-2</v>
      </c>
      <c r="I16" s="18">
        <v>2.1265039985660299E-2</v>
      </c>
      <c r="J16" s="18">
        <v>2.96648403642941E-2</v>
      </c>
      <c r="K16" s="18">
        <v>1.3983957662627E-2</v>
      </c>
      <c r="L16" s="18">
        <v>1.8092653468069601E-2</v>
      </c>
      <c r="M16" s="18"/>
      <c r="N16" s="18">
        <v>4.4239616928642499E-2</v>
      </c>
      <c r="O16" s="18">
        <v>3.6775709869037498E-2</v>
      </c>
      <c r="P16" s="18">
        <v>1.9979823274022101E-2</v>
      </c>
      <c r="Q16" s="18">
        <v>3.4317138539295501E-2</v>
      </c>
      <c r="R16" s="18">
        <v>3.94505734478445E-2</v>
      </c>
      <c r="S16" s="18"/>
      <c r="T16" s="18">
        <v>3.2198806482541302E-2</v>
      </c>
      <c r="U16" s="18">
        <v>5.55551954812964E-2</v>
      </c>
      <c r="V16" s="18">
        <v>3.80978596622642E-2</v>
      </c>
      <c r="W16" s="18">
        <v>2.19885403858055E-2</v>
      </c>
      <c r="X16" s="18"/>
      <c r="Y16" s="18">
        <v>3.6969804126396999E-2</v>
      </c>
      <c r="Z16" s="18">
        <v>2.33587376673976E-2</v>
      </c>
      <c r="AA16" s="18">
        <v>2.4842679672717E-2</v>
      </c>
      <c r="AB16" s="18">
        <v>1.69028952063103E-2</v>
      </c>
      <c r="AC16" s="18"/>
      <c r="AD16" s="18">
        <v>2.4443631627804999E-2</v>
      </c>
      <c r="AE16" s="18">
        <v>4.0058857604072302E-2</v>
      </c>
      <c r="AF16" s="18">
        <v>3.46016632735449E-2</v>
      </c>
      <c r="AG16" s="18">
        <v>6.02058345697008E-2</v>
      </c>
      <c r="AH16" s="18"/>
      <c r="AI16" s="18">
        <v>4.8874228128096497E-2</v>
      </c>
      <c r="AJ16" s="18">
        <v>2.1793740894068599E-2</v>
      </c>
      <c r="AK16" s="18">
        <v>2.41543679439589E-2</v>
      </c>
      <c r="AL16" s="18">
        <v>3.1148490685248199E-2</v>
      </c>
      <c r="AM16" s="18">
        <v>2.4355849886017401E-2</v>
      </c>
    </row>
    <row r="17" spans="2:39" x14ac:dyDescent="0.35">
      <c r="B17" s="15" t="s">
        <v>67</v>
      </c>
      <c r="C17" s="19">
        <v>0.80899073607570204</v>
      </c>
      <c r="D17" s="19">
        <v>0.80051397564238602</v>
      </c>
      <c r="E17" s="19">
        <v>0.81815926170079101</v>
      </c>
      <c r="F17" s="19"/>
      <c r="G17" s="19">
        <v>0.76406959046663203</v>
      </c>
      <c r="H17" s="19">
        <v>0.79235235452628905</v>
      </c>
      <c r="I17" s="19">
        <v>0.86542379922892598</v>
      </c>
      <c r="J17" s="19">
        <v>0.79564961104652199</v>
      </c>
      <c r="K17" s="19">
        <v>0.82391840052193999</v>
      </c>
      <c r="L17" s="19">
        <v>0.81584406211706195</v>
      </c>
      <c r="M17" s="19"/>
      <c r="N17" s="19">
        <v>0.72712234509381901</v>
      </c>
      <c r="O17" s="19">
        <v>0.79641328055990002</v>
      </c>
      <c r="P17" s="19">
        <v>0.85444826880182301</v>
      </c>
      <c r="Q17" s="19">
        <v>0.80170043108132305</v>
      </c>
      <c r="R17" s="19">
        <v>0.82462824391957801</v>
      </c>
      <c r="S17" s="19"/>
      <c r="T17" s="19">
        <v>0.80581350313452405</v>
      </c>
      <c r="U17" s="19">
        <v>0.75926163837237604</v>
      </c>
      <c r="V17" s="19">
        <v>0.78039264577412504</v>
      </c>
      <c r="W17" s="19">
        <v>0.85070389632238197</v>
      </c>
      <c r="X17" s="19"/>
      <c r="Y17" s="19">
        <v>0.79053880697468404</v>
      </c>
      <c r="Z17" s="19">
        <v>0.84146438182543504</v>
      </c>
      <c r="AA17" s="19">
        <v>0.84149611538447</v>
      </c>
      <c r="AB17" s="19">
        <v>0.90848142899606998</v>
      </c>
      <c r="AC17" s="19"/>
      <c r="AD17" s="19">
        <v>0.83803991698464397</v>
      </c>
      <c r="AE17" s="19">
        <v>0.79637322848886405</v>
      </c>
      <c r="AF17" s="19">
        <v>0.73821712355160496</v>
      </c>
      <c r="AG17" s="19">
        <v>0.69468576357185496</v>
      </c>
      <c r="AH17" s="19"/>
      <c r="AI17" s="19">
        <v>0.82074053880203901</v>
      </c>
      <c r="AJ17" s="19">
        <v>0.84340753792821299</v>
      </c>
      <c r="AK17" s="19">
        <v>0.855542298446895</v>
      </c>
      <c r="AL17" s="19">
        <v>0.829148545554247</v>
      </c>
      <c r="AM17" s="19">
        <v>0.90141507771646101</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284</v>
      </c>
      <c r="C9" s="14">
        <v>0.40799034023827602</v>
      </c>
      <c r="D9" s="14">
        <v>0.42671397808454098</v>
      </c>
      <c r="E9" s="14">
        <v>0.38773871761205803</v>
      </c>
      <c r="F9" s="14"/>
      <c r="G9" s="14">
        <v>0.29802044879618</v>
      </c>
      <c r="H9" s="14">
        <v>0.44132578087402702</v>
      </c>
      <c r="I9" s="14">
        <v>0.514589922769218</v>
      </c>
      <c r="J9" s="14">
        <v>0.32298490183576001</v>
      </c>
      <c r="K9" s="14">
        <v>0.435344561463824</v>
      </c>
      <c r="L9" s="14">
        <v>0.40719859733332398</v>
      </c>
      <c r="M9" s="14"/>
      <c r="N9" s="14">
        <v>0.315329971697345</v>
      </c>
      <c r="O9" s="14">
        <v>0.46442175747333903</v>
      </c>
      <c r="P9" s="14">
        <v>0.49764285067339498</v>
      </c>
      <c r="Q9" s="14">
        <v>0.35766048570791198</v>
      </c>
      <c r="R9" s="14">
        <v>0.376296582448572</v>
      </c>
      <c r="S9" s="14"/>
      <c r="T9" s="14">
        <v>0.34845036563061899</v>
      </c>
      <c r="U9" s="14">
        <v>0.28731456745623102</v>
      </c>
      <c r="V9" s="14">
        <v>0.36915972329220498</v>
      </c>
      <c r="W9" s="14">
        <v>0.48108211757908798</v>
      </c>
      <c r="X9" s="14"/>
      <c r="Y9" s="14">
        <v>0.40676474772777999</v>
      </c>
      <c r="Z9" s="14">
        <v>0.44038426474530401</v>
      </c>
      <c r="AA9" s="14">
        <v>0.40849668180479398</v>
      </c>
      <c r="AB9" s="14">
        <v>0.46033868974232001</v>
      </c>
      <c r="AC9" s="14"/>
      <c r="AD9" s="14">
        <v>0.39762211365123601</v>
      </c>
      <c r="AE9" s="14">
        <v>0.43010625425136201</v>
      </c>
      <c r="AF9" s="14">
        <v>0.42407186579057299</v>
      </c>
      <c r="AG9" s="14">
        <v>0.42451517328828098</v>
      </c>
      <c r="AH9" s="14"/>
      <c r="AI9" s="14">
        <v>0.43396184457338999</v>
      </c>
      <c r="AJ9" s="14">
        <v>0.49317821322088501</v>
      </c>
      <c r="AK9" s="14">
        <v>0.35067672138318201</v>
      </c>
      <c r="AL9" s="14">
        <v>0.51421864786660298</v>
      </c>
      <c r="AM9" s="14">
        <v>0.39670798835444598</v>
      </c>
    </row>
    <row r="10" spans="2:39" x14ac:dyDescent="0.35">
      <c r="B10" s="15" t="s">
        <v>283</v>
      </c>
      <c r="C10" s="14">
        <v>0.36152774699650497</v>
      </c>
      <c r="D10" s="14">
        <v>0.34690130404415098</v>
      </c>
      <c r="E10" s="14">
        <v>0.37734781388025301</v>
      </c>
      <c r="F10" s="14"/>
      <c r="G10" s="14">
        <v>0.37763813652369899</v>
      </c>
      <c r="H10" s="14">
        <v>0.349016871504015</v>
      </c>
      <c r="I10" s="14">
        <v>0.29360361316226902</v>
      </c>
      <c r="J10" s="14">
        <v>0.399269067486275</v>
      </c>
      <c r="K10" s="14">
        <v>0.380402890798128</v>
      </c>
      <c r="L10" s="14">
        <v>0.42408757480870801</v>
      </c>
      <c r="M10" s="14"/>
      <c r="N10" s="14">
        <v>0.38563398360464601</v>
      </c>
      <c r="O10" s="14">
        <v>0.32213365642782898</v>
      </c>
      <c r="P10" s="14">
        <v>0.32672253458373601</v>
      </c>
      <c r="Q10" s="14">
        <v>0.40108738288949303</v>
      </c>
      <c r="R10" s="14">
        <v>0.36459173319812299</v>
      </c>
      <c r="S10" s="14"/>
      <c r="T10" s="14">
        <v>0.33905156452478402</v>
      </c>
      <c r="U10" s="14">
        <v>0.35178861331707001</v>
      </c>
      <c r="V10" s="14">
        <v>0.37995341919334802</v>
      </c>
      <c r="W10" s="14">
        <v>0.34862484082080197</v>
      </c>
      <c r="X10" s="14"/>
      <c r="Y10" s="14">
        <v>0.35590977426745002</v>
      </c>
      <c r="Z10" s="14">
        <v>0.38279073450387602</v>
      </c>
      <c r="AA10" s="14">
        <v>0.33568543557613401</v>
      </c>
      <c r="AB10" s="14">
        <v>0.33848075435524799</v>
      </c>
      <c r="AC10" s="14"/>
      <c r="AD10" s="14">
        <v>0.37533442692431002</v>
      </c>
      <c r="AE10" s="14">
        <v>0.359370993603575</v>
      </c>
      <c r="AF10" s="14">
        <v>0.27359844956920598</v>
      </c>
      <c r="AG10" s="14">
        <v>0.329861949152981</v>
      </c>
      <c r="AH10" s="14"/>
      <c r="AI10" s="14">
        <v>0.34386865926448001</v>
      </c>
      <c r="AJ10" s="14">
        <v>0.34390696614480398</v>
      </c>
      <c r="AK10" s="14">
        <v>0.482886543172592</v>
      </c>
      <c r="AL10" s="14">
        <v>0.32138087058100401</v>
      </c>
      <c r="AM10" s="14">
        <v>0.404160650775862</v>
      </c>
    </row>
    <row r="11" spans="2:39" x14ac:dyDescent="0.35">
      <c r="B11" s="15" t="s">
        <v>282</v>
      </c>
      <c r="C11" s="14">
        <v>0.12914871937033801</v>
      </c>
      <c r="D11" s="14">
        <v>0.125206453226513</v>
      </c>
      <c r="E11" s="14">
        <v>0.133412703051947</v>
      </c>
      <c r="F11" s="14"/>
      <c r="G11" s="14">
        <v>0.17059032034930599</v>
      </c>
      <c r="H11" s="14">
        <v>0.130398716086989</v>
      </c>
      <c r="I11" s="14">
        <v>0.123292152434629</v>
      </c>
      <c r="J11" s="14">
        <v>0.142904442691179</v>
      </c>
      <c r="K11" s="14">
        <v>0.10678060527614899</v>
      </c>
      <c r="L11" s="14">
        <v>6.6850521735566396E-2</v>
      </c>
      <c r="M11" s="14"/>
      <c r="N11" s="14">
        <v>0.165004204330677</v>
      </c>
      <c r="O11" s="14">
        <v>0.120929193661703</v>
      </c>
      <c r="P11" s="14">
        <v>0.11510718503558399</v>
      </c>
      <c r="Q11" s="14">
        <v>0.134660218134322</v>
      </c>
      <c r="R11" s="14">
        <v>0.124097407537043</v>
      </c>
      <c r="S11" s="14"/>
      <c r="T11" s="14">
        <v>0.161897690539546</v>
      </c>
      <c r="U11" s="14">
        <v>0.18885462965982699</v>
      </c>
      <c r="V11" s="14">
        <v>0.13172732688783401</v>
      </c>
      <c r="W11" s="14">
        <v>0.111093423465615</v>
      </c>
      <c r="X11" s="14"/>
      <c r="Y11" s="14">
        <v>0.14495641730786801</v>
      </c>
      <c r="Z11" s="14">
        <v>7.3441935862065405E-2</v>
      </c>
      <c r="AA11" s="14">
        <v>0.152421386862716</v>
      </c>
      <c r="AB11" s="14">
        <v>0.105177729862063</v>
      </c>
      <c r="AC11" s="14"/>
      <c r="AD11" s="14">
        <v>0.13950539636998999</v>
      </c>
      <c r="AE11" s="14">
        <v>0.110033199924989</v>
      </c>
      <c r="AF11" s="14">
        <v>0.160893991979009</v>
      </c>
      <c r="AG11" s="14">
        <v>9.2288084880846499E-2</v>
      </c>
      <c r="AH11" s="14"/>
      <c r="AI11" s="14">
        <v>0.12555124752609501</v>
      </c>
      <c r="AJ11" s="14">
        <v>9.1438792253092899E-2</v>
      </c>
      <c r="AK11" s="14">
        <v>0.10327787277525199</v>
      </c>
      <c r="AL11" s="14">
        <v>0.122376429352742</v>
      </c>
      <c r="AM11" s="14">
        <v>0.115589074121857</v>
      </c>
    </row>
    <row r="12" spans="2:39" x14ac:dyDescent="0.35">
      <c r="B12" s="15" t="s">
        <v>281</v>
      </c>
      <c r="C12" s="14">
        <v>5.7057956479678797E-2</v>
      </c>
      <c r="D12" s="14">
        <v>5.6742892842414398E-2</v>
      </c>
      <c r="E12" s="14">
        <v>5.7398731597073802E-2</v>
      </c>
      <c r="F12" s="14"/>
      <c r="G12" s="14">
        <v>0.12895161617128201</v>
      </c>
      <c r="H12" s="14">
        <v>4.03150147903397E-2</v>
      </c>
      <c r="I12" s="14">
        <v>2.4034628411474E-2</v>
      </c>
      <c r="J12" s="14">
        <v>5.7656848635897102E-2</v>
      </c>
      <c r="K12" s="14">
        <v>4.1990312857530597E-2</v>
      </c>
      <c r="L12" s="14">
        <v>5.3294700986220397E-2</v>
      </c>
      <c r="M12" s="14"/>
      <c r="N12" s="14">
        <v>7.91816183392208E-2</v>
      </c>
      <c r="O12" s="14">
        <v>6.9056845085291904E-2</v>
      </c>
      <c r="P12" s="14">
        <v>2.9684342479591098E-2</v>
      </c>
      <c r="Q12" s="14">
        <v>6.4096676707237399E-2</v>
      </c>
      <c r="R12" s="14">
        <v>6.3384940597661504E-2</v>
      </c>
      <c r="S12" s="14"/>
      <c r="T12" s="14">
        <v>0.10104511991050601</v>
      </c>
      <c r="U12" s="14">
        <v>0.10403748550811601</v>
      </c>
      <c r="V12" s="14">
        <v>6.8876754711550206E-2</v>
      </c>
      <c r="W12" s="14">
        <v>2.8884517402226102E-2</v>
      </c>
      <c r="X12" s="14"/>
      <c r="Y12" s="14">
        <v>5.2748896084363298E-2</v>
      </c>
      <c r="Z12" s="14">
        <v>6.2460406400109698E-2</v>
      </c>
      <c r="AA12" s="14">
        <v>6.6431921811009695E-2</v>
      </c>
      <c r="AB12" s="14">
        <v>3.8017455586347199E-2</v>
      </c>
      <c r="AC12" s="14"/>
      <c r="AD12" s="14">
        <v>5.3607160449195397E-2</v>
      </c>
      <c r="AE12" s="14">
        <v>6.1600673096490699E-2</v>
      </c>
      <c r="AF12" s="14">
        <v>8.9358569018116701E-2</v>
      </c>
      <c r="AG12" s="14">
        <v>3.5506811814406701E-2</v>
      </c>
      <c r="AH12" s="14"/>
      <c r="AI12" s="14">
        <v>7.6743554500669206E-2</v>
      </c>
      <c r="AJ12" s="14">
        <v>3.5749588885427001E-2</v>
      </c>
      <c r="AK12" s="14">
        <v>4.8839297958073701E-2</v>
      </c>
      <c r="AL12" s="14">
        <v>4.2024052199651898E-2</v>
      </c>
      <c r="AM12" s="14">
        <v>3.9231505861017098E-2</v>
      </c>
    </row>
    <row r="13" spans="2:39" x14ac:dyDescent="0.35">
      <c r="B13" s="15" t="s">
        <v>280</v>
      </c>
      <c r="C13" s="14">
        <v>1.8289750371108599E-2</v>
      </c>
      <c r="D13" s="14">
        <v>2.0505316101479099E-2</v>
      </c>
      <c r="E13" s="14">
        <v>1.5893378392358999E-2</v>
      </c>
      <c r="F13" s="14"/>
      <c r="G13" s="14">
        <v>1.14521365913689E-2</v>
      </c>
      <c r="H13" s="14">
        <v>1.7168664898224901E-2</v>
      </c>
      <c r="I13" s="14">
        <v>2.2277083466035401E-2</v>
      </c>
      <c r="J13" s="14">
        <v>4.3057163908725299E-2</v>
      </c>
      <c r="K13" s="14">
        <v>4.8968274431537397E-3</v>
      </c>
      <c r="L13" s="14">
        <v>0</v>
      </c>
      <c r="M13" s="14"/>
      <c r="N13" s="14">
        <v>3.51892068933966E-2</v>
      </c>
      <c r="O13" s="14">
        <v>6.1809068523415002E-3</v>
      </c>
      <c r="P13" s="14">
        <v>1.79872141523141E-2</v>
      </c>
      <c r="Q13" s="14">
        <v>1.2295376126204899E-2</v>
      </c>
      <c r="R13" s="14">
        <v>3.4304005995182602E-2</v>
      </c>
      <c r="S13" s="14"/>
      <c r="T13" s="14">
        <v>5.1714107909724303E-3</v>
      </c>
      <c r="U13" s="14">
        <v>3.7215492143421597E-2</v>
      </c>
      <c r="V13" s="14">
        <v>1.68817208745391E-2</v>
      </c>
      <c r="W13" s="14">
        <v>1.9356186079028899E-2</v>
      </c>
      <c r="X13" s="14"/>
      <c r="Y13" s="14">
        <v>1.5373423865555401E-2</v>
      </c>
      <c r="Z13" s="14">
        <v>2.2099035965144401E-2</v>
      </c>
      <c r="AA13" s="14">
        <v>1.82360046765347E-2</v>
      </c>
      <c r="AB13" s="14">
        <v>3.7106270826123701E-2</v>
      </c>
      <c r="AC13" s="14"/>
      <c r="AD13" s="14">
        <v>1.7764511808603702E-2</v>
      </c>
      <c r="AE13" s="14">
        <v>1.6373936899246402E-2</v>
      </c>
      <c r="AF13" s="14">
        <v>3.7442583720226699E-2</v>
      </c>
      <c r="AG13" s="14">
        <v>1.5271107822697199E-2</v>
      </c>
      <c r="AH13" s="14"/>
      <c r="AI13" s="14">
        <v>1.9874694135366001E-2</v>
      </c>
      <c r="AJ13" s="14">
        <v>9.3687587637632797E-3</v>
      </c>
      <c r="AK13" s="14">
        <v>0</v>
      </c>
      <c r="AL13" s="14">
        <v>0</v>
      </c>
      <c r="AM13" s="14">
        <v>2.80505801338631E-2</v>
      </c>
    </row>
    <row r="14" spans="2:39" x14ac:dyDescent="0.35">
      <c r="B14" s="15" t="s">
        <v>64</v>
      </c>
      <c r="C14" s="14">
        <v>2.5985486544093699E-2</v>
      </c>
      <c r="D14" s="14">
        <v>2.39300557009006E-2</v>
      </c>
      <c r="E14" s="14">
        <v>2.82086554663094E-2</v>
      </c>
      <c r="F14" s="14"/>
      <c r="G14" s="14">
        <v>1.3347341568163701E-2</v>
      </c>
      <c r="H14" s="14">
        <v>2.1774951846404201E-2</v>
      </c>
      <c r="I14" s="14">
        <v>2.22025997563749E-2</v>
      </c>
      <c r="J14" s="14">
        <v>3.4127575442163702E-2</v>
      </c>
      <c r="K14" s="14">
        <v>3.0584802161215601E-2</v>
      </c>
      <c r="L14" s="14">
        <v>4.8568605136180998E-2</v>
      </c>
      <c r="M14" s="14"/>
      <c r="N14" s="14">
        <v>1.96610151347139E-2</v>
      </c>
      <c r="O14" s="14">
        <v>1.72776404994954E-2</v>
      </c>
      <c r="P14" s="14">
        <v>1.2855873075379901E-2</v>
      </c>
      <c r="Q14" s="14">
        <v>3.0199860434831201E-2</v>
      </c>
      <c r="R14" s="14">
        <v>3.7325330223417802E-2</v>
      </c>
      <c r="S14" s="14"/>
      <c r="T14" s="14">
        <v>4.4383848603573098E-2</v>
      </c>
      <c r="U14" s="14">
        <v>3.07892119153345E-2</v>
      </c>
      <c r="V14" s="14">
        <v>3.3401055040524298E-2</v>
      </c>
      <c r="W14" s="14">
        <v>1.09589146532397E-2</v>
      </c>
      <c r="X14" s="14"/>
      <c r="Y14" s="14">
        <v>2.4246740746983901E-2</v>
      </c>
      <c r="Z14" s="14">
        <v>1.8823622523500699E-2</v>
      </c>
      <c r="AA14" s="14">
        <v>1.8728569268812702E-2</v>
      </c>
      <c r="AB14" s="14">
        <v>2.0879099627898301E-2</v>
      </c>
      <c r="AC14" s="14"/>
      <c r="AD14" s="14">
        <v>1.6166390796664699E-2</v>
      </c>
      <c r="AE14" s="14">
        <v>2.25149422243364E-2</v>
      </c>
      <c r="AF14" s="14">
        <v>1.4634539922869E-2</v>
      </c>
      <c r="AG14" s="14">
        <v>0.102556873040788</v>
      </c>
      <c r="AH14" s="14"/>
      <c r="AI14" s="14">
        <v>0</v>
      </c>
      <c r="AJ14" s="14">
        <v>2.63576807320277E-2</v>
      </c>
      <c r="AK14" s="14">
        <v>1.4319564710900399E-2</v>
      </c>
      <c r="AL14" s="14">
        <v>0</v>
      </c>
      <c r="AM14" s="14">
        <v>1.6260200752954999E-2</v>
      </c>
    </row>
    <row r="15" spans="2:39" x14ac:dyDescent="0.35">
      <c r="B15" s="15" t="s">
        <v>286</v>
      </c>
      <c r="C15" s="18">
        <v>0.76951808723478099</v>
      </c>
      <c r="D15" s="18">
        <v>0.77361528212869302</v>
      </c>
      <c r="E15" s="18">
        <v>0.76508653149231098</v>
      </c>
      <c r="F15" s="18"/>
      <c r="G15" s="18">
        <v>0.67565858531987899</v>
      </c>
      <c r="H15" s="18">
        <v>0.79034265237804202</v>
      </c>
      <c r="I15" s="18">
        <v>0.80819353593148702</v>
      </c>
      <c r="J15" s="18">
        <v>0.72225396932203501</v>
      </c>
      <c r="K15" s="18">
        <v>0.815747452261951</v>
      </c>
      <c r="L15" s="18">
        <v>0.83128617214203204</v>
      </c>
      <c r="M15" s="18"/>
      <c r="N15" s="18">
        <v>0.70096395530199096</v>
      </c>
      <c r="O15" s="18">
        <v>0.78655541390116801</v>
      </c>
      <c r="P15" s="18">
        <v>0.82436538525712999</v>
      </c>
      <c r="Q15" s="18">
        <v>0.75874786859740495</v>
      </c>
      <c r="R15" s="18">
        <v>0.74088831564669499</v>
      </c>
      <c r="S15" s="18"/>
      <c r="T15" s="18">
        <v>0.68750193015540295</v>
      </c>
      <c r="U15" s="18">
        <v>0.63910318077330097</v>
      </c>
      <c r="V15" s="18">
        <v>0.74911314248555205</v>
      </c>
      <c r="W15" s="18">
        <v>0.82970695839988995</v>
      </c>
      <c r="X15" s="18"/>
      <c r="Y15" s="18">
        <v>0.76267452199523</v>
      </c>
      <c r="Z15" s="18">
        <v>0.82317499924918003</v>
      </c>
      <c r="AA15" s="18">
        <v>0.74418211738092699</v>
      </c>
      <c r="AB15" s="18">
        <v>0.798819444097567</v>
      </c>
      <c r="AC15" s="18"/>
      <c r="AD15" s="18">
        <v>0.77295654057554597</v>
      </c>
      <c r="AE15" s="18">
        <v>0.789477247854937</v>
      </c>
      <c r="AF15" s="18">
        <v>0.69767031535977897</v>
      </c>
      <c r="AG15" s="18">
        <v>0.75437712244126098</v>
      </c>
      <c r="AH15" s="18"/>
      <c r="AI15" s="18">
        <v>0.77783050383787</v>
      </c>
      <c r="AJ15" s="18">
        <v>0.83708517936568905</v>
      </c>
      <c r="AK15" s="18">
        <v>0.83356326455577401</v>
      </c>
      <c r="AL15" s="18">
        <v>0.83559951844760605</v>
      </c>
      <c r="AM15" s="18">
        <v>0.80086863913030704</v>
      </c>
    </row>
    <row r="16" spans="2:39" x14ac:dyDescent="0.35">
      <c r="B16" s="15" t="s">
        <v>285</v>
      </c>
      <c r="C16" s="18">
        <v>7.5347706850787399E-2</v>
      </c>
      <c r="D16" s="18">
        <v>7.7248208943893504E-2</v>
      </c>
      <c r="E16" s="18">
        <v>7.3292109989432697E-2</v>
      </c>
      <c r="F16" s="18"/>
      <c r="G16" s="18">
        <v>0.14040375276265099</v>
      </c>
      <c r="H16" s="18">
        <v>5.7483679688564597E-2</v>
      </c>
      <c r="I16" s="18">
        <v>4.6311711877509397E-2</v>
      </c>
      <c r="J16" s="18">
        <v>0.10071401254462201</v>
      </c>
      <c r="K16" s="18">
        <v>4.6887140300684402E-2</v>
      </c>
      <c r="L16" s="18">
        <v>5.3294700986220397E-2</v>
      </c>
      <c r="M16" s="18"/>
      <c r="N16" s="18">
        <v>0.114370825232617</v>
      </c>
      <c r="O16" s="18">
        <v>7.5237751937633393E-2</v>
      </c>
      <c r="P16" s="18">
        <v>4.7671556631905199E-2</v>
      </c>
      <c r="Q16" s="18">
        <v>7.6392052833442303E-2</v>
      </c>
      <c r="R16" s="18">
        <v>9.7688946592844106E-2</v>
      </c>
      <c r="S16" s="18"/>
      <c r="T16" s="18">
        <v>0.106216530701478</v>
      </c>
      <c r="U16" s="18">
        <v>0.14125297765153799</v>
      </c>
      <c r="V16" s="18">
        <v>8.5758475586089303E-2</v>
      </c>
      <c r="W16" s="18">
        <v>4.8240703481254997E-2</v>
      </c>
      <c r="X16" s="18"/>
      <c r="Y16" s="18">
        <v>6.81223199499187E-2</v>
      </c>
      <c r="Z16" s="18">
        <v>8.4559442365254103E-2</v>
      </c>
      <c r="AA16" s="18">
        <v>8.4667926487544495E-2</v>
      </c>
      <c r="AB16" s="18">
        <v>7.5123726412470906E-2</v>
      </c>
      <c r="AC16" s="18"/>
      <c r="AD16" s="18">
        <v>7.1371672257799099E-2</v>
      </c>
      <c r="AE16" s="18">
        <v>7.7974609995737104E-2</v>
      </c>
      <c r="AF16" s="18">
        <v>0.126801152738343</v>
      </c>
      <c r="AG16" s="18">
        <v>5.0777919637103798E-2</v>
      </c>
      <c r="AH16" s="18"/>
      <c r="AI16" s="18">
        <v>9.6618248636035201E-2</v>
      </c>
      <c r="AJ16" s="18">
        <v>4.5118347649190302E-2</v>
      </c>
      <c r="AK16" s="18">
        <v>4.8839297958073701E-2</v>
      </c>
      <c r="AL16" s="18">
        <v>4.2024052199651898E-2</v>
      </c>
      <c r="AM16" s="18">
        <v>6.7282085994880295E-2</v>
      </c>
    </row>
    <row r="17" spans="2:39" x14ac:dyDescent="0.35">
      <c r="B17" s="15" t="s">
        <v>67</v>
      </c>
      <c r="C17" s="19">
        <v>0.69417038038399403</v>
      </c>
      <c r="D17" s="19">
        <v>0.69636707318479896</v>
      </c>
      <c r="E17" s="19">
        <v>0.69179442150287795</v>
      </c>
      <c r="F17" s="19"/>
      <c r="G17" s="19">
        <v>0.53525483255722694</v>
      </c>
      <c r="H17" s="19">
        <v>0.73285897268947697</v>
      </c>
      <c r="I17" s="19">
        <v>0.76188182405397797</v>
      </c>
      <c r="J17" s="19">
        <v>0.62153995677741203</v>
      </c>
      <c r="K17" s="19">
        <v>0.76886031196126703</v>
      </c>
      <c r="L17" s="19">
        <v>0.77799147115581202</v>
      </c>
      <c r="M17" s="19"/>
      <c r="N17" s="19">
        <v>0.58659313006937397</v>
      </c>
      <c r="O17" s="19">
        <v>0.71131766196353396</v>
      </c>
      <c r="P17" s="19">
        <v>0.77669382862522496</v>
      </c>
      <c r="Q17" s="19">
        <v>0.68235581576396298</v>
      </c>
      <c r="R17" s="19">
        <v>0.643199369053851</v>
      </c>
      <c r="S17" s="19"/>
      <c r="T17" s="19">
        <v>0.58128539945392399</v>
      </c>
      <c r="U17" s="19">
        <v>0.49785020312176398</v>
      </c>
      <c r="V17" s="19">
        <v>0.66335466689946299</v>
      </c>
      <c r="W17" s="19">
        <v>0.78146625491863497</v>
      </c>
      <c r="X17" s="19"/>
      <c r="Y17" s="19">
        <v>0.69455220204531098</v>
      </c>
      <c r="Z17" s="19">
        <v>0.73861555688392599</v>
      </c>
      <c r="AA17" s="19">
        <v>0.65951419089338303</v>
      </c>
      <c r="AB17" s="19">
        <v>0.723695717685097</v>
      </c>
      <c r="AC17" s="19"/>
      <c r="AD17" s="19">
        <v>0.70158486831774702</v>
      </c>
      <c r="AE17" s="19">
        <v>0.71150263785919998</v>
      </c>
      <c r="AF17" s="19">
        <v>0.57086916262143494</v>
      </c>
      <c r="AG17" s="19">
        <v>0.703599202804158</v>
      </c>
      <c r="AH17" s="19"/>
      <c r="AI17" s="19">
        <v>0.68121225520183504</v>
      </c>
      <c r="AJ17" s="19">
        <v>0.79196683171649895</v>
      </c>
      <c r="AK17" s="19">
        <v>0.78472396659770005</v>
      </c>
      <c r="AL17" s="19">
        <v>0.79357546624795405</v>
      </c>
      <c r="AM17" s="19">
        <v>0.73358655313542698</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M22"/>
  <sheetViews>
    <sheetView showGridLines="0" workbookViewId="0">
      <pane xSplit="2" topLeftCell="C1" activePane="topRight" state="frozen"/>
      <selection pane="topRight" activeCell="B22" sqref="B22"/>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590</v>
      </c>
      <c r="D7" s="10">
        <v>311</v>
      </c>
      <c r="E7" s="10">
        <v>279</v>
      </c>
      <c r="F7" s="10"/>
      <c r="G7" s="10">
        <v>113</v>
      </c>
      <c r="H7" s="10">
        <v>176</v>
      </c>
      <c r="I7" s="10">
        <v>119</v>
      </c>
      <c r="J7" s="10">
        <v>92</v>
      </c>
      <c r="K7" s="10">
        <v>47</v>
      </c>
      <c r="L7" s="10">
        <v>43</v>
      </c>
      <c r="M7" s="10"/>
      <c r="N7" s="10">
        <v>32</v>
      </c>
      <c r="O7" s="10">
        <v>110</v>
      </c>
      <c r="P7" s="10">
        <v>191</v>
      </c>
      <c r="Q7" s="10">
        <v>151</v>
      </c>
      <c r="R7" s="10">
        <v>106</v>
      </c>
      <c r="S7" s="10"/>
      <c r="T7" s="10">
        <v>34</v>
      </c>
      <c r="U7" s="10">
        <v>33</v>
      </c>
      <c r="V7" s="10">
        <v>263</v>
      </c>
      <c r="W7" s="10">
        <v>259</v>
      </c>
      <c r="X7" s="10"/>
      <c r="Y7" s="10">
        <v>253</v>
      </c>
      <c r="Z7" s="10">
        <v>144</v>
      </c>
      <c r="AA7" s="10">
        <v>95</v>
      </c>
      <c r="AB7" s="10">
        <v>73</v>
      </c>
      <c r="AC7" s="10"/>
      <c r="AD7" s="10">
        <v>358</v>
      </c>
      <c r="AE7" s="10">
        <v>172</v>
      </c>
      <c r="AF7" s="10">
        <v>15</v>
      </c>
      <c r="AG7" s="10">
        <v>40</v>
      </c>
      <c r="AH7" s="10"/>
      <c r="AI7" s="10">
        <v>90</v>
      </c>
      <c r="AJ7" s="10">
        <v>218</v>
      </c>
      <c r="AK7" s="10">
        <v>71</v>
      </c>
      <c r="AL7" s="10">
        <v>90</v>
      </c>
      <c r="AM7" s="10">
        <v>121</v>
      </c>
    </row>
    <row r="8" spans="2:39" ht="30" customHeight="1" x14ac:dyDescent="0.35">
      <c r="B8" s="11" t="s">
        <v>20</v>
      </c>
      <c r="C8" s="11">
        <v>637</v>
      </c>
      <c r="D8" s="11">
        <v>328</v>
      </c>
      <c r="E8" s="11">
        <v>309</v>
      </c>
      <c r="F8" s="11"/>
      <c r="G8" s="11">
        <v>101</v>
      </c>
      <c r="H8" s="11">
        <v>173</v>
      </c>
      <c r="I8" s="11">
        <v>144</v>
      </c>
      <c r="J8" s="11">
        <v>104</v>
      </c>
      <c r="K8" s="11">
        <v>57</v>
      </c>
      <c r="L8" s="11">
        <v>59</v>
      </c>
      <c r="M8" s="11"/>
      <c r="N8" s="11">
        <v>17</v>
      </c>
      <c r="O8" s="11">
        <v>179</v>
      </c>
      <c r="P8" s="11">
        <v>184</v>
      </c>
      <c r="Q8" s="11">
        <v>162</v>
      </c>
      <c r="R8" s="11">
        <v>95</v>
      </c>
      <c r="S8" s="11"/>
      <c r="T8" s="11">
        <v>33</v>
      </c>
      <c r="U8" s="11">
        <v>32</v>
      </c>
      <c r="V8" s="11">
        <v>290</v>
      </c>
      <c r="W8" s="11">
        <v>280</v>
      </c>
      <c r="X8" s="11"/>
      <c r="Y8" s="11">
        <v>281</v>
      </c>
      <c r="Z8" s="11">
        <v>154</v>
      </c>
      <c r="AA8" s="11">
        <v>101</v>
      </c>
      <c r="AB8" s="11">
        <v>75</v>
      </c>
      <c r="AC8" s="11"/>
      <c r="AD8" s="11">
        <v>399</v>
      </c>
      <c r="AE8" s="11">
        <v>177</v>
      </c>
      <c r="AF8" s="11">
        <v>18</v>
      </c>
      <c r="AG8" s="11">
        <v>38</v>
      </c>
      <c r="AH8" s="11"/>
      <c r="AI8" s="11">
        <v>97</v>
      </c>
      <c r="AJ8" s="11">
        <v>219</v>
      </c>
      <c r="AK8" s="11">
        <v>75</v>
      </c>
      <c r="AL8" s="11">
        <v>138</v>
      </c>
      <c r="AM8" s="11">
        <v>108</v>
      </c>
    </row>
    <row r="9" spans="2:39" x14ac:dyDescent="0.35">
      <c r="B9" s="15" t="s">
        <v>284</v>
      </c>
      <c r="C9" s="14">
        <v>0.580216305409612</v>
      </c>
      <c r="D9" s="14">
        <v>0.61048186059948695</v>
      </c>
      <c r="E9" s="14">
        <v>0.54806310511991796</v>
      </c>
      <c r="F9" s="14"/>
      <c r="G9" s="14">
        <v>0.43219540233541198</v>
      </c>
      <c r="H9" s="14">
        <v>0.65356653172746704</v>
      </c>
      <c r="I9" s="14">
        <v>0.67398377297568202</v>
      </c>
      <c r="J9" s="14">
        <v>0.45085905896516998</v>
      </c>
      <c r="K9" s="14">
        <v>0.54611093934542398</v>
      </c>
      <c r="L9" s="14">
        <v>0.65038866928715999</v>
      </c>
      <c r="M9" s="14"/>
      <c r="N9" s="14">
        <v>0.58870525931861994</v>
      </c>
      <c r="O9" s="14">
        <v>0.62225159431671295</v>
      </c>
      <c r="P9" s="14">
        <v>0.60183221206390303</v>
      </c>
      <c r="Q9" s="14">
        <v>0.54952664725044897</v>
      </c>
      <c r="R9" s="14">
        <v>0.50973715410930798</v>
      </c>
      <c r="S9" s="14"/>
      <c r="T9" s="14">
        <v>0.56532238129531598</v>
      </c>
      <c r="U9" s="14">
        <v>0.38972262618521403</v>
      </c>
      <c r="V9" s="14">
        <v>0.57162994639287101</v>
      </c>
      <c r="W9" s="14">
        <v>0.61481563855937005</v>
      </c>
      <c r="X9" s="14"/>
      <c r="Y9" s="14">
        <v>0.56061096615546702</v>
      </c>
      <c r="Z9" s="14">
        <v>0.56386684463880099</v>
      </c>
      <c r="AA9" s="14">
        <v>0.594918918718644</v>
      </c>
      <c r="AB9" s="14">
        <v>0.67234065712185598</v>
      </c>
      <c r="AC9" s="14"/>
      <c r="AD9" s="14">
        <v>0.61221066529999002</v>
      </c>
      <c r="AE9" s="14">
        <v>0.52617296785729994</v>
      </c>
      <c r="AF9" s="14">
        <v>0.56646242927958701</v>
      </c>
      <c r="AG9" s="14">
        <v>0.526680508166393</v>
      </c>
      <c r="AH9" s="14"/>
      <c r="AI9" s="14">
        <v>0.57641911670952894</v>
      </c>
      <c r="AJ9" s="14">
        <v>0.59593457928753601</v>
      </c>
      <c r="AK9" s="14">
        <v>0.49231103867796999</v>
      </c>
      <c r="AL9" s="14">
        <v>0.64979241080311301</v>
      </c>
      <c r="AM9" s="14">
        <v>0.52356615052859501</v>
      </c>
    </row>
    <row r="10" spans="2:39" x14ac:dyDescent="0.35">
      <c r="B10" s="15" t="s">
        <v>283</v>
      </c>
      <c r="C10" s="14">
        <v>0.311708221320112</v>
      </c>
      <c r="D10" s="14">
        <v>0.29740948343087498</v>
      </c>
      <c r="E10" s="14">
        <v>0.32689876318720101</v>
      </c>
      <c r="F10" s="14"/>
      <c r="G10" s="14">
        <v>0.40474541409604697</v>
      </c>
      <c r="H10" s="14">
        <v>0.255740762295465</v>
      </c>
      <c r="I10" s="14">
        <v>0.223344093545118</v>
      </c>
      <c r="J10" s="14">
        <v>0.42778898633168</v>
      </c>
      <c r="K10" s="14">
        <v>0.35521920819166097</v>
      </c>
      <c r="L10" s="14">
        <v>0.28625478557952599</v>
      </c>
      <c r="M10" s="14"/>
      <c r="N10" s="14">
        <v>0.13785245240712199</v>
      </c>
      <c r="O10" s="14">
        <v>0.28530401899775698</v>
      </c>
      <c r="P10" s="14">
        <v>0.275624756723227</v>
      </c>
      <c r="Q10" s="14">
        <v>0.342356426384057</v>
      </c>
      <c r="R10" s="14">
        <v>0.41016947657792502</v>
      </c>
      <c r="S10" s="14"/>
      <c r="T10" s="14">
        <v>0.30527447898205301</v>
      </c>
      <c r="U10" s="14">
        <v>0.44285133822802603</v>
      </c>
      <c r="V10" s="14">
        <v>0.30380087256636601</v>
      </c>
      <c r="W10" s="14">
        <v>0.306628016014796</v>
      </c>
      <c r="X10" s="14"/>
      <c r="Y10" s="14">
        <v>0.33741699962863902</v>
      </c>
      <c r="Z10" s="14">
        <v>0.31112990890662001</v>
      </c>
      <c r="AA10" s="14">
        <v>0.27158694352405399</v>
      </c>
      <c r="AB10" s="14">
        <v>0.247372029044925</v>
      </c>
      <c r="AC10" s="14"/>
      <c r="AD10" s="14">
        <v>0.29650990682212602</v>
      </c>
      <c r="AE10" s="14">
        <v>0.36887632605599702</v>
      </c>
      <c r="AF10" s="14">
        <v>0.20034505643415501</v>
      </c>
      <c r="AG10" s="14">
        <v>0.24476039285477499</v>
      </c>
      <c r="AH10" s="14"/>
      <c r="AI10" s="14">
        <v>0.29367567781850801</v>
      </c>
      <c r="AJ10" s="14">
        <v>0.27620092717628503</v>
      </c>
      <c r="AK10" s="14">
        <v>0.399008634152899</v>
      </c>
      <c r="AL10" s="14">
        <v>0.26661971487361902</v>
      </c>
      <c r="AM10" s="14">
        <v>0.396913434987408</v>
      </c>
    </row>
    <row r="11" spans="2:39" x14ac:dyDescent="0.35">
      <c r="B11" s="15" t="s">
        <v>282</v>
      </c>
      <c r="C11" s="14">
        <v>5.95532673499201E-2</v>
      </c>
      <c r="D11" s="14">
        <v>4.7280324765028699E-2</v>
      </c>
      <c r="E11" s="14">
        <v>7.2591666236055494E-2</v>
      </c>
      <c r="F11" s="14"/>
      <c r="G11" s="14">
        <v>7.94196561073717E-2</v>
      </c>
      <c r="H11" s="14">
        <v>4.5156815177858203E-2</v>
      </c>
      <c r="I11" s="14">
        <v>5.3278176802496802E-2</v>
      </c>
      <c r="J11" s="14">
        <v>0.101579994893376</v>
      </c>
      <c r="K11" s="14">
        <v>3.28899508209715E-2</v>
      </c>
      <c r="L11" s="14">
        <v>3.47055266743104E-2</v>
      </c>
      <c r="M11" s="14"/>
      <c r="N11" s="14">
        <v>0.19324682516322</v>
      </c>
      <c r="O11" s="14">
        <v>2.8413468001489601E-2</v>
      </c>
      <c r="P11" s="14">
        <v>7.6015784155137697E-2</v>
      </c>
      <c r="Q11" s="14">
        <v>7.1206082934204107E-2</v>
      </c>
      <c r="R11" s="14">
        <v>4.2772865411350301E-2</v>
      </c>
      <c r="S11" s="14"/>
      <c r="T11" s="14">
        <v>5.8325972136067002E-2</v>
      </c>
      <c r="U11" s="14">
        <v>0.126369244670861</v>
      </c>
      <c r="V11" s="14">
        <v>7.0596469124656502E-2</v>
      </c>
      <c r="W11" s="14">
        <v>4.0780792380533101E-2</v>
      </c>
      <c r="X11" s="14"/>
      <c r="Y11" s="14">
        <v>5.7193763047960401E-2</v>
      </c>
      <c r="Z11" s="14">
        <v>8.4308912872637004E-2</v>
      </c>
      <c r="AA11" s="14">
        <v>3.8828388108516E-2</v>
      </c>
      <c r="AB11" s="14">
        <v>5.33769281737368E-2</v>
      </c>
      <c r="AC11" s="14"/>
      <c r="AD11" s="14">
        <v>5.5852764025699699E-2</v>
      </c>
      <c r="AE11" s="14">
        <v>4.8560965677875101E-2</v>
      </c>
      <c r="AF11" s="14">
        <v>0.149324598262735</v>
      </c>
      <c r="AG11" s="14">
        <v>0.113133006984632</v>
      </c>
      <c r="AH11" s="14"/>
      <c r="AI11" s="14">
        <v>9.6374548104396496E-2</v>
      </c>
      <c r="AJ11" s="14">
        <v>6.4137208489136593E-2</v>
      </c>
      <c r="AK11" s="14">
        <v>6.5917592459238103E-2</v>
      </c>
      <c r="AL11" s="14">
        <v>3.4176495977347399E-2</v>
      </c>
      <c r="AM11" s="14">
        <v>4.5388706796453598E-2</v>
      </c>
    </row>
    <row r="12" spans="2:39" x14ac:dyDescent="0.35">
      <c r="B12" s="15" t="s">
        <v>281</v>
      </c>
      <c r="C12" s="14">
        <v>2.15220994377536E-2</v>
      </c>
      <c r="D12" s="14">
        <v>1.6453526759207599E-2</v>
      </c>
      <c r="E12" s="14">
        <v>2.6906796050577799E-2</v>
      </c>
      <c r="F12" s="14"/>
      <c r="G12" s="14">
        <v>5.0618017569815203E-2</v>
      </c>
      <c r="H12" s="14">
        <v>9.2126935712268394E-3</v>
      </c>
      <c r="I12" s="14">
        <v>2.8125568858705201E-2</v>
      </c>
      <c r="J12" s="14">
        <v>1.03725085394543E-2</v>
      </c>
      <c r="K12" s="14">
        <v>3.28899508209715E-2</v>
      </c>
      <c r="L12" s="14">
        <v>0</v>
      </c>
      <c r="M12" s="14"/>
      <c r="N12" s="14">
        <v>0</v>
      </c>
      <c r="O12" s="14">
        <v>2.9019867307913901E-2</v>
      </c>
      <c r="P12" s="14">
        <v>2.5336765255774E-2</v>
      </c>
      <c r="Q12" s="14">
        <v>2.37276109177566E-2</v>
      </c>
      <c r="R12" s="14">
        <v>0</v>
      </c>
      <c r="S12" s="14"/>
      <c r="T12" s="14">
        <v>2.5227458026997201E-2</v>
      </c>
      <c r="U12" s="14">
        <v>2.66797436353488E-2</v>
      </c>
      <c r="V12" s="14">
        <v>2.1124042528278798E-2</v>
      </c>
      <c r="W12" s="14">
        <v>2.0972506955372099E-2</v>
      </c>
      <c r="X12" s="14"/>
      <c r="Y12" s="14">
        <v>1.8894922851640499E-2</v>
      </c>
      <c r="Z12" s="14">
        <v>1.0431833061101599E-2</v>
      </c>
      <c r="AA12" s="14">
        <v>5.7758893894963102E-2</v>
      </c>
      <c r="AB12" s="14">
        <v>1.2687761492338001E-2</v>
      </c>
      <c r="AC12" s="14"/>
      <c r="AD12" s="14">
        <v>1.64471098831852E-2</v>
      </c>
      <c r="AE12" s="14">
        <v>2.5482032481839601E-2</v>
      </c>
      <c r="AF12" s="14">
        <v>0</v>
      </c>
      <c r="AG12" s="14">
        <v>4.6872154593346503E-2</v>
      </c>
      <c r="AH12" s="14"/>
      <c r="AI12" s="14">
        <v>1.7747982246113399E-2</v>
      </c>
      <c r="AJ12" s="14">
        <v>2.58467156803859E-2</v>
      </c>
      <c r="AK12" s="14">
        <v>2.8443169998993101E-2</v>
      </c>
      <c r="AL12" s="14">
        <v>2.49597493263587E-2</v>
      </c>
      <c r="AM12" s="14">
        <v>7.0416987716439604E-3</v>
      </c>
    </row>
    <row r="13" spans="2:39" x14ac:dyDescent="0.35">
      <c r="B13" s="15" t="s">
        <v>280</v>
      </c>
      <c r="C13" s="14">
        <v>1.0506628190031401E-2</v>
      </c>
      <c r="D13" s="14">
        <v>1.71427326419888E-2</v>
      </c>
      <c r="E13" s="14">
        <v>3.4566337574659899E-3</v>
      </c>
      <c r="F13" s="14"/>
      <c r="G13" s="14">
        <v>2.3848950715980598E-2</v>
      </c>
      <c r="H13" s="14">
        <v>1.9161603118887101E-2</v>
      </c>
      <c r="I13" s="14">
        <v>0</v>
      </c>
      <c r="J13" s="14">
        <v>9.3994512703193603E-3</v>
      </c>
      <c r="K13" s="14">
        <v>0</v>
      </c>
      <c r="L13" s="14">
        <v>0</v>
      </c>
      <c r="M13" s="14"/>
      <c r="N13" s="14">
        <v>2.5006025612397301E-2</v>
      </c>
      <c r="O13" s="14">
        <v>1.5200991414430501E-2</v>
      </c>
      <c r="P13" s="14">
        <v>5.2812714542898901E-3</v>
      </c>
      <c r="Q13" s="14">
        <v>6.5916162567668003E-3</v>
      </c>
      <c r="R13" s="14">
        <v>1.59072635076607E-2</v>
      </c>
      <c r="S13" s="14"/>
      <c r="T13" s="14">
        <v>0</v>
      </c>
      <c r="U13" s="14">
        <v>0</v>
      </c>
      <c r="V13" s="14">
        <v>1.59009472734374E-2</v>
      </c>
      <c r="W13" s="14">
        <v>7.42265653890695E-3</v>
      </c>
      <c r="X13" s="14"/>
      <c r="Y13" s="14">
        <v>7.6504376294477001E-3</v>
      </c>
      <c r="Z13" s="14">
        <v>1.73760500623539E-2</v>
      </c>
      <c r="AA13" s="14">
        <v>1.8452376915762798E-2</v>
      </c>
      <c r="AB13" s="14">
        <v>0</v>
      </c>
      <c r="AC13" s="14"/>
      <c r="AD13" s="14">
        <v>7.1165166053808702E-3</v>
      </c>
      <c r="AE13" s="14">
        <v>1.7750073275797799E-2</v>
      </c>
      <c r="AF13" s="14">
        <v>0</v>
      </c>
      <c r="AG13" s="14">
        <v>1.8571307816203499E-2</v>
      </c>
      <c r="AH13" s="14"/>
      <c r="AI13" s="14">
        <v>1.10007030123093E-2</v>
      </c>
      <c r="AJ13" s="14">
        <v>1.10470160226204E-2</v>
      </c>
      <c r="AK13" s="14">
        <v>0</v>
      </c>
      <c r="AL13" s="14">
        <v>1.22997738946201E-2</v>
      </c>
      <c r="AM13" s="14">
        <v>1.39096192436077E-2</v>
      </c>
    </row>
    <row r="14" spans="2:39" x14ac:dyDescent="0.35">
      <c r="B14" s="15" t="s">
        <v>64</v>
      </c>
      <c r="C14" s="14">
        <v>1.6493478292570599E-2</v>
      </c>
      <c r="D14" s="14">
        <v>1.12320718034126E-2</v>
      </c>
      <c r="E14" s="14">
        <v>2.2083035648782199E-2</v>
      </c>
      <c r="F14" s="14"/>
      <c r="G14" s="14">
        <v>9.1725591753744704E-3</v>
      </c>
      <c r="H14" s="14">
        <v>1.7161594109095998E-2</v>
      </c>
      <c r="I14" s="14">
        <v>2.1268387817997801E-2</v>
      </c>
      <c r="J14" s="14">
        <v>0</v>
      </c>
      <c r="K14" s="14">
        <v>3.28899508209715E-2</v>
      </c>
      <c r="L14" s="14">
        <v>2.86510184590031E-2</v>
      </c>
      <c r="M14" s="14"/>
      <c r="N14" s="14">
        <v>5.5189437498640498E-2</v>
      </c>
      <c r="O14" s="14">
        <v>1.98100599616968E-2</v>
      </c>
      <c r="P14" s="14">
        <v>1.59092103476683E-2</v>
      </c>
      <c r="Q14" s="14">
        <v>6.5916162567668003E-3</v>
      </c>
      <c r="R14" s="14">
        <v>2.1413240393755799E-2</v>
      </c>
      <c r="S14" s="14"/>
      <c r="T14" s="14">
        <v>4.5849709559566798E-2</v>
      </c>
      <c r="U14" s="14">
        <v>1.4377047280550099E-2</v>
      </c>
      <c r="V14" s="14">
        <v>1.69477221143906E-2</v>
      </c>
      <c r="W14" s="14">
        <v>9.3803895510224007E-3</v>
      </c>
      <c r="X14" s="14"/>
      <c r="Y14" s="14">
        <v>1.82329106868451E-2</v>
      </c>
      <c r="Z14" s="14">
        <v>1.2886450458486701E-2</v>
      </c>
      <c r="AA14" s="14">
        <v>1.8454478838060302E-2</v>
      </c>
      <c r="AB14" s="14">
        <v>1.4222624167143601E-2</v>
      </c>
      <c r="AC14" s="14"/>
      <c r="AD14" s="14">
        <v>1.1863037363617501E-2</v>
      </c>
      <c r="AE14" s="14">
        <v>1.31576346511905E-2</v>
      </c>
      <c r="AF14" s="14">
        <v>8.3867916023523698E-2</v>
      </c>
      <c r="AG14" s="14">
        <v>4.99826295846496E-2</v>
      </c>
      <c r="AH14" s="14"/>
      <c r="AI14" s="14">
        <v>4.7819721091446801E-3</v>
      </c>
      <c r="AJ14" s="14">
        <v>2.6833553344036101E-2</v>
      </c>
      <c r="AK14" s="14">
        <v>1.4319564710900399E-2</v>
      </c>
      <c r="AL14" s="14">
        <v>1.21518551249425E-2</v>
      </c>
      <c r="AM14" s="14">
        <v>1.31803896722916E-2</v>
      </c>
    </row>
    <row r="15" spans="2:39" x14ac:dyDescent="0.35">
      <c r="B15" s="15" t="s">
        <v>286</v>
      </c>
      <c r="C15" s="18">
        <v>0.891924526729724</v>
      </c>
      <c r="D15" s="18">
        <v>0.90789134403036198</v>
      </c>
      <c r="E15" s="18">
        <v>0.87496186830711897</v>
      </c>
      <c r="F15" s="18"/>
      <c r="G15" s="18">
        <v>0.83694081643145801</v>
      </c>
      <c r="H15" s="18">
        <v>0.90930729402293198</v>
      </c>
      <c r="I15" s="18">
        <v>0.89732786652079999</v>
      </c>
      <c r="J15" s="18">
        <v>0.87864804529685003</v>
      </c>
      <c r="K15" s="18">
        <v>0.90133014753708496</v>
      </c>
      <c r="L15" s="18">
        <v>0.93664345486668599</v>
      </c>
      <c r="M15" s="18"/>
      <c r="N15" s="18">
        <v>0.72655771172574202</v>
      </c>
      <c r="O15" s="18">
        <v>0.90755561331446899</v>
      </c>
      <c r="P15" s="18">
        <v>0.87745696878712998</v>
      </c>
      <c r="Q15" s="18">
        <v>0.89188307363450603</v>
      </c>
      <c r="R15" s="18">
        <v>0.919906630687233</v>
      </c>
      <c r="S15" s="18"/>
      <c r="T15" s="18">
        <v>0.87059686027736904</v>
      </c>
      <c r="U15" s="18">
        <v>0.83257396441324005</v>
      </c>
      <c r="V15" s="18">
        <v>0.87543081895923702</v>
      </c>
      <c r="W15" s="18">
        <v>0.92144365457416599</v>
      </c>
      <c r="X15" s="18"/>
      <c r="Y15" s="18">
        <v>0.89802796578410604</v>
      </c>
      <c r="Z15" s="18">
        <v>0.87499675354542095</v>
      </c>
      <c r="AA15" s="18">
        <v>0.86650586224269799</v>
      </c>
      <c r="AB15" s="18">
        <v>0.91971268616678203</v>
      </c>
      <c r="AC15" s="18"/>
      <c r="AD15" s="18">
        <v>0.90872057212211699</v>
      </c>
      <c r="AE15" s="18">
        <v>0.89504929391329702</v>
      </c>
      <c r="AF15" s="18">
        <v>0.76680748571374102</v>
      </c>
      <c r="AG15" s="18">
        <v>0.77144090102116802</v>
      </c>
      <c r="AH15" s="18"/>
      <c r="AI15" s="18">
        <v>0.87009479452803595</v>
      </c>
      <c r="AJ15" s="18">
        <v>0.87213550646382099</v>
      </c>
      <c r="AK15" s="18">
        <v>0.89131967283086799</v>
      </c>
      <c r="AL15" s="18">
        <v>0.91641212567673103</v>
      </c>
      <c r="AM15" s="18">
        <v>0.92047958551600295</v>
      </c>
    </row>
    <row r="16" spans="2:39" x14ac:dyDescent="0.35">
      <c r="B16" s="15" t="s">
        <v>285</v>
      </c>
      <c r="C16" s="18">
        <v>3.2028727627784997E-2</v>
      </c>
      <c r="D16" s="18">
        <v>3.3596259401196399E-2</v>
      </c>
      <c r="E16" s="18">
        <v>3.0363429808043799E-2</v>
      </c>
      <c r="F16" s="18"/>
      <c r="G16" s="18">
        <v>7.4466968285795798E-2</v>
      </c>
      <c r="H16" s="18">
        <v>2.83742966901139E-2</v>
      </c>
      <c r="I16" s="18">
        <v>2.8125568858705201E-2</v>
      </c>
      <c r="J16" s="18">
        <v>1.9771959809773601E-2</v>
      </c>
      <c r="K16" s="18">
        <v>3.28899508209715E-2</v>
      </c>
      <c r="L16" s="18">
        <v>0</v>
      </c>
      <c r="M16" s="18"/>
      <c r="N16" s="18">
        <v>2.5006025612397301E-2</v>
      </c>
      <c r="O16" s="18">
        <v>4.4220858722344401E-2</v>
      </c>
      <c r="P16" s="18">
        <v>3.0618036710063901E-2</v>
      </c>
      <c r="Q16" s="18">
        <v>3.03192271745234E-2</v>
      </c>
      <c r="R16" s="18">
        <v>1.59072635076607E-2</v>
      </c>
      <c r="S16" s="18"/>
      <c r="T16" s="18">
        <v>2.5227458026997201E-2</v>
      </c>
      <c r="U16" s="18">
        <v>2.66797436353488E-2</v>
      </c>
      <c r="V16" s="18">
        <v>3.7024989801716299E-2</v>
      </c>
      <c r="W16" s="18">
        <v>2.8395163494279101E-2</v>
      </c>
      <c r="X16" s="18"/>
      <c r="Y16" s="18">
        <v>2.6545360481088201E-2</v>
      </c>
      <c r="Z16" s="18">
        <v>2.7807883123455501E-2</v>
      </c>
      <c r="AA16" s="18">
        <v>7.6211270810725804E-2</v>
      </c>
      <c r="AB16" s="18">
        <v>1.2687761492338001E-2</v>
      </c>
      <c r="AC16" s="18"/>
      <c r="AD16" s="18">
        <v>2.3563626488566101E-2</v>
      </c>
      <c r="AE16" s="18">
        <v>4.3232105757637397E-2</v>
      </c>
      <c r="AF16" s="18">
        <v>0</v>
      </c>
      <c r="AG16" s="18">
        <v>6.5443462409549999E-2</v>
      </c>
      <c r="AH16" s="18"/>
      <c r="AI16" s="18">
        <v>2.8748685258422699E-2</v>
      </c>
      <c r="AJ16" s="18">
        <v>3.6893731703006298E-2</v>
      </c>
      <c r="AK16" s="18">
        <v>2.8443169998993101E-2</v>
      </c>
      <c r="AL16" s="18">
        <v>3.72595232209788E-2</v>
      </c>
      <c r="AM16" s="18">
        <v>2.0951318015251699E-2</v>
      </c>
    </row>
    <row r="17" spans="2:39" x14ac:dyDescent="0.35">
      <c r="B17" s="15" t="s">
        <v>67</v>
      </c>
      <c r="C17" s="19">
        <v>0.85989579910193903</v>
      </c>
      <c r="D17" s="19">
        <v>0.87429508462916605</v>
      </c>
      <c r="E17" s="19">
        <v>0.84459843849907501</v>
      </c>
      <c r="F17" s="19"/>
      <c r="G17" s="19">
        <v>0.76247384814566199</v>
      </c>
      <c r="H17" s="19">
        <v>0.88093299733281805</v>
      </c>
      <c r="I17" s="19">
        <v>0.869202297662095</v>
      </c>
      <c r="J17" s="19">
        <v>0.85887608548707695</v>
      </c>
      <c r="K17" s="19">
        <v>0.86844019671611405</v>
      </c>
      <c r="L17" s="19">
        <v>0.93664345486668599</v>
      </c>
      <c r="M17" s="19"/>
      <c r="N17" s="19">
        <v>0.70155168611334495</v>
      </c>
      <c r="O17" s="19">
        <v>0.86333475459212505</v>
      </c>
      <c r="P17" s="19">
        <v>0.84683893207706595</v>
      </c>
      <c r="Q17" s="19">
        <v>0.86156384645998196</v>
      </c>
      <c r="R17" s="19">
        <v>0.90399936717957197</v>
      </c>
      <c r="S17" s="19"/>
      <c r="T17" s="19">
        <v>0.84536940225037205</v>
      </c>
      <c r="U17" s="19">
        <v>0.80589422077789197</v>
      </c>
      <c r="V17" s="19">
        <v>0.83840582915752004</v>
      </c>
      <c r="W17" s="19">
        <v>0.89304849107988604</v>
      </c>
      <c r="X17" s="19"/>
      <c r="Y17" s="19">
        <v>0.87148260530301802</v>
      </c>
      <c r="Z17" s="19">
        <v>0.847188870421965</v>
      </c>
      <c r="AA17" s="19">
        <v>0.790294591431972</v>
      </c>
      <c r="AB17" s="19">
        <v>0.90702492467444396</v>
      </c>
      <c r="AC17" s="19"/>
      <c r="AD17" s="19">
        <v>0.88515694563355096</v>
      </c>
      <c r="AE17" s="19">
        <v>0.85181718815565999</v>
      </c>
      <c r="AF17" s="19">
        <v>0.76680748571374102</v>
      </c>
      <c r="AG17" s="19">
        <v>0.70599743861161801</v>
      </c>
      <c r="AH17" s="19"/>
      <c r="AI17" s="19">
        <v>0.84134610926961395</v>
      </c>
      <c r="AJ17" s="19">
        <v>0.83524177476081496</v>
      </c>
      <c r="AK17" s="19">
        <v>0.862876502831875</v>
      </c>
      <c r="AL17" s="19">
        <v>0.879152602455753</v>
      </c>
      <c r="AM17" s="19">
        <v>0.89952826750075099</v>
      </c>
    </row>
    <row r="18" spans="2:39" x14ac:dyDescent="0.35">
      <c r="B18" s="16" t="s">
        <v>561</v>
      </c>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M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390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284</v>
      </c>
      <c r="C9" s="14">
        <v>0.30640053180686799</v>
      </c>
      <c r="D9" s="14">
        <v>0.323055322278965</v>
      </c>
      <c r="E9" s="14">
        <v>0.28838658952016999</v>
      </c>
      <c r="F9" s="14"/>
      <c r="G9" s="14">
        <v>0.23755505462974399</v>
      </c>
      <c r="H9" s="14">
        <v>0.32058576222193702</v>
      </c>
      <c r="I9" s="14">
        <v>0.35202855453443399</v>
      </c>
      <c r="J9" s="14">
        <v>0.30376713362437102</v>
      </c>
      <c r="K9" s="14">
        <v>0.30483712074935498</v>
      </c>
      <c r="L9" s="14">
        <v>0.30589757594209899</v>
      </c>
      <c r="M9" s="14"/>
      <c r="N9" s="14">
        <v>0.24408369530808799</v>
      </c>
      <c r="O9" s="14">
        <v>0.32500928274761398</v>
      </c>
      <c r="P9" s="14">
        <v>0.32755885242524901</v>
      </c>
      <c r="Q9" s="14">
        <v>0.27070260067601898</v>
      </c>
      <c r="R9" s="14">
        <v>0.34007343753985703</v>
      </c>
      <c r="S9" s="14"/>
      <c r="T9" s="14">
        <v>0.25260211511575797</v>
      </c>
      <c r="U9" s="14">
        <v>0.225868015730215</v>
      </c>
      <c r="V9" s="14">
        <v>0.285113113986524</v>
      </c>
      <c r="W9" s="14">
        <v>0.35317872141197598</v>
      </c>
      <c r="X9" s="14"/>
      <c r="Y9" s="14">
        <v>0.28906105287009398</v>
      </c>
      <c r="Z9" s="14">
        <v>0.35960981986817298</v>
      </c>
      <c r="AA9" s="14">
        <v>0.30512760255667298</v>
      </c>
      <c r="AB9" s="14">
        <v>0.36936751296410503</v>
      </c>
      <c r="AC9" s="14"/>
      <c r="AD9" s="14">
        <v>0.31427342180397499</v>
      </c>
      <c r="AE9" s="14">
        <v>0.31837279304760702</v>
      </c>
      <c r="AF9" s="14">
        <v>0.24176464961487401</v>
      </c>
      <c r="AG9" s="14">
        <v>0.27108715075245898</v>
      </c>
      <c r="AH9" s="14"/>
      <c r="AI9" s="14">
        <v>0.362218059280288</v>
      </c>
      <c r="AJ9" s="14">
        <v>0.34347093179420601</v>
      </c>
      <c r="AK9" s="14">
        <v>0.33523437605033801</v>
      </c>
      <c r="AL9" s="14">
        <v>0.29932790605440801</v>
      </c>
      <c r="AM9" s="14">
        <v>0.44024369084605203</v>
      </c>
    </row>
    <row r="10" spans="2:39" x14ac:dyDescent="0.35">
      <c r="B10" s="15" t="s">
        <v>283</v>
      </c>
      <c r="C10" s="14">
        <v>0.31014748537518599</v>
      </c>
      <c r="D10" s="14">
        <v>0.33938564029752699</v>
      </c>
      <c r="E10" s="14">
        <v>0.27852328474516402</v>
      </c>
      <c r="F10" s="14"/>
      <c r="G10" s="14">
        <v>0.32443019553250602</v>
      </c>
      <c r="H10" s="14">
        <v>0.32636090277138402</v>
      </c>
      <c r="I10" s="14">
        <v>0.29241892329054803</v>
      </c>
      <c r="J10" s="14">
        <v>0.30355335598692401</v>
      </c>
      <c r="K10" s="14">
        <v>0.25976772366974799</v>
      </c>
      <c r="L10" s="14">
        <v>0.34870169593188699</v>
      </c>
      <c r="M10" s="14"/>
      <c r="N10" s="14">
        <v>0.326943373777625</v>
      </c>
      <c r="O10" s="14">
        <v>0.31675741259923501</v>
      </c>
      <c r="P10" s="14">
        <v>0.34504460020632499</v>
      </c>
      <c r="Q10" s="14">
        <v>0.30808418528252102</v>
      </c>
      <c r="R10" s="14">
        <v>0.29233330798787699</v>
      </c>
      <c r="S10" s="14"/>
      <c r="T10" s="14">
        <v>0.34301118278578901</v>
      </c>
      <c r="U10" s="14">
        <v>0.35601355891414299</v>
      </c>
      <c r="V10" s="14">
        <v>0.31490558798949098</v>
      </c>
      <c r="W10" s="14">
        <v>0.29270011349348801</v>
      </c>
      <c r="X10" s="14"/>
      <c r="Y10" s="14">
        <v>0.30321742164561999</v>
      </c>
      <c r="Z10" s="14">
        <v>0.33273801030764899</v>
      </c>
      <c r="AA10" s="14">
        <v>0.31099284723836901</v>
      </c>
      <c r="AB10" s="14">
        <v>0.30437485085006399</v>
      </c>
      <c r="AC10" s="14"/>
      <c r="AD10" s="14">
        <v>0.31322293834897702</v>
      </c>
      <c r="AE10" s="14">
        <v>0.309666141474498</v>
      </c>
      <c r="AF10" s="14">
        <v>0.28820407338832899</v>
      </c>
      <c r="AG10" s="14">
        <v>0.324129600984085</v>
      </c>
      <c r="AH10" s="14"/>
      <c r="AI10" s="14">
        <v>0.22309112906626699</v>
      </c>
      <c r="AJ10" s="14">
        <v>0.32322070296206301</v>
      </c>
      <c r="AK10" s="14">
        <v>0.33294418289480598</v>
      </c>
      <c r="AL10" s="14">
        <v>0.41107838667543101</v>
      </c>
      <c r="AM10" s="14">
        <v>0.28190731067333302</v>
      </c>
    </row>
    <row r="11" spans="2:39" x14ac:dyDescent="0.35">
      <c r="B11" s="15" t="s">
        <v>282</v>
      </c>
      <c r="C11" s="14">
        <v>0.217591339706077</v>
      </c>
      <c r="D11" s="14">
        <v>0.179917031768937</v>
      </c>
      <c r="E11" s="14">
        <v>0.25834014468251298</v>
      </c>
      <c r="F11" s="14"/>
      <c r="G11" s="14">
        <v>0.27062221656392599</v>
      </c>
      <c r="H11" s="14">
        <v>0.188319397334342</v>
      </c>
      <c r="I11" s="14">
        <v>0.21423863371003199</v>
      </c>
      <c r="J11" s="14">
        <v>0.210766648331146</v>
      </c>
      <c r="K11" s="14">
        <v>0.26361907500209403</v>
      </c>
      <c r="L11" s="14">
        <v>0.16024210895888799</v>
      </c>
      <c r="M11" s="14"/>
      <c r="N11" s="14">
        <v>0.22595135197333299</v>
      </c>
      <c r="O11" s="14">
        <v>0.199394232945135</v>
      </c>
      <c r="P11" s="14">
        <v>0.18683136725925401</v>
      </c>
      <c r="Q11" s="14">
        <v>0.27364358699695102</v>
      </c>
      <c r="R11" s="14">
        <v>0.18704535345029699</v>
      </c>
      <c r="S11" s="14"/>
      <c r="T11" s="14">
        <v>0.23562905699148001</v>
      </c>
      <c r="U11" s="14">
        <v>0.25840166712845097</v>
      </c>
      <c r="V11" s="14">
        <v>0.21992047278698201</v>
      </c>
      <c r="W11" s="14">
        <v>0.20511256806049499</v>
      </c>
      <c r="X11" s="14"/>
      <c r="Y11" s="14">
        <v>0.23875543205132299</v>
      </c>
      <c r="Z11" s="14">
        <v>0.16651976212327099</v>
      </c>
      <c r="AA11" s="14">
        <v>0.22751252635806701</v>
      </c>
      <c r="AB11" s="14">
        <v>0.169290353752925</v>
      </c>
      <c r="AC11" s="14"/>
      <c r="AD11" s="14">
        <v>0.20970657792015199</v>
      </c>
      <c r="AE11" s="14">
        <v>0.23594684565312601</v>
      </c>
      <c r="AF11" s="14">
        <v>0.30144211095615198</v>
      </c>
      <c r="AG11" s="14">
        <v>0.12701417166284201</v>
      </c>
      <c r="AH11" s="14"/>
      <c r="AI11" s="14">
        <v>0.28681470039078399</v>
      </c>
      <c r="AJ11" s="14">
        <v>0.20189668199732999</v>
      </c>
      <c r="AK11" s="14">
        <v>0.152678991252097</v>
      </c>
      <c r="AL11" s="14">
        <v>0.130049300181167</v>
      </c>
      <c r="AM11" s="14">
        <v>0.14074930331246099</v>
      </c>
    </row>
    <row r="12" spans="2:39" x14ac:dyDescent="0.35">
      <c r="B12" s="15" t="s">
        <v>281</v>
      </c>
      <c r="C12" s="14">
        <v>5.24523696546959E-2</v>
      </c>
      <c r="D12" s="14">
        <v>4.3884239816813199E-2</v>
      </c>
      <c r="E12" s="14">
        <v>6.17197210910971E-2</v>
      </c>
      <c r="F12" s="14"/>
      <c r="G12" s="14">
        <v>8.2204649011063294E-2</v>
      </c>
      <c r="H12" s="14">
        <v>5.6765088167631199E-2</v>
      </c>
      <c r="I12" s="14">
        <v>3.5125583495911598E-2</v>
      </c>
      <c r="J12" s="14">
        <v>7.6074677640733696E-2</v>
      </c>
      <c r="K12" s="14">
        <v>2.39952619774682E-2</v>
      </c>
      <c r="L12" s="14">
        <v>1.87056054735136E-2</v>
      </c>
      <c r="M12" s="14"/>
      <c r="N12" s="14">
        <v>6.9700388442324707E-2</v>
      </c>
      <c r="O12" s="14">
        <v>3.2136752173364397E-2</v>
      </c>
      <c r="P12" s="14">
        <v>5.3836404458267498E-2</v>
      </c>
      <c r="Q12" s="14">
        <v>4.42343269645043E-2</v>
      </c>
      <c r="R12" s="14">
        <v>7.6705029177013995E-2</v>
      </c>
      <c r="S12" s="14"/>
      <c r="T12" s="14">
        <v>4.8822223379906902E-2</v>
      </c>
      <c r="U12" s="14">
        <v>3.71274575663064E-2</v>
      </c>
      <c r="V12" s="14">
        <v>5.43895710855175E-2</v>
      </c>
      <c r="W12" s="14">
        <v>5.3772092753938898E-2</v>
      </c>
      <c r="X12" s="14"/>
      <c r="Y12" s="14">
        <v>5.3549416337039198E-2</v>
      </c>
      <c r="Z12" s="14">
        <v>4.0559311871176201E-2</v>
      </c>
      <c r="AA12" s="14">
        <v>4.3799274948501499E-2</v>
      </c>
      <c r="AB12" s="14">
        <v>8.3824590659335896E-2</v>
      </c>
      <c r="AC12" s="14"/>
      <c r="AD12" s="14">
        <v>5.7132274795407001E-2</v>
      </c>
      <c r="AE12" s="14">
        <v>4.1659783416702401E-2</v>
      </c>
      <c r="AF12" s="14">
        <v>9.4271700879526202E-2</v>
      </c>
      <c r="AG12" s="14">
        <v>2.8370523586232699E-2</v>
      </c>
      <c r="AH12" s="14"/>
      <c r="AI12" s="14">
        <v>4.5218919538248199E-2</v>
      </c>
      <c r="AJ12" s="14">
        <v>3.7009568984399999E-2</v>
      </c>
      <c r="AK12" s="14">
        <v>7.5111652488329905E-2</v>
      </c>
      <c r="AL12" s="14">
        <v>4.54842175526552E-2</v>
      </c>
      <c r="AM12" s="14">
        <v>5.4206709850144898E-2</v>
      </c>
    </row>
    <row r="13" spans="2:39" x14ac:dyDescent="0.35">
      <c r="B13" s="15" t="s">
        <v>280</v>
      </c>
      <c r="C13" s="14">
        <v>3.04895456698204E-2</v>
      </c>
      <c r="D13" s="14">
        <v>3.42076742427328E-2</v>
      </c>
      <c r="E13" s="14">
        <v>2.6467990812124701E-2</v>
      </c>
      <c r="F13" s="14"/>
      <c r="G13" s="14">
        <v>5.3515696096146002E-2</v>
      </c>
      <c r="H13" s="14">
        <v>3.6014565165522802E-2</v>
      </c>
      <c r="I13" s="14">
        <v>3.0860713343780499E-2</v>
      </c>
      <c r="J13" s="14">
        <v>1.0839040776071099E-2</v>
      </c>
      <c r="K13" s="14">
        <v>2.7513844799254498E-2</v>
      </c>
      <c r="L13" s="14">
        <v>9.9140219540210604E-3</v>
      </c>
      <c r="M13" s="14"/>
      <c r="N13" s="14">
        <v>4.1543224766290798E-2</v>
      </c>
      <c r="O13" s="14">
        <v>4.1064588903392998E-2</v>
      </c>
      <c r="P13" s="14">
        <v>2.4654240009848401E-2</v>
      </c>
      <c r="Q13" s="14">
        <v>2.90426507704503E-2</v>
      </c>
      <c r="R13" s="14">
        <v>3.1973333996313399E-2</v>
      </c>
      <c r="S13" s="14"/>
      <c r="T13" s="14">
        <v>3.5033749553976902E-2</v>
      </c>
      <c r="U13" s="14">
        <v>2.93678984916361E-2</v>
      </c>
      <c r="V13" s="14">
        <v>4.40669642442569E-2</v>
      </c>
      <c r="W13" s="14">
        <v>1.5666794476525699E-2</v>
      </c>
      <c r="X13" s="14"/>
      <c r="Y13" s="14">
        <v>2.6868477049855899E-2</v>
      </c>
      <c r="Z13" s="14">
        <v>3.7172970210292498E-2</v>
      </c>
      <c r="AA13" s="14">
        <v>4.0815666394717703E-2</v>
      </c>
      <c r="AB13" s="14">
        <v>2.9253250548256601E-2</v>
      </c>
      <c r="AC13" s="14"/>
      <c r="AD13" s="14">
        <v>1.9327766402919E-2</v>
      </c>
      <c r="AE13" s="14">
        <v>4.0493897810309799E-2</v>
      </c>
      <c r="AF13" s="14">
        <v>1.54886165715714E-2</v>
      </c>
      <c r="AG13" s="14">
        <v>7.7623477485692399E-2</v>
      </c>
      <c r="AH13" s="14"/>
      <c r="AI13" s="14">
        <v>2.3058916050893798E-2</v>
      </c>
      <c r="AJ13" s="14">
        <v>3.2825586724958701E-2</v>
      </c>
      <c r="AK13" s="14">
        <v>4.1505553491654502E-2</v>
      </c>
      <c r="AL13" s="14">
        <v>3.1109650397310201E-2</v>
      </c>
      <c r="AM13" s="14">
        <v>2.5451855545940899E-2</v>
      </c>
    </row>
    <row r="14" spans="2:39" x14ac:dyDescent="0.35">
      <c r="B14" s="15" t="s">
        <v>64</v>
      </c>
      <c r="C14" s="14">
        <v>8.2918727787353694E-2</v>
      </c>
      <c r="D14" s="14">
        <v>7.9550091595024394E-2</v>
      </c>
      <c r="E14" s="14">
        <v>8.65622691489316E-2</v>
      </c>
      <c r="F14" s="14"/>
      <c r="G14" s="14">
        <v>3.1672188166614101E-2</v>
      </c>
      <c r="H14" s="14">
        <v>7.19542843391833E-2</v>
      </c>
      <c r="I14" s="14">
        <v>7.5327591625293705E-2</v>
      </c>
      <c r="J14" s="14">
        <v>9.4999143640753306E-2</v>
      </c>
      <c r="K14" s="14">
        <v>0.12026697380208</v>
      </c>
      <c r="L14" s="14">
        <v>0.15653899173959099</v>
      </c>
      <c r="M14" s="14"/>
      <c r="N14" s="14">
        <v>9.1777965732338901E-2</v>
      </c>
      <c r="O14" s="14">
        <v>8.5637730631258402E-2</v>
      </c>
      <c r="P14" s="14">
        <v>6.2074535641056097E-2</v>
      </c>
      <c r="Q14" s="14">
        <v>7.4292649309554301E-2</v>
      </c>
      <c r="R14" s="14">
        <v>7.1869537848641599E-2</v>
      </c>
      <c r="S14" s="14"/>
      <c r="T14" s="14">
        <v>8.4901672173089401E-2</v>
      </c>
      <c r="U14" s="14">
        <v>9.3221402169248402E-2</v>
      </c>
      <c r="V14" s="14">
        <v>8.1604289907228802E-2</v>
      </c>
      <c r="W14" s="14">
        <v>7.9569709803576805E-2</v>
      </c>
      <c r="X14" s="14"/>
      <c r="Y14" s="14">
        <v>8.8548200046067199E-2</v>
      </c>
      <c r="Z14" s="14">
        <v>6.34001256194381E-2</v>
      </c>
      <c r="AA14" s="14">
        <v>7.1752082503672598E-2</v>
      </c>
      <c r="AB14" s="14">
        <v>4.3889441225313998E-2</v>
      </c>
      <c r="AC14" s="14"/>
      <c r="AD14" s="14">
        <v>8.6337020728570801E-2</v>
      </c>
      <c r="AE14" s="14">
        <v>5.3860538597757003E-2</v>
      </c>
      <c r="AF14" s="14">
        <v>5.8828848589546401E-2</v>
      </c>
      <c r="AG14" s="14">
        <v>0.17177507552868901</v>
      </c>
      <c r="AH14" s="14"/>
      <c r="AI14" s="14">
        <v>5.9598275673519101E-2</v>
      </c>
      <c r="AJ14" s="14">
        <v>6.1576527537042201E-2</v>
      </c>
      <c r="AK14" s="14">
        <v>6.2525243822774301E-2</v>
      </c>
      <c r="AL14" s="14">
        <v>8.2950539139028404E-2</v>
      </c>
      <c r="AM14" s="14">
        <v>5.7441129772067299E-2</v>
      </c>
    </row>
    <row r="15" spans="2:39" x14ac:dyDescent="0.35">
      <c r="B15" s="15" t="s">
        <v>286</v>
      </c>
      <c r="C15" s="18">
        <v>0.61654801718205399</v>
      </c>
      <c r="D15" s="18">
        <v>0.66244096257649199</v>
      </c>
      <c r="E15" s="18">
        <v>0.56690987426533401</v>
      </c>
      <c r="F15" s="18"/>
      <c r="G15" s="18">
        <v>0.56198525016224998</v>
      </c>
      <c r="H15" s="18">
        <v>0.64694666499332099</v>
      </c>
      <c r="I15" s="18">
        <v>0.64444747782498202</v>
      </c>
      <c r="J15" s="18">
        <v>0.60732048961129603</v>
      </c>
      <c r="K15" s="18">
        <v>0.56460484441910297</v>
      </c>
      <c r="L15" s="18">
        <v>0.65459927187398603</v>
      </c>
      <c r="M15" s="18"/>
      <c r="N15" s="18">
        <v>0.57102706908571299</v>
      </c>
      <c r="O15" s="18">
        <v>0.64176669534684905</v>
      </c>
      <c r="P15" s="18">
        <v>0.67260345263157395</v>
      </c>
      <c r="Q15" s="18">
        <v>0.57878678595854005</v>
      </c>
      <c r="R15" s="18">
        <v>0.63240674552773402</v>
      </c>
      <c r="S15" s="18"/>
      <c r="T15" s="18">
        <v>0.59561329790154705</v>
      </c>
      <c r="U15" s="18">
        <v>0.58188157464435797</v>
      </c>
      <c r="V15" s="18">
        <v>0.60001870197601503</v>
      </c>
      <c r="W15" s="18">
        <v>0.64587883490546405</v>
      </c>
      <c r="X15" s="18"/>
      <c r="Y15" s="18">
        <v>0.59227847451571503</v>
      </c>
      <c r="Z15" s="18">
        <v>0.69234783017582202</v>
      </c>
      <c r="AA15" s="18">
        <v>0.61612044979504199</v>
      </c>
      <c r="AB15" s="18">
        <v>0.67374236381416897</v>
      </c>
      <c r="AC15" s="18"/>
      <c r="AD15" s="18">
        <v>0.62749636015295196</v>
      </c>
      <c r="AE15" s="18">
        <v>0.62803893452210502</v>
      </c>
      <c r="AF15" s="18">
        <v>0.52996872300320397</v>
      </c>
      <c r="AG15" s="18">
        <v>0.59521675173654398</v>
      </c>
      <c r="AH15" s="18"/>
      <c r="AI15" s="18">
        <v>0.58530918834655499</v>
      </c>
      <c r="AJ15" s="18">
        <v>0.66669163475626902</v>
      </c>
      <c r="AK15" s="18">
        <v>0.668178558945145</v>
      </c>
      <c r="AL15" s="18">
        <v>0.71040629272983902</v>
      </c>
      <c r="AM15" s="18">
        <v>0.72215100151938605</v>
      </c>
    </row>
    <row r="16" spans="2:39" x14ac:dyDescent="0.35">
      <c r="B16" s="15" t="s">
        <v>285</v>
      </c>
      <c r="C16" s="18">
        <v>8.2941915324516294E-2</v>
      </c>
      <c r="D16" s="18">
        <v>7.8091914059546103E-2</v>
      </c>
      <c r="E16" s="18">
        <v>8.8187711903221805E-2</v>
      </c>
      <c r="F16" s="18"/>
      <c r="G16" s="18">
        <v>0.13572034510720901</v>
      </c>
      <c r="H16" s="18">
        <v>9.2779653333153994E-2</v>
      </c>
      <c r="I16" s="18">
        <v>6.5986296839692093E-2</v>
      </c>
      <c r="J16" s="18">
        <v>8.69137184168048E-2</v>
      </c>
      <c r="K16" s="18">
        <v>5.1509106776722699E-2</v>
      </c>
      <c r="L16" s="18">
        <v>2.86196274275346E-2</v>
      </c>
      <c r="M16" s="18"/>
      <c r="N16" s="18">
        <v>0.11124361320861501</v>
      </c>
      <c r="O16" s="18">
        <v>7.3201341076757298E-2</v>
      </c>
      <c r="P16" s="18">
        <v>7.8490644468115905E-2</v>
      </c>
      <c r="Q16" s="18">
        <v>7.3276977734954604E-2</v>
      </c>
      <c r="R16" s="18">
        <v>0.10867836317332701</v>
      </c>
      <c r="S16" s="18"/>
      <c r="T16" s="18">
        <v>8.3855972933883804E-2</v>
      </c>
      <c r="U16" s="18">
        <v>6.6495356057942503E-2</v>
      </c>
      <c r="V16" s="18">
        <v>9.84565353297744E-2</v>
      </c>
      <c r="W16" s="18">
        <v>6.9438887230464597E-2</v>
      </c>
      <c r="X16" s="18"/>
      <c r="Y16" s="18">
        <v>8.0417893386895103E-2</v>
      </c>
      <c r="Z16" s="18">
        <v>7.7732282081468707E-2</v>
      </c>
      <c r="AA16" s="18">
        <v>8.4614941343219202E-2</v>
      </c>
      <c r="AB16" s="18">
        <v>0.113077841207593</v>
      </c>
      <c r="AC16" s="18"/>
      <c r="AD16" s="18">
        <v>7.6460041198326001E-2</v>
      </c>
      <c r="AE16" s="18">
        <v>8.2153681227012207E-2</v>
      </c>
      <c r="AF16" s="18">
        <v>0.109760317451098</v>
      </c>
      <c r="AG16" s="18">
        <v>0.105994001071925</v>
      </c>
      <c r="AH16" s="18"/>
      <c r="AI16" s="18">
        <v>6.8277835589141994E-2</v>
      </c>
      <c r="AJ16" s="18">
        <v>6.9835155709358707E-2</v>
      </c>
      <c r="AK16" s="18">
        <v>0.116617205979984</v>
      </c>
      <c r="AL16" s="18">
        <v>7.6593867949965394E-2</v>
      </c>
      <c r="AM16" s="18">
        <v>7.9658565396085901E-2</v>
      </c>
    </row>
    <row r="17" spans="2:39" x14ac:dyDescent="0.35">
      <c r="B17" s="15" t="s">
        <v>67</v>
      </c>
      <c r="C17" s="19">
        <v>0.53360610185753699</v>
      </c>
      <c r="D17" s="19">
        <v>0.58434904851694602</v>
      </c>
      <c r="E17" s="19">
        <v>0.47872216236211201</v>
      </c>
      <c r="F17" s="19"/>
      <c r="G17" s="19">
        <v>0.426264905055041</v>
      </c>
      <c r="H17" s="19">
        <v>0.55416701166016702</v>
      </c>
      <c r="I17" s="19">
        <v>0.57846118098528998</v>
      </c>
      <c r="J17" s="19">
        <v>0.52040677119449097</v>
      </c>
      <c r="K17" s="19">
        <v>0.51309573764238003</v>
      </c>
      <c r="L17" s="19">
        <v>0.62597964444645204</v>
      </c>
      <c r="M17" s="19"/>
      <c r="N17" s="19">
        <v>0.45978345587709801</v>
      </c>
      <c r="O17" s="19">
        <v>0.56856535427009203</v>
      </c>
      <c r="P17" s="19">
        <v>0.59411280816345802</v>
      </c>
      <c r="Q17" s="19">
        <v>0.50550980822358604</v>
      </c>
      <c r="R17" s="19">
        <v>0.523728382354407</v>
      </c>
      <c r="S17" s="19"/>
      <c r="T17" s="19">
        <v>0.51175732496766302</v>
      </c>
      <c r="U17" s="19">
        <v>0.51538621858641598</v>
      </c>
      <c r="V17" s="19">
        <v>0.50156216664624098</v>
      </c>
      <c r="W17" s="19">
        <v>0.57643994767499895</v>
      </c>
      <c r="X17" s="19"/>
      <c r="Y17" s="19">
        <v>0.51186058112881905</v>
      </c>
      <c r="Z17" s="19">
        <v>0.61461554809435404</v>
      </c>
      <c r="AA17" s="19">
        <v>0.53150550845182298</v>
      </c>
      <c r="AB17" s="19">
        <v>0.56066452260657595</v>
      </c>
      <c r="AC17" s="19"/>
      <c r="AD17" s="19">
        <v>0.55103631895462601</v>
      </c>
      <c r="AE17" s="19">
        <v>0.54588525329509296</v>
      </c>
      <c r="AF17" s="19">
        <v>0.42020840555210598</v>
      </c>
      <c r="AG17" s="19">
        <v>0.48922275066461901</v>
      </c>
      <c r="AH17" s="19"/>
      <c r="AI17" s="19">
        <v>0.51703135275741297</v>
      </c>
      <c r="AJ17" s="19">
        <v>0.59685647904690997</v>
      </c>
      <c r="AK17" s="19">
        <v>0.55156135296515996</v>
      </c>
      <c r="AL17" s="19">
        <v>0.63381242477987398</v>
      </c>
      <c r="AM17" s="19">
        <v>0.64249243612329998</v>
      </c>
    </row>
    <row r="18" spans="2:39" x14ac:dyDescent="0.35">
      <c r="B18" s="16"/>
    </row>
    <row r="19" spans="2:39" x14ac:dyDescent="0.35">
      <c r="B19" t="s">
        <v>69</v>
      </c>
    </row>
    <row r="20" spans="2:39" x14ac:dyDescent="0.35">
      <c r="B20" t="s">
        <v>70</v>
      </c>
    </row>
    <row r="22" spans="2:39" x14ac:dyDescent="0.35">
      <c r="B22"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391</v>
      </c>
      <c r="C9" s="14">
        <v>0.67557913154247295</v>
      </c>
      <c r="D9" s="14">
        <v>0.67130303472925701</v>
      </c>
      <c r="E9" s="14">
        <v>0.68020418889967305</v>
      </c>
      <c r="F9" s="14"/>
      <c r="G9" s="14">
        <v>0.68388592295989403</v>
      </c>
      <c r="H9" s="14">
        <v>0.67566707603778198</v>
      </c>
      <c r="I9" s="14">
        <v>0.74949204243856404</v>
      </c>
      <c r="J9" s="14">
        <v>0.66952128730511995</v>
      </c>
      <c r="K9" s="14">
        <v>0.59384553971301701</v>
      </c>
      <c r="L9" s="14">
        <v>0.60487209753721505</v>
      </c>
      <c r="M9" s="14"/>
      <c r="N9" s="14">
        <v>0.67434503988113903</v>
      </c>
      <c r="O9" s="14">
        <v>0.66305408412241895</v>
      </c>
      <c r="P9" s="14">
        <v>0.67992653481633103</v>
      </c>
      <c r="Q9" s="14">
        <v>0.65840285108482599</v>
      </c>
      <c r="R9" s="14">
        <v>0.71579858403155305</v>
      </c>
      <c r="S9" s="14"/>
      <c r="T9" s="14">
        <v>0.71340127747886894</v>
      </c>
      <c r="U9" s="14">
        <v>0.68401809073355302</v>
      </c>
      <c r="V9" s="14">
        <v>0.65850600398618198</v>
      </c>
      <c r="W9" s="14">
        <v>0.686584129368081</v>
      </c>
      <c r="X9" s="14"/>
      <c r="Y9" s="14">
        <v>0.68162581291681201</v>
      </c>
      <c r="Z9" s="14">
        <v>0.71677561486196295</v>
      </c>
      <c r="AA9" s="14">
        <v>0.63618907965959803</v>
      </c>
      <c r="AB9" s="14">
        <v>0.69320439238753095</v>
      </c>
      <c r="AC9" s="14"/>
      <c r="AD9" s="14">
        <v>0.664193539576033</v>
      </c>
      <c r="AE9" s="14">
        <v>0.71607816459054796</v>
      </c>
      <c r="AF9" s="14">
        <v>0.71406929257207197</v>
      </c>
      <c r="AG9" s="14">
        <v>0.57390155589321201</v>
      </c>
      <c r="AH9" s="14"/>
      <c r="AI9" s="14">
        <v>0.64590313281567602</v>
      </c>
      <c r="AJ9" s="14">
        <v>0.69046625182509502</v>
      </c>
      <c r="AK9" s="14">
        <v>0.64946801670197696</v>
      </c>
      <c r="AL9" s="14">
        <v>0.66625418621378896</v>
      </c>
      <c r="AM9" s="14">
        <v>0.73635247332614995</v>
      </c>
    </row>
    <row r="10" spans="2:39" ht="29" x14ac:dyDescent="0.35">
      <c r="B10" s="15" t="s">
        <v>392</v>
      </c>
      <c r="C10" s="14">
        <v>0.57095860473577997</v>
      </c>
      <c r="D10" s="14">
        <v>0.57847549786073305</v>
      </c>
      <c r="E10" s="14">
        <v>0.56282827855995499</v>
      </c>
      <c r="F10" s="14"/>
      <c r="G10" s="14">
        <v>0.56175470889102097</v>
      </c>
      <c r="H10" s="14">
        <v>0.55338422210058402</v>
      </c>
      <c r="I10" s="14">
        <v>0.65338082210051696</v>
      </c>
      <c r="J10" s="14">
        <v>0.57681449350146496</v>
      </c>
      <c r="K10" s="14">
        <v>0.55865654780777496</v>
      </c>
      <c r="L10" s="14">
        <v>0.46088385061758702</v>
      </c>
      <c r="M10" s="14"/>
      <c r="N10" s="14">
        <v>0.54085946253648298</v>
      </c>
      <c r="O10" s="14">
        <v>0.57706623525017797</v>
      </c>
      <c r="P10" s="14">
        <v>0.63007938601427704</v>
      </c>
      <c r="Q10" s="14">
        <v>0.54063308271159705</v>
      </c>
      <c r="R10" s="14">
        <v>0.58486792354950701</v>
      </c>
      <c r="S10" s="14"/>
      <c r="T10" s="14">
        <v>0.54086832362970405</v>
      </c>
      <c r="U10" s="14">
        <v>0.52826780948535501</v>
      </c>
      <c r="V10" s="14">
        <v>0.59424512128598495</v>
      </c>
      <c r="W10" s="14">
        <v>0.56139544555637899</v>
      </c>
      <c r="X10" s="14"/>
      <c r="Y10" s="14">
        <v>0.55575647658967897</v>
      </c>
      <c r="Z10" s="14">
        <v>0.63258543619274699</v>
      </c>
      <c r="AA10" s="14">
        <v>0.57213786816749501</v>
      </c>
      <c r="AB10" s="14">
        <v>0.55787384805780305</v>
      </c>
      <c r="AC10" s="14"/>
      <c r="AD10" s="14">
        <v>0.57895015287610296</v>
      </c>
      <c r="AE10" s="14">
        <v>0.58476362458749498</v>
      </c>
      <c r="AF10" s="14">
        <v>0.51712921788252997</v>
      </c>
      <c r="AG10" s="14">
        <v>0.53581339968250996</v>
      </c>
      <c r="AH10" s="14"/>
      <c r="AI10" s="14">
        <v>0.57935223351410403</v>
      </c>
      <c r="AJ10" s="14">
        <v>0.61568329211461803</v>
      </c>
      <c r="AK10" s="14">
        <v>0.52693638128321196</v>
      </c>
      <c r="AL10" s="14">
        <v>0.56586600001481102</v>
      </c>
      <c r="AM10" s="14">
        <v>0.59468249130484596</v>
      </c>
    </row>
    <row r="11" spans="2:39" ht="43.5" x14ac:dyDescent="0.35">
      <c r="B11" s="15" t="s">
        <v>393</v>
      </c>
      <c r="C11" s="14">
        <v>0.51746710104624005</v>
      </c>
      <c r="D11" s="14">
        <v>0.54276221491310195</v>
      </c>
      <c r="E11" s="14">
        <v>0.4901077222479</v>
      </c>
      <c r="F11" s="14"/>
      <c r="G11" s="14">
        <v>0.47919366832030402</v>
      </c>
      <c r="H11" s="14">
        <v>0.50268760392276601</v>
      </c>
      <c r="I11" s="14">
        <v>0.578965001443839</v>
      </c>
      <c r="J11" s="14">
        <v>0.58399611643263505</v>
      </c>
      <c r="K11" s="14">
        <v>0.47244007062713</v>
      </c>
      <c r="L11" s="14">
        <v>0.43560404550619197</v>
      </c>
      <c r="M11" s="14"/>
      <c r="N11" s="14">
        <v>0.53081740287979395</v>
      </c>
      <c r="O11" s="14">
        <v>0.51779910433221699</v>
      </c>
      <c r="P11" s="14">
        <v>0.56082166264738897</v>
      </c>
      <c r="Q11" s="14">
        <v>0.50311769857539101</v>
      </c>
      <c r="R11" s="14">
        <v>0.50959559121436204</v>
      </c>
      <c r="S11" s="14"/>
      <c r="T11" s="14">
        <v>0.50948891358929305</v>
      </c>
      <c r="U11" s="14">
        <v>0.449281348666425</v>
      </c>
      <c r="V11" s="14">
        <v>0.52365610714434896</v>
      </c>
      <c r="W11" s="14">
        <v>0.52542025131173498</v>
      </c>
      <c r="X11" s="14"/>
      <c r="Y11" s="14">
        <v>0.50255869108259099</v>
      </c>
      <c r="Z11" s="14">
        <v>0.52144275825221498</v>
      </c>
      <c r="AA11" s="14">
        <v>0.54805411971196005</v>
      </c>
      <c r="AB11" s="14">
        <v>0.55355405677151703</v>
      </c>
      <c r="AC11" s="14"/>
      <c r="AD11" s="14">
        <v>0.54925452198352998</v>
      </c>
      <c r="AE11" s="14">
        <v>0.48145778280184798</v>
      </c>
      <c r="AF11" s="14">
        <v>0.514022169261803</v>
      </c>
      <c r="AG11" s="14">
        <v>0.43862283138095398</v>
      </c>
      <c r="AH11" s="14"/>
      <c r="AI11" s="14">
        <v>0.60051420871622496</v>
      </c>
      <c r="AJ11" s="14">
        <v>0.54055384679588803</v>
      </c>
      <c r="AK11" s="14">
        <v>0.55837483556935597</v>
      </c>
      <c r="AL11" s="14">
        <v>0.54759626693878904</v>
      </c>
      <c r="AM11" s="14">
        <v>0.43305594762248301</v>
      </c>
    </row>
    <row r="12" spans="2:39" ht="29" x14ac:dyDescent="0.35">
      <c r="B12" s="15" t="s">
        <v>394</v>
      </c>
      <c r="C12" s="14">
        <v>0.50186714394810605</v>
      </c>
      <c r="D12" s="14">
        <v>0.52313789086090901</v>
      </c>
      <c r="E12" s="14">
        <v>0.47886054966377001</v>
      </c>
      <c r="F12" s="14"/>
      <c r="G12" s="14">
        <v>0.56054925310321702</v>
      </c>
      <c r="H12" s="14">
        <v>0.52670095049420895</v>
      </c>
      <c r="I12" s="14">
        <v>0.51568514646542796</v>
      </c>
      <c r="J12" s="14">
        <v>0.44238562005920401</v>
      </c>
      <c r="K12" s="14">
        <v>0.47856768442914199</v>
      </c>
      <c r="L12" s="14">
        <v>0.42894449142621099</v>
      </c>
      <c r="M12" s="14"/>
      <c r="N12" s="14">
        <v>0.52194272927895502</v>
      </c>
      <c r="O12" s="14">
        <v>0.49204392101448702</v>
      </c>
      <c r="P12" s="14">
        <v>0.50121281759881997</v>
      </c>
      <c r="Q12" s="14">
        <v>0.514024762299229</v>
      </c>
      <c r="R12" s="14">
        <v>0.52160595336548399</v>
      </c>
      <c r="S12" s="14"/>
      <c r="T12" s="14">
        <v>0.45537346901312697</v>
      </c>
      <c r="U12" s="14">
        <v>0.62086825669923895</v>
      </c>
      <c r="V12" s="14">
        <v>0.48955190578677199</v>
      </c>
      <c r="W12" s="14">
        <v>0.50586923557916297</v>
      </c>
      <c r="X12" s="14"/>
      <c r="Y12" s="14">
        <v>0.505585970437752</v>
      </c>
      <c r="Z12" s="14">
        <v>0.51541176302949598</v>
      </c>
      <c r="AA12" s="14">
        <v>0.47839597991863397</v>
      </c>
      <c r="AB12" s="14">
        <v>0.479747145412525</v>
      </c>
      <c r="AC12" s="14"/>
      <c r="AD12" s="14">
        <v>0.47503394823990203</v>
      </c>
      <c r="AE12" s="14">
        <v>0.54423071515714105</v>
      </c>
      <c r="AF12" s="14">
        <v>0.57884740492743803</v>
      </c>
      <c r="AG12" s="14">
        <v>0.50065546357098201</v>
      </c>
      <c r="AH12" s="14"/>
      <c r="AI12" s="14">
        <v>0.59420910632486601</v>
      </c>
      <c r="AJ12" s="14">
        <v>0.52049327930518596</v>
      </c>
      <c r="AK12" s="14">
        <v>0.50896543391016302</v>
      </c>
      <c r="AL12" s="14">
        <v>0.50662991739596697</v>
      </c>
      <c r="AM12" s="14">
        <v>0.49880438132892202</v>
      </c>
    </row>
    <row r="13" spans="2:39" ht="29" x14ac:dyDescent="0.35">
      <c r="B13" s="15" t="s">
        <v>395</v>
      </c>
      <c r="C13" s="14">
        <v>0.42963597742938198</v>
      </c>
      <c r="D13" s="14">
        <v>0.46569083472524497</v>
      </c>
      <c r="E13" s="14">
        <v>0.39063878202359698</v>
      </c>
      <c r="F13" s="14"/>
      <c r="G13" s="14">
        <v>0.44675519790628299</v>
      </c>
      <c r="H13" s="14">
        <v>0.40659700754476003</v>
      </c>
      <c r="I13" s="14">
        <v>0.40324371542242998</v>
      </c>
      <c r="J13" s="14">
        <v>0.49209562114956401</v>
      </c>
      <c r="K13" s="14">
        <v>0.35981607888627398</v>
      </c>
      <c r="L13" s="14">
        <v>0.48634370397276799</v>
      </c>
      <c r="M13" s="14"/>
      <c r="N13" s="14">
        <v>0.44777714563746002</v>
      </c>
      <c r="O13" s="14">
        <v>0.45427879042074298</v>
      </c>
      <c r="P13" s="14">
        <v>0.401819898394075</v>
      </c>
      <c r="Q13" s="14">
        <v>0.42219287169654202</v>
      </c>
      <c r="R13" s="14">
        <v>0.45060797670109498</v>
      </c>
      <c r="S13" s="14"/>
      <c r="T13" s="14">
        <v>0.39408074281882999</v>
      </c>
      <c r="U13" s="14">
        <v>0.42801167861711498</v>
      </c>
      <c r="V13" s="14">
        <v>0.44841692366075703</v>
      </c>
      <c r="W13" s="14">
        <v>0.41875192707059999</v>
      </c>
      <c r="X13" s="14"/>
      <c r="Y13" s="14">
        <v>0.43544771291378498</v>
      </c>
      <c r="Z13" s="14">
        <v>0.42335732701617101</v>
      </c>
      <c r="AA13" s="14">
        <v>0.42566007364557301</v>
      </c>
      <c r="AB13" s="14">
        <v>0.40850336428822498</v>
      </c>
      <c r="AC13" s="14"/>
      <c r="AD13" s="14">
        <v>0.42827083365033303</v>
      </c>
      <c r="AE13" s="14">
        <v>0.44545684770895799</v>
      </c>
      <c r="AF13" s="14">
        <v>0.45130814926857399</v>
      </c>
      <c r="AG13" s="14">
        <v>0.355891970682161</v>
      </c>
      <c r="AH13" s="14"/>
      <c r="AI13" s="14">
        <v>0.40733539669355801</v>
      </c>
      <c r="AJ13" s="14">
        <v>0.38549211214597301</v>
      </c>
      <c r="AK13" s="14">
        <v>0.36924778175192002</v>
      </c>
      <c r="AL13" s="14">
        <v>0.51837631311482502</v>
      </c>
      <c r="AM13" s="14">
        <v>0.44340693820062099</v>
      </c>
    </row>
    <row r="14" spans="2:39" x14ac:dyDescent="0.35">
      <c r="B14" s="15" t="s">
        <v>396</v>
      </c>
      <c r="C14" s="14">
        <v>0.38278139806204903</v>
      </c>
      <c r="D14" s="14">
        <v>0.37283346693885</v>
      </c>
      <c r="E14" s="14">
        <v>0.39354115258586497</v>
      </c>
      <c r="F14" s="14"/>
      <c r="G14" s="14">
        <v>0.41135874839263997</v>
      </c>
      <c r="H14" s="14">
        <v>0.40789393764543502</v>
      </c>
      <c r="I14" s="14">
        <v>0.38286797802647499</v>
      </c>
      <c r="J14" s="14">
        <v>0.35526369098490601</v>
      </c>
      <c r="K14" s="14">
        <v>0.31123467550659401</v>
      </c>
      <c r="L14" s="14">
        <v>0.39372002632984898</v>
      </c>
      <c r="M14" s="14"/>
      <c r="N14" s="14">
        <v>0.33945620038839802</v>
      </c>
      <c r="O14" s="14">
        <v>0.39791684147859702</v>
      </c>
      <c r="P14" s="14">
        <v>0.38501010726162199</v>
      </c>
      <c r="Q14" s="14">
        <v>0.40975302684927001</v>
      </c>
      <c r="R14" s="14">
        <v>0.366844837869514</v>
      </c>
      <c r="S14" s="14"/>
      <c r="T14" s="14">
        <v>0.35755274636379297</v>
      </c>
      <c r="U14" s="14">
        <v>0.422458627838603</v>
      </c>
      <c r="V14" s="14">
        <v>0.38489557771712002</v>
      </c>
      <c r="W14" s="14">
        <v>0.38061212659952398</v>
      </c>
      <c r="X14" s="14"/>
      <c r="Y14" s="14">
        <v>0.38221670347518499</v>
      </c>
      <c r="Z14" s="14">
        <v>0.38145781666230399</v>
      </c>
      <c r="AA14" s="14">
        <v>0.38617104948792502</v>
      </c>
      <c r="AB14" s="14">
        <v>0.38981685167940899</v>
      </c>
      <c r="AC14" s="14"/>
      <c r="AD14" s="14">
        <v>0.38565414174754697</v>
      </c>
      <c r="AE14" s="14">
        <v>0.38276655264453002</v>
      </c>
      <c r="AF14" s="14">
        <v>0.320670361840804</v>
      </c>
      <c r="AG14" s="14">
        <v>0.41584620588695498</v>
      </c>
      <c r="AH14" s="14"/>
      <c r="AI14" s="14">
        <v>0.43086668577416198</v>
      </c>
      <c r="AJ14" s="14">
        <v>0.38854547647822302</v>
      </c>
      <c r="AK14" s="14">
        <v>0.45268839073800499</v>
      </c>
      <c r="AL14" s="14">
        <v>0.416653166606127</v>
      </c>
      <c r="AM14" s="14">
        <v>0.44316215558432798</v>
      </c>
    </row>
    <row r="15" spans="2:39" x14ac:dyDescent="0.35">
      <c r="B15" s="15" t="s">
        <v>397</v>
      </c>
      <c r="C15" s="14">
        <v>0.36783441081165402</v>
      </c>
      <c r="D15" s="14">
        <v>0.35327953029162401</v>
      </c>
      <c r="E15" s="14">
        <v>0.38357707524906498</v>
      </c>
      <c r="F15" s="14"/>
      <c r="G15" s="14">
        <v>0.406377512979536</v>
      </c>
      <c r="H15" s="14">
        <v>0.416720650676972</v>
      </c>
      <c r="I15" s="14">
        <v>0.37875807943237699</v>
      </c>
      <c r="J15" s="14">
        <v>0.31908498371850402</v>
      </c>
      <c r="K15" s="14">
        <v>0.362575959385047</v>
      </c>
      <c r="L15" s="14">
        <v>0.24250879142047099</v>
      </c>
      <c r="M15" s="14"/>
      <c r="N15" s="14">
        <v>0.33892104554228802</v>
      </c>
      <c r="O15" s="14">
        <v>0.400389946801821</v>
      </c>
      <c r="P15" s="14">
        <v>0.352896811869649</v>
      </c>
      <c r="Q15" s="14">
        <v>0.38723352905532799</v>
      </c>
      <c r="R15" s="14">
        <v>0.32603479419762099</v>
      </c>
      <c r="S15" s="14"/>
      <c r="T15" s="14">
        <v>0.372142330281096</v>
      </c>
      <c r="U15" s="14">
        <v>0.36165211713873102</v>
      </c>
      <c r="V15" s="14">
        <v>0.37690241464343699</v>
      </c>
      <c r="W15" s="14">
        <v>0.35991583172527303</v>
      </c>
      <c r="X15" s="14"/>
      <c r="Y15" s="14">
        <v>0.36354664422824701</v>
      </c>
      <c r="Z15" s="14">
        <v>0.35622695953894701</v>
      </c>
      <c r="AA15" s="14">
        <v>0.40324805533269698</v>
      </c>
      <c r="AB15" s="14">
        <v>0.41872348234366602</v>
      </c>
      <c r="AC15" s="14"/>
      <c r="AD15" s="14">
        <v>0.36845163200155601</v>
      </c>
      <c r="AE15" s="14">
        <v>0.36350637904595301</v>
      </c>
      <c r="AF15" s="14">
        <v>0.42231131098313501</v>
      </c>
      <c r="AG15" s="14">
        <v>0.34261268116252402</v>
      </c>
      <c r="AH15" s="14"/>
      <c r="AI15" s="14">
        <v>0.42306583903967299</v>
      </c>
      <c r="AJ15" s="14">
        <v>0.372119499608695</v>
      </c>
      <c r="AK15" s="14">
        <v>0.373631370985545</v>
      </c>
      <c r="AL15" s="14">
        <v>0.41434145602051098</v>
      </c>
      <c r="AM15" s="14">
        <v>0.39354794891379902</v>
      </c>
    </row>
    <row r="16" spans="2:39" ht="29" x14ac:dyDescent="0.35">
      <c r="B16" s="15" t="s">
        <v>398</v>
      </c>
      <c r="C16" s="14">
        <v>0.36376248995883498</v>
      </c>
      <c r="D16" s="14">
        <v>0.41103638991500102</v>
      </c>
      <c r="E16" s="14">
        <v>0.31263069656256198</v>
      </c>
      <c r="F16" s="14"/>
      <c r="G16" s="14">
        <v>0.27736111718519102</v>
      </c>
      <c r="H16" s="14">
        <v>0.37144641159513597</v>
      </c>
      <c r="I16" s="14">
        <v>0.41965181924261202</v>
      </c>
      <c r="J16" s="14">
        <v>0.40980886614454798</v>
      </c>
      <c r="K16" s="14">
        <v>0.363791193110307</v>
      </c>
      <c r="L16" s="14">
        <v>0.309275802212928</v>
      </c>
      <c r="M16" s="14"/>
      <c r="N16" s="14">
        <v>0.30997625198173501</v>
      </c>
      <c r="O16" s="14">
        <v>0.41749069299651498</v>
      </c>
      <c r="P16" s="14">
        <v>0.28429946527129601</v>
      </c>
      <c r="Q16" s="14">
        <v>0.35413607192429503</v>
      </c>
      <c r="R16" s="14">
        <v>0.45102817108255999</v>
      </c>
      <c r="S16" s="14"/>
      <c r="T16" s="14">
        <v>0.29279756436091198</v>
      </c>
      <c r="U16" s="14">
        <v>0.23485230550037001</v>
      </c>
      <c r="V16" s="14">
        <v>0.34782454805984298</v>
      </c>
      <c r="W16" s="14">
        <v>0.41618990636958503</v>
      </c>
      <c r="X16" s="14"/>
      <c r="Y16" s="14">
        <v>0.34643936780494999</v>
      </c>
      <c r="Z16" s="14">
        <v>0.43905123061505302</v>
      </c>
      <c r="AA16" s="14">
        <v>0.427346565968862</v>
      </c>
      <c r="AB16" s="14">
        <v>0.29629271782169297</v>
      </c>
      <c r="AC16" s="14"/>
      <c r="AD16" s="14">
        <v>0.39419814984253698</v>
      </c>
      <c r="AE16" s="14">
        <v>0.34448292373079398</v>
      </c>
      <c r="AF16" s="14">
        <v>0.29044306904401601</v>
      </c>
      <c r="AG16" s="14">
        <v>0.279694796994502</v>
      </c>
      <c r="AH16" s="14"/>
      <c r="AI16" s="14">
        <v>0.42384548118090098</v>
      </c>
      <c r="AJ16" s="14">
        <v>0.28910684448850898</v>
      </c>
      <c r="AK16" s="14">
        <v>0.28250050445908598</v>
      </c>
      <c r="AL16" s="14">
        <v>0.51777012126774502</v>
      </c>
      <c r="AM16" s="14">
        <v>0.45920524816385799</v>
      </c>
    </row>
    <row r="17" spans="2:39" x14ac:dyDescent="0.35">
      <c r="B17" s="15" t="s">
        <v>64</v>
      </c>
      <c r="C17" s="14">
        <v>3.97856739713758E-2</v>
      </c>
      <c r="D17" s="14">
        <v>3.8101925365993897E-2</v>
      </c>
      <c r="E17" s="14">
        <v>4.16068286867999E-2</v>
      </c>
      <c r="F17" s="14"/>
      <c r="G17" s="14">
        <v>6.4595072087524803E-3</v>
      </c>
      <c r="H17" s="14">
        <v>4.8010383885712701E-2</v>
      </c>
      <c r="I17" s="14">
        <v>3.1186646464698299E-2</v>
      </c>
      <c r="J17" s="14">
        <v>3.6866947467261699E-2</v>
      </c>
      <c r="K17" s="14">
        <v>5.8362994790788797E-2</v>
      </c>
      <c r="L17" s="14">
        <v>8.2035262214359306E-2</v>
      </c>
      <c r="M17" s="14"/>
      <c r="N17" s="14">
        <v>2.73545958391729E-2</v>
      </c>
      <c r="O17" s="14">
        <v>4.0970074072524697E-2</v>
      </c>
      <c r="P17" s="14">
        <v>2.1775878506950799E-2</v>
      </c>
      <c r="Q17" s="14">
        <v>4.3473635350558502E-2</v>
      </c>
      <c r="R17" s="14">
        <v>4.23153297368574E-2</v>
      </c>
      <c r="S17" s="14"/>
      <c r="T17" s="14">
        <v>5.5054930269262399E-2</v>
      </c>
      <c r="U17" s="14">
        <v>2.2324487635533401E-2</v>
      </c>
      <c r="V17" s="14">
        <v>4.4176266122366602E-2</v>
      </c>
      <c r="W17" s="14">
        <v>3.2142767666121501E-2</v>
      </c>
      <c r="X17" s="14"/>
      <c r="Y17" s="14">
        <v>4.9615786857738903E-2</v>
      </c>
      <c r="Z17" s="14">
        <v>1.27944210297529E-2</v>
      </c>
      <c r="AA17" s="14">
        <v>1.92487177725599E-2</v>
      </c>
      <c r="AB17" s="14">
        <v>1.0497178566934299E-2</v>
      </c>
      <c r="AC17" s="14"/>
      <c r="AD17" s="14">
        <v>3.2051075951039801E-2</v>
      </c>
      <c r="AE17" s="14">
        <v>1.9470546604943999E-2</v>
      </c>
      <c r="AF17" s="14">
        <v>5.3064046900312703E-2</v>
      </c>
      <c r="AG17" s="14">
        <v>0.142954788522413</v>
      </c>
      <c r="AH17" s="14"/>
      <c r="AI17" s="14">
        <v>0</v>
      </c>
      <c r="AJ17" s="14">
        <v>1.32530024388418E-2</v>
      </c>
      <c r="AK17" s="14">
        <v>3.1043738494484999E-2</v>
      </c>
      <c r="AL17" s="14">
        <v>2.61020097190874E-2</v>
      </c>
      <c r="AM17" s="14">
        <v>2.5660280462375399E-2</v>
      </c>
    </row>
    <row r="18" spans="2:39" ht="29" x14ac:dyDescent="0.35">
      <c r="B18" s="15" t="s">
        <v>399</v>
      </c>
      <c r="C18" s="23">
        <v>1.16240181839267E-2</v>
      </c>
      <c r="D18" s="23">
        <v>1.32797380214375E-2</v>
      </c>
      <c r="E18" s="23">
        <v>9.8331795873181204E-3</v>
      </c>
      <c r="F18" s="23"/>
      <c r="G18" s="23">
        <v>3.7912636649836198E-3</v>
      </c>
      <c r="H18" s="23">
        <v>8.8851321894451805E-3</v>
      </c>
      <c r="I18" s="23">
        <v>0</v>
      </c>
      <c r="J18" s="23">
        <v>2.1163000585493599E-2</v>
      </c>
      <c r="K18" s="23">
        <v>2.6446799324217E-2</v>
      </c>
      <c r="L18" s="23">
        <v>2.5080740132728201E-2</v>
      </c>
      <c r="M18" s="23"/>
      <c r="N18" s="23">
        <v>1.39689080337218E-2</v>
      </c>
      <c r="O18" s="23">
        <v>6.5857394021926101E-3</v>
      </c>
      <c r="P18" s="23">
        <v>1.34053881527258E-2</v>
      </c>
      <c r="Q18" s="23">
        <v>8.6723016631464495E-3</v>
      </c>
      <c r="R18" s="23">
        <v>1.6511638963767901E-2</v>
      </c>
      <c r="S18" s="23"/>
      <c r="T18" s="23">
        <v>1.8954350663660701E-2</v>
      </c>
      <c r="U18" s="23">
        <v>0</v>
      </c>
      <c r="V18" s="23">
        <v>1.1298227025397199E-2</v>
      </c>
      <c r="W18" s="23">
        <v>1.2447973352289501E-2</v>
      </c>
      <c r="X18" s="23"/>
      <c r="Y18" s="23">
        <v>1.3530147851467399E-2</v>
      </c>
      <c r="Z18" s="23">
        <v>6.6829878794022503E-3</v>
      </c>
      <c r="AA18" s="23">
        <v>6.5036252305281502E-3</v>
      </c>
      <c r="AB18" s="23">
        <v>1.0902697508327499E-2</v>
      </c>
      <c r="AC18" s="23"/>
      <c r="AD18" s="23">
        <v>1.37048938635871E-2</v>
      </c>
      <c r="AE18" s="23">
        <v>5.1558126493899004E-3</v>
      </c>
      <c r="AF18" s="23">
        <v>1.31378525074527E-2</v>
      </c>
      <c r="AG18" s="23">
        <v>2.0164493205623201E-2</v>
      </c>
      <c r="AH18" s="23"/>
      <c r="AI18" s="23">
        <v>0</v>
      </c>
      <c r="AJ18" s="23">
        <v>1.34939500231915E-2</v>
      </c>
      <c r="AK18" s="23">
        <v>0</v>
      </c>
      <c r="AL18" s="23">
        <v>1.3409848876145601E-2</v>
      </c>
      <c r="AM18" s="23">
        <v>0</v>
      </c>
    </row>
    <row r="19" spans="2:39" x14ac:dyDescent="0.35">
      <c r="B19" s="16"/>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G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1" t="s">
        <v>409</v>
      </c>
      <c r="E2" s="28"/>
      <c r="F2" s="28"/>
      <c r="G2" s="28"/>
    </row>
    <row r="6" spans="2:7" ht="50.15" customHeight="1" x14ac:dyDescent="0.35">
      <c r="B6" s="17" t="s">
        <v>15</v>
      </c>
      <c r="C6" s="17" t="s">
        <v>401</v>
      </c>
      <c r="D6" s="17" t="s">
        <v>402</v>
      </c>
      <c r="E6" s="17" t="s">
        <v>403</v>
      </c>
      <c r="F6" s="17" t="s">
        <v>109</v>
      </c>
    </row>
    <row r="7" spans="2:7" x14ac:dyDescent="0.35">
      <c r="B7" s="15" t="s">
        <v>404</v>
      </c>
      <c r="C7" s="14">
        <v>0.26921714743292702</v>
      </c>
      <c r="D7" s="14">
        <v>0.40134629572729402</v>
      </c>
      <c r="E7" s="14">
        <v>0.56418456170887898</v>
      </c>
      <c r="F7" s="14">
        <v>0.19199205171467401</v>
      </c>
    </row>
    <row r="8" spans="2:7" x14ac:dyDescent="0.35">
      <c r="B8" s="15" t="s">
        <v>405</v>
      </c>
      <c r="C8" s="14">
        <v>0.42371020443787399</v>
      </c>
      <c r="D8" s="14">
        <v>0.39514690825426801</v>
      </c>
      <c r="E8" s="14">
        <v>0.28331988434991001</v>
      </c>
      <c r="F8" s="14">
        <v>0.48353781779250898</v>
      </c>
    </row>
    <row r="9" spans="2:7" x14ac:dyDescent="0.35">
      <c r="B9" s="15" t="s">
        <v>406</v>
      </c>
      <c r="C9" s="14">
        <v>0.20147314567977401</v>
      </c>
      <c r="D9" s="14">
        <v>0.121417596247274</v>
      </c>
      <c r="E9" s="14">
        <v>9.7565219299105499E-2</v>
      </c>
      <c r="F9" s="14">
        <v>0.21857012528488701</v>
      </c>
    </row>
    <row r="10" spans="2:7" x14ac:dyDescent="0.35">
      <c r="B10" s="15" t="s">
        <v>407</v>
      </c>
      <c r="C10" s="14">
        <v>7.8037714923134799E-2</v>
      </c>
      <c r="D10" s="14">
        <v>4.80593953571831E-2</v>
      </c>
      <c r="E10" s="14">
        <v>3.2011436166201397E-2</v>
      </c>
      <c r="F10" s="14">
        <v>8.1564441208731894E-2</v>
      </c>
    </row>
    <row r="11" spans="2:7" x14ac:dyDescent="0.35">
      <c r="B11" s="15" t="s">
        <v>408</v>
      </c>
      <c r="C11" s="14">
        <v>2.2123364752077199E-2</v>
      </c>
      <c r="D11" s="14">
        <v>1.14861368988256E-2</v>
      </c>
      <c r="E11" s="14">
        <v>1.16609282089884E-2</v>
      </c>
      <c r="F11" s="14">
        <v>1.35515874283187E-2</v>
      </c>
    </row>
    <row r="12" spans="2:7" x14ac:dyDescent="0.35">
      <c r="B12" s="15" t="s">
        <v>64</v>
      </c>
      <c r="C12" s="14">
        <v>5.4384227742130097E-3</v>
      </c>
      <c r="D12" s="14">
        <v>2.25436675151553E-2</v>
      </c>
      <c r="E12" s="14">
        <v>1.12579702669165E-2</v>
      </c>
      <c r="F12" s="14">
        <v>1.0783976570879599E-2</v>
      </c>
    </row>
    <row r="13" spans="2:7" x14ac:dyDescent="0.35">
      <c r="B13" s="16"/>
      <c r="C13" s="16"/>
      <c r="D13" s="16"/>
      <c r="E13" s="16"/>
      <c r="F13" s="16"/>
    </row>
    <row r="14" spans="2:7" x14ac:dyDescent="0.35">
      <c r="B14" t="s">
        <v>69</v>
      </c>
    </row>
    <row r="15" spans="2:7" x14ac:dyDescent="0.35">
      <c r="B15" t="s">
        <v>70</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404</v>
      </c>
      <c r="C9" s="14">
        <v>0.26921714743292702</v>
      </c>
      <c r="D9" s="14">
        <v>0.26506912964442803</v>
      </c>
      <c r="E9" s="14">
        <v>0.27370367358715297</v>
      </c>
      <c r="F9" s="14"/>
      <c r="G9" s="14">
        <v>0.212375416615593</v>
      </c>
      <c r="H9" s="14">
        <v>0.27828888082719799</v>
      </c>
      <c r="I9" s="14">
        <v>0.23831264245311901</v>
      </c>
      <c r="J9" s="14">
        <v>0.31898744329265699</v>
      </c>
      <c r="K9" s="14">
        <v>0.29990819744385799</v>
      </c>
      <c r="L9" s="14">
        <v>0.30087745087891199</v>
      </c>
      <c r="M9" s="14"/>
      <c r="N9" s="14">
        <v>0.27303078786739698</v>
      </c>
      <c r="O9" s="14">
        <v>0.25624059922890302</v>
      </c>
      <c r="P9" s="14">
        <v>0.195364209322787</v>
      </c>
      <c r="Q9" s="14">
        <v>0.37968279707194902</v>
      </c>
      <c r="R9" s="14">
        <v>0.20626499861891001</v>
      </c>
      <c r="S9" s="14"/>
      <c r="T9" s="14">
        <v>0.245527110640406</v>
      </c>
      <c r="U9" s="14">
        <v>0.22049013177528601</v>
      </c>
      <c r="V9" s="14">
        <v>0.24373529089877999</v>
      </c>
      <c r="W9" s="14">
        <v>0.30846424054795502</v>
      </c>
      <c r="X9" s="14"/>
      <c r="Y9" s="14">
        <v>0.27870065459509402</v>
      </c>
      <c r="Z9" s="14">
        <v>0.24132171052490001</v>
      </c>
      <c r="AA9" s="14">
        <v>0.23201910777926099</v>
      </c>
      <c r="AB9" s="14">
        <v>0.27327616477288202</v>
      </c>
      <c r="AC9" s="14"/>
      <c r="AD9" s="14">
        <v>0.25587441479978001</v>
      </c>
      <c r="AE9" s="14">
        <v>0.30601807934838698</v>
      </c>
      <c r="AF9" s="14">
        <v>0.290783319046098</v>
      </c>
      <c r="AG9" s="14">
        <v>0.222662904978457</v>
      </c>
      <c r="AH9" s="14"/>
      <c r="AI9" s="14">
        <v>0.30476941858572498</v>
      </c>
      <c r="AJ9" s="14">
        <v>0.221601140947744</v>
      </c>
      <c r="AK9" s="14">
        <v>0.398398143847496</v>
      </c>
      <c r="AL9" s="14">
        <v>0.28137280889806698</v>
      </c>
      <c r="AM9" s="14">
        <v>0.19672290350439001</v>
      </c>
    </row>
    <row r="10" spans="2:39" x14ac:dyDescent="0.35">
      <c r="B10" s="15" t="s">
        <v>405</v>
      </c>
      <c r="C10" s="14">
        <v>0.42371020443787399</v>
      </c>
      <c r="D10" s="14">
        <v>0.43375083608774501</v>
      </c>
      <c r="E10" s="14">
        <v>0.41285018435141202</v>
      </c>
      <c r="F10" s="14"/>
      <c r="G10" s="14">
        <v>0.33584692765815499</v>
      </c>
      <c r="H10" s="14">
        <v>0.436817660947183</v>
      </c>
      <c r="I10" s="14">
        <v>0.43416641364863801</v>
      </c>
      <c r="J10" s="14">
        <v>0.43837316914945501</v>
      </c>
      <c r="K10" s="14">
        <v>0.48512708414242101</v>
      </c>
      <c r="L10" s="14">
        <v>0.43686819486043399</v>
      </c>
      <c r="M10" s="14"/>
      <c r="N10" s="14">
        <v>0.390868741083294</v>
      </c>
      <c r="O10" s="14">
        <v>0.41393898684113001</v>
      </c>
      <c r="P10" s="14">
        <v>0.43554493245550402</v>
      </c>
      <c r="Q10" s="14">
        <v>0.414785671624682</v>
      </c>
      <c r="R10" s="14">
        <v>0.46284577112141501</v>
      </c>
      <c r="S10" s="14"/>
      <c r="T10" s="14">
        <v>0.40556983478393499</v>
      </c>
      <c r="U10" s="14">
        <v>0.48153785762581502</v>
      </c>
      <c r="V10" s="14">
        <v>0.41521737865647401</v>
      </c>
      <c r="W10" s="14">
        <v>0.42651848399736397</v>
      </c>
      <c r="X10" s="14"/>
      <c r="Y10" s="14">
        <v>0.42136263761360798</v>
      </c>
      <c r="Z10" s="14">
        <v>0.45499930197016503</v>
      </c>
      <c r="AA10" s="14">
        <v>0.44783839547433402</v>
      </c>
      <c r="AB10" s="14">
        <v>0.39362815559492298</v>
      </c>
      <c r="AC10" s="14"/>
      <c r="AD10" s="14">
        <v>0.42507818334252001</v>
      </c>
      <c r="AE10" s="14">
        <v>0.407551667081677</v>
      </c>
      <c r="AF10" s="14">
        <v>0.427164580381102</v>
      </c>
      <c r="AG10" s="14">
        <v>0.46276445015904</v>
      </c>
      <c r="AH10" s="14"/>
      <c r="AI10" s="14">
        <v>0.47409637488705197</v>
      </c>
      <c r="AJ10" s="14">
        <v>0.44933683087787202</v>
      </c>
      <c r="AK10" s="14">
        <v>0.405180719258322</v>
      </c>
      <c r="AL10" s="14">
        <v>0.416545581824944</v>
      </c>
      <c r="AM10" s="14">
        <v>0.36819907060778401</v>
      </c>
    </row>
    <row r="11" spans="2:39" x14ac:dyDescent="0.35">
      <c r="B11" s="15" t="s">
        <v>406</v>
      </c>
      <c r="C11" s="14">
        <v>0.20147314567977401</v>
      </c>
      <c r="D11" s="14">
        <v>0.204816713037243</v>
      </c>
      <c r="E11" s="14">
        <v>0.19785671895197901</v>
      </c>
      <c r="F11" s="14"/>
      <c r="G11" s="14">
        <v>0.285240440636715</v>
      </c>
      <c r="H11" s="14">
        <v>0.17705936564424499</v>
      </c>
      <c r="I11" s="14">
        <v>0.191086562832574</v>
      </c>
      <c r="J11" s="14">
        <v>0.176859412174006</v>
      </c>
      <c r="K11" s="14">
        <v>0.16502518986293699</v>
      </c>
      <c r="L11" s="14">
        <v>0.211074222291111</v>
      </c>
      <c r="M11" s="14"/>
      <c r="N11" s="14">
        <v>0.21037139156349399</v>
      </c>
      <c r="O11" s="14">
        <v>0.20529838908652501</v>
      </c>
      <c r="P11" s="14">
        <v>0.21637864198002099</v>
      </c>
      <c r="Q11" s="14">
        <v>0.14671501436654999</v>
      </c>
      <c r="R11" s="14">
        <v>0.25818225643078802</v>
      </c>
      <c r="S11" s="14"/>
      <c r="T11" s="14">
        <v>0.214251329669184</v>
      </c>
      <c r="U11" s="14">
        <v>0.20310784218846201</v>
      </c>
      <c r="V11" s="14">
        <v>0.22526219069168199</v>
      </c>
      <c r="W11" s="14">
        <v>0.174576382634449</v>
      </c>
      <c r="X11" s="14"/>
      <c r="Y11" s="14">
        <v>0.20224743830582201</v>
      </c>
      <c r="Z11" s="14">
        <v>0.18398488134653301</v>
      </c>
      <c r="AA11" s="14">
        <v>0.19028502123876301</v>
      </c>
      <c r="AB11" s="14">
        <v>0.222334172208078</v>
      </c>
      <c r="AC11" s="14"/>
      <c r="AD11" s="14">
        <v>0.20497256405779099</v>
      </c>
      <c r="AE11" s="14">
        <v>0.213791441214429</v>
      </c>
      <c r="AF11" s="14">
        <v>0.14515583930007001</v>
      </c>
      <c r="AG11" s="14">
        <v>0.18481559744253501</v>
      </c>
      <c r="AH11" s="14"/>
      <c r="AI11" s="14">
        <v>0.19375448543270901</v>
      </c>
      <c r="AJ11" s="14">
        <v>0.20438131251431199</v>
      </c>
      <c r="AK11" s="14">
        <v>0.116189597601963</v>
      </c>
      <c r="AL11" s="14">
        <v>0.19884551638061901</v>
      </c>
      <c r="AM11" s="14">
        <v>0.30527064474478599</v>
      </c>
    </row>
    <row r="12" spans="2:39" x14ac:dyDescent="0.35">
      <c r="B12" s="15" t="s">
        <v>407</v>
      </c>
      <c r="C12" s="14">
        <v>7.8037714923134799E-2</v>
      </c>
      <c r="D12" s="14">
        <v>7.3645179906623698E-2</v>
      </c>
      <c r="E12" s="14">
        <v>8.2788712686348603E-2</v>
      </c>
      <c r="F12" s="14"/>
      <c r="G12" s="14">
        <v>0.11980753587079</v>
      </c>
      <c r="H12" s="14">
        <v>8.2558381884234006E-2</v>
      </c>
      <c r="I12" s="14">
        <v>7.8311580752993701E-2</v>
      </c>
      <c r="J12" s="14">
        <v>6.5779975383881806E-2</v>
      </c>
      <c r="K12" s="14">
        <v>4.9939528550783603E-2</v>
      </c>
      <c r="L12" s="14">
        <v>4.2280025859337003E-2</v>
      </c>
      <c r="M12" s="14"/>
      <c r="N12" s="14">
        <v>9.1623725617990301E-2</v>
      </c>
      <c r="O12" s="14">
        <v>8.7384742684107605E-2</v>
      </c>
      <c r="P12" s="14">
        <v>0.12555648428659599</v>
      </c>
      <c r="Q12" s="14">
        <v>3.6716528356382297E-2</v>
      </c>
      <c r="R12" s="14">
        <v>5.3914560038560697E-2</v>
      </c>
      <c r="S12" s="14"/>
      <c r="T12" s="14">
        <v>0.101701531604224</v>
      </c>
      <c r="U12" s="14">
        <v>4.5754096457378497E-2</v>
      </c>
      <c r="V12" s="14">
        <v>8.2574648873421905E-2</v>
      </c>
      <c r="W12" s="14">
        <v>7.4157902468863293E-2</v>
      </c>
      <c r="X12" s="14"/>
      <c r="Y12" s="14">
        <v>6.3359606131529994E-2</v>
      </c>
      <c r="Z12" s="14">
        <v>0.111456024885232</v>
      </c>
      <c r="AA12" s="14">
        <v>8.8064816412160102E-2</v>
      </c>
      <c r="AB12" s="14">
        <v>8.5835241537736903E-2</v>
      </c>
      <c r="AC12" s="14"/>
      <c r="AD12" s="14">
        <v>9.0886228673102504E-2</v>
      </c>
      <c r="AE12" s="14">
        <v>5.2594539492011601E-2</v>
      </c>
      <c r="AF12" s="14">
        <v>6.0280705435426102E-2</v>
      </c>
      <c r="AG12" s="14">
        <v>7.9860449707405301E-2</v>
      </c>
      <c r="AH12" s="14"/>
      <c r="AI12" s="14">
        <v>2.7379721094514298E-2</v>
      </c>
      <c r="AJ12" s="14">
        <v>8.7048243759423702E-2</v>
      </c>
      <c r="AK12" s="14">
        <v>4.8590947962497001E-2</v>
      </c>
      <c r="AL12" s="14">
        <v>6.42436535424315E-2</v>
      </c>
      <c r="AM12" s="14">
        <v>0.115705501014674</v>
      </c>
    </row>
    <row r="13" spans="2:39" x14ac:dyDescent="0.35">
      <c r="B13" s="15" t="s">
        <v>408</v>
      </c>
      <c r="C13" s="14">
        <v>2.2123364752077199E-2</v>
      </c>
      <c r="D13" s="14">
        <v>1.8051384346978401E-2</v>
      </c>
      <c r="E13" s="14">
        <v>2.6527648320393799E-2</v>
      </c>
      <c r="F13" s="14"/>
      <c r="G13" s="14">
        <v>4.4453917806362701E-2</v>
      </c>
      <c r="H13" s="14">
        <v>1.44246906605699E-2</v>
      </c>
      <c r="I13" s="14">
        <v>5.0832129846365197E-2</v>
      </c>
      <c r="J13" s="14">
        <v>0</v>
      </c>
      <c r="K13" s="14">
        <v>0</v>
      </c>
      <c r="L13" s="14">
        <v>0</v>
      </c>
      <c r="M13" s="14"/>
      <c r="N13" s="14">
        <v>2.4239447205891999E-2</v>
      </c>
      <c r="O13" s="14">
        <v>3.7137282159334199E-2</v>
      </c>
      <c r="P13" s="14">
        <v>1.8545875374734899E-2</v>
      </c>
      <c r="Q13" s="14">
        <v>1.35554516892867E-2</v>
      </c>
      <c r="R13" s="14">
        <v>1.8792413790326E-2</v>
      </c>
      <c r="S13" s="14"/>
      <c r="T13" s="14">
        <v>1.01601514916699E-2</v>
      </c>
      <c r="U13" s="14">
        <v>4.9110071953057999E-2</v>
      </c>
      <c r="V13" s="14">
        <v>2.8236655854549299E-2</v>
      </c>
      <c r="W13" s="14">
        <v>1.3805987198242701E-2</v>
      </c>
      <c r="X13" s="14"/>
      <c r="Y13" s="14">
        <v>2.8183856651551001E-2</v>
      </c>
      <c r="Z13" s="14">
        <v>1.92868081421635E-3</v>
      </c>
      <c r="AA13" s="14">
        <v>4.1792659095481598E-2</v>
      </c>
      <c r="AB13" s="14">
        <v>2.4926265886380201E-2</v>
      </c>
      <c r="AC13" s="14"/>
      <c r="AD13" s="14">
        <v>2.0014206728432099E-2</v>
      </c>
      <c r="AE13" s="14">
        <v>2.0044272863495902E-2</v>
      </c>
      <c r="AF13" s="14">
        <v>4.5939641111918103E-2</v>
      </c>
      <c r="AG13" s="14">
        <v>2.8031359109710899E-2</v>
      </c>
      <c r="AH13" s="14"/>
      <c r="AI13" s="14">
        <v>0</v>
      </c>
      <c r="AJ13" s="14">
        <v>2.8965734833540799E-2</v>
      </c>
      <c r="AK13" s="14">
        <v>1.7321026618821001E-2</v>
      </c>
      <c r="AL13" s="14">
        <v>3.8992439353939097E-2</v>
      </c>
      <c r="AM13" s="14">
        <v>1.4101880128366599E-2</v>
      </c>
    </row>
    <row r="14" spans="2:39" x14ac:dyDescent="0.35">
      <c r="B14" s="15" t="s">
        <v>64</v>
      </c>
      <c r="C14" s="23">
        <v>5.4384227742130097E-3</v>
      </c>
      <c r="D14" s="23">
        <v>4.6667569769811602E-3</v>
      </c>
      <c r="E14" s="23">
        <v>6.2730621027138403E-3</v>
      </c>
      <c r="F14" s="23"/>
      <c r="G14" s="23">
        <v>2.2757614123843999E-3</v>
      </c>
      <c r="H14" s="23">
        <v>1.0851020036570401E-2</v>
      </c>
      <c r="I14" s="23">
        <v>7.2906704663102603E-3</v>
      </c>
      <c r="J14" s="23">
        <v>0</v>
      </c>
      <c r="K14" s="23">
        <v>0</v>
      </c>
      <c r="L14" s="23">
        <v>8.9001061102057504E-3</v>
      </c>
      <c r="M14" s="23"/>
      <c r="N14" s="23">
        <v>9.8659066619336995E-3</v>
      </c>
      <c r="O14" s="23">
        <v>0</v>
      </c>
      <c r="P14" s="23">
        <v>8.6098565803572804E-3</v>
      </c>
      <c r="Q14" s="23">
        <v>8.5445368911496195E-3</v>
      </c>
      <c r="R14" s="23">
        <v>0</v>
      </c>
      <c r="S14" s="23"/>
      <c r="T14" s="23">
        <v>2.2790041810580801E-2</v>
      </c>
      <c r="U14" s="23">
        <v>0</v>
      </c>
      <c r="V14" s="23">
        <v>4.9738350250934701E-3</v>
      </c>
      <c r="W14" s="23">
        <v>2.4770031531263E-3</v>
      </c>
      <c r="X14" s="23"/>
      <c r="Y14" s="23">
        <v>6.1458067023954102E-3</v>
      </c>
      <c r="Z14" s="23">
        <v>6.30940045895397E-3</v>
      </c>
      <c r="AA14" s="23">
        <v>0</v>
      </c>
      <c r="AB14" s="23">
        <v>0</v>
      </c>
      <c r="AC14" s="23"/>
      <c r="AD14" s="23">
        <v>3.1744023983742899E-3</v>
      </c>
      <c r="AE14" s="23">
        <v>0</v>
      </c>
      <c r="AF14" s="23">
        <v>3.06759147253855E-2</v>
      </c>
      <c r="AG14" s="23">
        <v>2.1865238602852999E-2</v>
      </c>
      <c r="AH14" s="23"/>
      <c r="AI14" s="23">
        <v>0</v>
      </c>
      <c r="AJ14" s="23">
        <v>8.6667370671071105E-3</v>
      </c>
      <c r="AK14" s="23">
        <v>1.4319564710900399E-2</v>
      </c>
      <c r="AL14" s="23">
        <v>0</v>
      </c>
      <c r="AM14" s="23">
        <v>0</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404</v>
      </c>
      <c r="C9" s="14">
        <v>0.40134629572729402</v>
      </c>
      <c r="D9" s="14">
        <v>0.42184775299113098</v>
      </c>
      <c r="E9" s="14">
        <v>0.37917177071224201</v>
      </c>
      <c r="F9" s="14"/>
      <c r="G9" s="14">
        <v>0.33877362090857499</v>
      </c>
      <c r="H9" s="14">
        <v>0.44672369558342301</v>
      </c>
      <c r="I9" s="14">
        <v>0.41843532026538799</v>
      </c>
      <c r="J9" s="14">
        <v>0.34455260839956797</v>
      </c>
      <c r="K9" s="14">
        <v>0.39502091314947002</v>
      </c>
      <c r="L9" s="14">
        <v>0.46643350838437098</v>
      </c>
      <c r="M9" s="14"/>
      <c r="N9" s="14">
        <v>0.37110255710170098</v>
      </c>
      <c r="O9" s="14">
        <v>0.48289909895243799</v>
      </c>
      <c r="P9" s="14">
        <v>0.40984561079088599</v>
      </c>
      <c r="Q9" s="14">
        <v>0.363837957242171</v>
      </c>
      <c r="R9" s="14">
        <v>0.380259322451177</v>
      </c>
      <c r="S9" s="14"/>
      <c r="T9" s="14">
        <v>0.37037034739931202</v>
      </c>
      <c r="U9" s="14">
        <v>0.32763070769173502</v>
      </c>
      <c r="V9" s="14">
        <v>0.383507863088767</v>
      </c>
      <c r="W9" s="14">
        <v>0.43937793641570699</v>
      </c>
      <c r="X9" s="14"/>
      <c r="Y9" s="14">
        <v>0.40027666713854099</v>
      </c>
      <c r="Z9" s="14">
        <v>0.38003181257650398</v>
      </c>
      <c r="AA9" s="14">
        <v>0.44219079314633603</v>
      </c>
      <c r="AB9" s="14">
        <v>0.53284103004539296</v>
      </c>
      <c r="AC9" s="14"/>
      <c r="AD9" s="14">
        <v>0.43126679491731701</v>
      </c>
      <c r="AE9" s="14">
        <v>0.37353497272445801</v>
      </c>
      <c r="AF9" s="14">
        <v>0.38714312314282401</v>
      </c>
      <c r="AG9" s="14">
        <v>0.30542202868261797</v>
      </c>
      <c r="AH9" s="14"/>
      <c r="AI9" s="14">
        <v>0.416592331407246</v>
      </c>
      <c r="AJ9" s="14">
        <v>0.458699021686297</v>
      </c>
      <c r="AK9" s="14">
        <v>0.38330580665252501</v>
      </c>
      <c r="AL9" s="14">
        <v>0.49031751158449699</v>
      </c>
      <c r="AM9" s="14">
        <v>0.44512843565597798</v>
      </c>
    </row>
    <row r="10" spans="2:39" x14ac:dyDescent="0.35">
      <c r="B10" s="15" t="s">
        <v>405</v>
      </c>
      <c r="C10" s="14">
        <v>0.39514690825426801</v>
      </c>
      <c r="D10" s="14">
        <v>0.40385743056898099</v>
      </c>
      <c r="E10" s="14">
        <v>0.38572554408117299</v>
      </c>
      <c r="F10" s="14"/>
      <c r="G10" s="14">
        <v>0.421325917199873</v>
      </c>
      <c r="H10" s="14">
        <v>0.37115625892207799</v>
      </c>
      <c r="I10" s="14">
        <v>0.36699543771711701</v>
      </c>
      <c r="J10" s="14">
        <v>0.50498630916663001</v>
      </c>
      <c r="K10" s="14">
        <v>0.37282191152621602</v>
      </c>
      <c r="L10" s="14">
        <v>0.31389762428596102</v>
      </c>
      <c r="M10" s="14"/>
      <c r="N10" s="14">
        <v>0.37503100367202202</v>
      </c>
      <c r="O10" s="14">
        <v>0.35239363671652502</v>
      </c>
      <c r="P10" s="14">
        <v>0.41459687934362499</v>
      </c>
      <c r="Q10" s="14">
        <v>0.42117556019959201</v>
      </c>
      <c r="R10" s="14">
        <v>0.42314245770495601</v>
      </c>
      <c r="S10" s="14"/>
      <c r="T10" s="14">
        <v>0.36913419432933597</v>
      </c>
      <c r="U10" s="14">
        <v>0.36281965268182498</v>
      </c>
      <c r="V10" s="14">
        <v>0.393060249120328</v>
      </c>
      <c r="W10" s="14">
        <v>0.40817939823635802</v>
      </c>
      <c r="X10" s="14"/>
      <c r="Y10" s="14">
        <v>0.37838290678248299</v>
      </c>
      <c r="Z10" s="14">
        <v>0.45690889501474702</v>
      </c>
      <c r="AA10" s="14">
        <v>0.370429936712665</v>
      </c>
      <c r="AB10" s="14">
        <v>0.34961674066980503</v>
      </c>
      <c r="AC10" s="14"/>
      <c r="AD10" s="14">
        <v>0.384041926305835</v>
      </c>
      <c r="AE10" s="14">
        <v>0.42869106339374802</v>
      </c>
      <c r="AF10" s="14">
        <v>0.37641806783249299</v>
      </c>
      <c r="AG10" s="14">
        <v>0.373645970785276</v>
      </c>
      <c r="AH10" s="14"/>
      <c r="AI10" s="14">
        <v>0.39340506921998197</v>
      </c>
      <c r="AJ10" s="14">
        <v>0.39377104094024701</v>
      </c>
      <c r="AK10" s="14">
        <v>0.45192156400169498</v>
      </c>
      <c r="AL10" s="14">
        <v>0.410125294667261</v>
      </c>
      <c r="AM10" s="14">
        <v>0.39643858958367301</v>
      </c>
    </row>
    <row r="11" spans="2:39" x14ac:dyDescent="0.35">
      <c r="B11" s="15" t="s">
        <v>406</v>
      </c>
      <c r="C11" s="14">
        <v>0.121417596247274</v>
      </c>
      <c r="D11" s="14">
        <v>0.11517172722750001</v>
      </c>
      <c r="E11" s="14">
        <v>0.12817317352343299</v>
      </c>
      <c r="F11" s="14"/>
      <c r="G11" s="14">
        <v>0.14781896648455201</v>
      </c>
      <c r="H11" s="14">
        <v>0.100864930261756</v>
      </c>
      <c r="I11" s="14">
        <v>0.10879557678285701</v>
      </c>
      <c r="J11" s="14">
        <v>0.101644531558311</v>
      </c>
      <c r="K11" s="14">
        <v>0.15652773554344501</v>
      </c>
      <c r="L11" s="14">
        <v>0.142909347529835</v>
      </c>
      <c r="M11" s="14"/>
      <c r="N11" s="14">
        <v>0.15073839196400299</v>
      </c>
      <c r="O11" s="14">
        <v>9.6503648123856006E-2</v>
      </c>
      <c r="P11" s="14">
        <v>9.7705271714896402E-2</v>
      </c>
      <c r="Q11" s="14">
        <v>0.134505946016553</v>
      </c>
      <c r="R11" s="14">
        <v>0.132296418164258</v>
      </c>
      <c r="S11" s="14"/>
      <c r="T11" s="14">
        <v>0.192231507126329</v>
      </c>
      <c r="U11" s="14">
        <v>0.18244076973954801</v>
      </c>
      <c r="V11" s="14">
        <v>0.11996285119250601</v>
      </c>
      <c r="W11" s="14">
        <v>9.7948904900032399E-2</v>
      </c>
      <c r="X11" s="14"/>
      <c r="Y11" s="14">
        <v>0.139473955581912</v>
      </c>
      <c r="Z11" s="14">
        <v>9.08527920346337E-2</v>
      </c>
      <c r="AA11" s="14">
        <v>9.5047590514093699E-2</v>
      </c>
      <c r="AB11" s="14">
        <v>6.0016496565226597E-2</v>
      </c>
      <c r="AC11" s="14"/>
      <c r="AD11" s="14">
        <v>0.112663438431295</v>
      </c>
      <c r="AE11" s="14">
        <v>0.127748570602465</v>
      </c>
      <c r="AF11" s="14">
        <v>0.14890204205004301</v>
      </c>
      <c r="AG11" s="14">
        <v>0.12518782942948001</v>
      </c>
      <c r="AH11" s="14"/>
      <c r="AI11" s="14">
        <v>9.9250166024313705E-2</v>
      </c>
      <c r="AJ11" s="14">
        <v>8.4195800202168602E-2</v>
      </c>
      <c r="AK11" s="14">
        <v>0.13890183104659201</v>
      </c>
      <c r="AL11" s="14">
        <v>6.7853844840351299E-2</v>
      </c>
      <c r="AM11" s="14">
        <v>0.118262404619722</v>
      </c>
    </row>
    <row r="12" spans="2:39" x14ac:dyDescent="0.35">
      <c r="B12" s="15" t="s">
        <v>407</v>
      </c>
      <c r="C12" s="14">
        <v>4.80593953571831E-2</v>
      </c>
      <c r="D12" s="14">
        <v>3.8571407758439397E-2</v>
      </c>
      <c r="E12" s="14">
        <v>5.8321671625804899E-2</v>
      </c>
      <c r="F12" s="14"/>
      <c r="G12" s="14">
        <v>7.0517327363906201E-2</v>
      </c>
      <c r="H12" s="14">
        <v>4.8847750171706998E-2</v>
      </c>
      <c r="I12" s="14">
        <v>6.3748803547608299E-2</v>
      </c>
      <c r="J12" s="14">
        <v>2.59326700821031E-2</v>
      </c>
      <c r="K12" s="14">
        <v>3.3431990495244798E-2</v>
      </c>
      <c r="L12" s="14">
        <v>2.4462764237530198E-2</v>
      </c>
      <c r="M12" s="14"/>
      <c r="N12" s="14">
        <v>8.0860000513720595E-2</v>
      </c>
      <c r="O12" s="14">
        <v>3.9117638613493697E-2</v>
      </c>
      <c r="P12" s="14">
        <v>4.9640262521708799E-2</v>
      </c>
      <c r="Q12" s="14">
        <v>4.1428977665738199E-2</v>
      </c>
      <c r="R12" s="14">
        <v>3.9929473352461102E-2</v>
      </c>
      <c r="S12" s="14"/>
      <c r="T12" s="14">
        <v>3.4982619203287199E-2</v>
      </c>
      <c r="U12" s="14">
        <v>0.104093775406893</v>
      </c>
      <c r="V12" s="14">
        <v>5.1694931669208397E-2</v>
      </c>
      <c r="W12" s="14">
        <v>3.8024659406517503E-2</v>
      </c>
      <c r="X12" s="14"/>
      <c r="Y12" s="14">
        <v>5.16888106673229E-2</v>
      </c>
      <c r="Z12" s="14">
        <v>4.1262130877490102E-2</v>
      </c>
      <c r="AA12" s="14">
        <v>5.6742583713987903E-2</v>
      </c>
      <c r="AB12" s="14">
        <v>1.8385342385662098E-2</v>
      </c>
      <c r="AC12" s="14"/>
      <c r="AD12" s="14">
        <v>4.7800376968787098E-2</v>
      </c>
      <c r="AE12" s="14">
        <v>4.73123803294613E-2</v>
      </c>
      <c r="AF12" s="14">
        <v>3.05041962259321E-2</v>
      </c>
      <c r="AG12" s="14">
        <v>6.21094824974417E-2</v>
      </c>
      <c r="AH12" s="14"/>
      <c r="AI12" s="14">
        <v>6.2671559532817001E-2</v>
      </c>
      <c r="AJ12" s="14">
        <v>3.49357808645182E-2</v>
      </c>
      <c r="AK12" s="14">
        <v>1.15512335882878E-2</v>
      </c>
      <c r="AL12" s="14">
        <v>1.21518551249425E-2</v>
      </c>
      <c r="AM12" s="14">
        <v>2.4465253160183501E-2</v>
      </c>
    </row>
    <row r="13" spans="2:39" x14ac:dyDescent="0.35">
      <c r="B13" s="15" t="s">
        <v>408</v>
      </c>
      <c r="C13" s="14">
        <v>1.14861368988256E-2</v>
      </c>
      <c r="D13" s="14">
        <v>3.4557593275375202E-3</v>
      </c>
      <c r="E13" s="14">
        <v>2.0171851579651501E-2</v>
      </c>
      <c r="F13" s="14"/>
      <c r="G13" s="14">
        <v>2.15641680430942E-2</v>
      </c>
      <c r="H13" s="14">
        <v>9.2944088107066308E-3</v>
      </c>
      <c r="I13" s="14">
        <v>1.7079933400685299E-2</v>
      </c>
      <c r="J13" s="14">
        <v>4.9755328898442698E-3</v>
      </c>
      <c r="K13" s="14">
        <v>9.0871302194732197E-3</v>
      </c>
      <c r="L13" s="14">
        <v>0</v>
      </c>
      <c r="M13" s="14"/>
      <c r="N13" s="14">
        <v>1.0429527751107E-2</v>
      </c>
      <c r="O13" s="14">
        <v>1.06584438126749E-2</v>
      </c>
      <c r="P13" s="14">
        <v>1.47194595991561E-2</v>
      </c>
      <c r="Q13" s="14">
        <v>7.9648413611531702E-3</v>
      </c>
      <c r="R13" s="14">
        <v>1.38997017901102E-2</v>
      </c>
      <c r="S13" s="14"/>
      <c r="T13" s="14">
        <v>0</v>
      </c>
      <c r="U13" s="14">
        <v>2.3015094479999599E-2</v>
      </c>
      <c r="V13" s="14">
        <v>1.4586451951804099E-2</v>
      </c>
      <c r="W13" s="14">
        <v>7.6787148396095101E-3</v>
      </c>
      <c r="X13" s="14"/>
      <c r="Y13" s="14">
        <v>6.9913390009012201E-3</v>
      </c>
      <c r="Z13" s="14">
        <v>1.26433268861267E-2</v>
      </c>
      <c r="AA13" s="14">
        <v>2.1706252888520801E-2</v>
      </c>
      <c r="AB13" s="14">
        <v>3.0197930766366399E-2</v>
      </c>
      <c r="AC13" s="14"/>
      <c r="AD13" s="14">
        <v>8.3749174816549008E-3</v>
      </c>
      <c r="AE13" s="14">
        <v>1.08811380627413E-2</v>
      </c>
      <c r="AF13" s="14">
        <v>0</v>
      </c>
      <c r="AG13" s="14">
        <v>4.7920088128418997E-2</v>
      </c>
      <c r="AH13" s="14"/>
      <c r="AI13" s="14">
        <v>2.8080873815641699E-2</v>
      </c>
      <c r="AJ13" s="14">
        <v>1.48167028016276E-2</v>
      </c>
      <c r="AK13" s="14">
        <v>0</v>
      </c>
      <c r="AL13" s="14">
        <v>5.66307380216174E-3</v>
      </c>
      <c r="AM13" s="14">
        <v>8.3464470254611504E-3</v>
      </c>
    </row>
    <row r="14" spans="2:39" x14ac:dyDescent="0.35">
      <c r="B14" s="15" t="s">
        <v>64</v>
      </c>
      <c r="C14" s="23">
        <v>2.25436675151553E-2</v>
      </c>
      <c r="D14" s="23">
        <v>1.7095922126411499E-2</v>
      </c>
      <c r="E14" s="23">
        <v>2.8435988477695701E-2</v>
      </c>
      <c r="F14" s="23"/>
      <c r="G14" s="23">
        <v>0</v>
      </c>
      <c r="H14" s="23">
        <v>2.3112956250329698E-2</v>
      </c>
      <c r="I14" s="23">
        <v>2.4944928286343999E-2</v>
      </c>
      <c r="J14" s="23">
        <v>1.79083479035431E-2</v>
      </c>
      <c r="K14" s="23">
        <v>3.3110319066150203E-2</v>
      </c>
      <c r="L14" s="23">
        <v>5.2296755562303197E-2</v>
      </c>
      <c r="M14" s="23"/>
      <c r="N14" s="23">
        <v>1.1838518997445899E-2</v>
      </c>
      <c r="O14" s="23">
        <v>1.8427533781012102E-2</v>
      </c>
      <c r="P14" s="23">
        <v>1.34925160297279E-2</v>
      </c>
      <c r="Q14" s="23">
        <v>3.10867175147925E-2</v>
      </c>
      <c r="R14" s="23">
        <v>1.0472626537037301E-2</v>
      </c>
      <c r="S14" s="23"/>
      <c r="T14" s="23">
        <v>3.32813319417362E-2</v>
      </c>
      <c r="U14" s="23">
        <v>0</v>
      </c>
      <c r="V14" s="23">
        <v>3.7187652977386097E-2</v>
      </c>
      <c r="W14" s="23">
        <v>8.7903862017749204E-3</v>
      </c>
      <c r="X14" s="23"/>
      <c r="Y14" s="23">
        <v>2.3186320828840399E-2</v>
      </c>
      <c r="Z14" s="23">
        <v>1.8301042610498201E-2</v>
      </c>
      <c r="AA14" s="23">
        <v>1.38828430243966E-2</v>
      </c>
      <c r="AB14" s="23">
        <v>8.94245956754703E-3</v>
      </c>
      <c r="AC14" s="23"/>
      <c r="AD14" s="23">
        <v>1.5852545895110801E-2</v>
      </c>
      <c r="AE14" s="23">
        <v>1.1831874887126901E-2</v>
      </c>
      <c r="AF14" s="23">
        <v>5.7032570748708301E-2</v>
      </c>
      <c r="AG14" s="23">
        <v>8.5714600476766697E-2</v>
      </c>
      <c r="AH14" s="23"/>
      <c r="AI14" s="23">
        <v>0</v>
      </c>
      <c r="AJ14" s="23">
        <v>1.3581653505142E-2</v>
      </c>
      <c r="AK14" s="23">
        <v>1.4319564710900399E-2</v>
      </c>
      <c r="AL14" s="23">
        <v>1.3888419980786699E-2</v>
      </c>
      <c r="AM14" s="23">
        <v>7.3588699549825901E-3</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404</v>
      </c>
      <c r="C9" s="14">
        <v>0.56418456170887898</v>
      </c>
      <c r="D9" s="14">
        <v>0.57723289034774905</v>
      </c>
      <c r="E9" s="14">
        <v>0.55007139472354305</v>
      </c>
      <c r="F9" s="14"/>
      <c r="G9" s="14">
        <v>0.59543509618253498</v>
      </c>
      <c r="H9" s="14">
        <v>0.635515054452089</v>
      </c>
      <c r="I9" s="14">
        <v>0.60304264490294102</v>
      </c>
      <c r="J9" s="14">
        <v>0.49981414563806198</v>
      </c>
      <c r="K9" s="14">
        <v>0.51910685031316905</v>
      </c>
      <c r="L9" s="14">
        <v>0.40821477172281001</v>
      </c>
      <c r="M9" s="14"/>
      <c r="N9" s="14">
        <v>0.63218953482927998</v>
      </c>
      <c r="O9" s="14">
        <v>0.594273105760589</v>
      </c>
      <c r="P9" s="14">
        <v>0.61336120565790198</v>
      </c>
      <c r="Q9" s="14">
        <v>0.53117373837893</v>
      </c>
      <c r="R9" s="14">
        <v>0.53312855890754096</v>
      </c>
      <c r="S9" s="14"/>
      <c r="T9" s="14">
        <v>0.49482646250026702</v>
      </c>
      <c r="U9" s="14">
        <v>0.53104212968082898</v>
      </c>
      <c r="V9" s="14">
        <v>0.54943180673255299</v>
      </c>
      <c r="W9" s="14">
        <v>0.59967695137071497</v>
      </c>
      <c r="X9" s="14"/>
      <c r="Y9" s="14">
        <v>0.53292528955199703</v>
      </c>
      <c r="Z9" s="14">
        <v>0.62591695870361297</v>
      </c>
      <c r="AA9" s="14">
        <v>0.58019201267694698</v>
      </c>
      <c r="AB9" s="14">
        <v>0.73860428089776997</v>
      </c>
      <c r="AC9" s="14"/>
      <c r="AD9" s="14">
        <v>0.57237435020962002</v>
      </c>
      <c r="AE9" s="14">
        <v>0.58506318600687401</v>
      </c>
      <c r="AF9" s="14">
        <v>0.477166553853277</v>
      </c>
      <c r="AG9" s="14">
        <v>0.49256439764684101</v>
      </c>
      <c r="AH9" s="14"/>
      <c r="AI9" s="14">
        <v>0.66539031638947499</v>
      </c>
      <c r="AJ9" s="14">
        <v>0.63196210790094398</v>
      </c>
      <c r="AK9" s="14">
        <v>0.51031491029271903</v>
      </c>
      <c r="AL9" s="14">
        <v>0.54745021553610296</v>
      </c>
      <c r="AM9" s="14">
        <v>0.58217708950379599</v>
      </c>
    </row>
    <row r="10" spans="2:39" x14ac:dyDescent="0.35">
      <c r="B10" s="15" t="s">
        <v>405</v>
      </c>
      <c r="C10" s="14">
        <v>0.28331988434991001</v>
      </c>
      <c r="D10" s="14">
        <v>0.30932229795479499</v>
      </c>
      <c r="E10" s="14">
        <v>0.255195485019999</v>
      </c>
      <c r="F10" s="14"/>
      <c r="G10" s="14">
        <v>0.259287755397549</v>
      </c>
      <c r="H10" s="14">
        <v>0.231383660004295</v>
      </c>
      <c r="I10" s="14">
        <v>0.22653560983274601</v>
      </c>
      <c r="J10" s="14">
        <v>0.323979942052671</v>
      </c>
      <c r="K10" s="14">
        <v>0.33830046204859399</v>
      </c>
      <c r="L10" s="14">
        <v>0.44450263312003702</v>
      </c>
      <c r="M10" s="14"/>
      <c r="N10" s="14">
        <v>0.27172029937084302</v>
      </c>
      <c r="O10" s="14">
        <v>0.28991848068218201</v>
      </c>
      <c r="P10" s="14">
        <v>0.252841587532454</v>
      </c>
      <c r="Q10" s="14">
        <v>0.26658657409745001</v>
      </c>
      <c r="R10" s="14">
        <v>0.29253496275000501</v>
      </c>
      <c r="S10" s="14"/>
      <c r="T10" s="14">
        <v>0.33836539175177799</v>
      </c>
      <c r="U10" s="14">
        <v>0.33616378254481</v>
      </c>
      <c r="V10" s="14">
        <v>0.29397222702160303</v>
      </c>
      <c r="W10" s="14">
        <v>0.252138901194709</v>
      </c>
      <c r="X10" s="14"/>
      <c r="Y10" s="14">
        <v>0.29688068386913402</v>
      </c>
      <c r="Z10" s="14">
        <v>0.24253409594449399</v>
      </c>
      <c r="AA10" s="14">
        <v>0.31191872673178</v>
      </c>
      <c r="AB10" s="14">
        <v>0.179625936078978</v>
      </c>
      <c r="AC10" s="14"/>
      <c r="AD10" s="14">
        <v>0.276909244585332</v>
      </c>
      <c r="AE10" s="14">
        <v>0.27799422367884302</v>
      </c>
      <c r="AF10" s="14">
        <v>0.35912762903739898</v>
      </c>
      <c r="AG10" s="14">
        <v>0.28502926943685702</v>
      </c>
      <c r="AH10" s="14"/>
      <c r="AI10" s="14">
        <v>0.24187558908493401</v>
      </c>
      <c r="AJ10" s="14">
        <v>0.23856913231644999</v>
      </c>
      <c r="AK10" s="14">
        <v>0.24361744661989401</v>
      </c>
      <c r="AL10" s="14">
        <v>0.32315527225254198</v>
      </c>
      <c r="AM10" s="14">
        <v>0.29200772895973098</v>
      </c>
    </row>
    <row r="11" spans="2:39" x14ac:dyDescent="0.35">
      <c r="B11" s="15" t="s">
        <v>406</v>
      </c>
      <c r="C11" s="14">
        <v>9.7565219299105499E-2</v>
      </c>
      <c r="D11" s="14">
        <v>7.7014643026063201E-2</v>
      </c>
      <c r="E11" s="14">
        <v>0.119792871791112</v>
      </c>
      <c r="F11" s="14"/>
      <c r="G11" s="14">
        <v>7.7107043566058603E-2</v>
      </c>
      <c r="H11" s="14">
        <v>7.8916579127608494E-2</v>
      </c>
      <c r="I11" s="14">
        <v>0.11237477903813201</v>
      </c>
      <c r="J11" s="14">
        <v>0.12398784966142801</v>
      </c>
      <c r="K11" s="14">
        <v>0.11500449153242399</v>
      </c>
      <c r="L11" s="14">
        <v>8.6477909867298197E-2</v>
      </c>
      <c r="M11" s="14"/>
      <c r="N11" s="14">
        <v>4.6830630502655603E-2</v>
      </c>
      <c r="O11" s="14">
        <v>8.7034634042437706E-2</v>
      </c>
      <c r="P11" s="14">
        <v>0.103164221818249</v>
      </c>
      <c r="Q11" s="14">
        <v>0.118225986985732</v>
      </c>
      <c r="R11" s="14">
        <v>0.10608064495495299</v>
      </c>
      <c r="S11" s="14"/>
      <c r="T11" s="14">
        <v>9.5716398012765103E-2</v>
      </c>
      <c r="U11" s="14">
        <v>8.0598145098148097E-2</v>
      </c>
      <c r="V11" s="14">
        <v>0.101465894966737</v>
      </c>
      <c r="W11" s="14">
        <v>9.6919456441890706E-2</v>
      </c>
      <c r="X11" s="14"/>
      <c r="Y11" s="14">
        <v>0.12038526626915701</v>
      </c>
      <c r="Z11" s="14">
        <v>6.9920841748640605E-2</v>
      </c>
      <c r="AA11" s="14">
        <v>7.8374977513444605E-2</v>
      </c>
      <c r="AB11" s="14">
        <v>5.0393504828420303E-2</v>
      </c>
      <c r="AC11" s="14"/>
      <c r="AD11" s="14">
        <v>0.107919821970146</v>
      </c>
      <c r="AE11" s="14">
        <v>7.7378881358125498E-2</v>
      </c>
      <c r="AF11" s="14">
        <v>0.107279287212491</v>
      </c>
      <c r="AG11" s="14">
        <v>8.9175444706725296E-2</v>
      </c>
      <c r="AH11" s="14"/>
      <c r="AI11" s="14">
        <v>4.9495003780047502E-2</v>
      </c>
      <c r="AJ11" s="14">
        <v>9.3771286218237895E-2</v>
      </c>
      <c r="AK11" s="14">
        <v>0.170636263931259</v>
      </c>
      <c r="AL11" s="14">
        <v>0.103832808210267</v>
      </c>
      <c r="AM11" s="14">
        <v>7.7101862045785896E-2</v>
      </c>
    </row>
    <row r="12" spans="2:39" x14ac:dyDescent="0.35">
      <c r="B12" s="15" t="s">
        <v>407</v>
      </c>
      <c r="C12" s="14">
        <v>3.2011436166201397E-2</v>
      </c>
      <c r="D12" s="14">
        <v>1.57110384803473E-2</v>
      </c>
      <c r="E12" s="14">
        <v>4.9642064642443098E-2</v>
      </c>
      <c r="F12" s="14"/>
      <c r="G12" s="14">
        <v>5.32750531613548E-2</v>
      </c>
      <c r="H12" s="14">
        <v>3.1801685121170202E-2</v>
      </c>
      <c r="I12" s="14">
        <v>2.67453740176107E-2</v>
      </c>
      <c r="J12" s="14">
        <v>3.7891832662897501E-2</v>
      </c>
      <c r="K12" s="14">
        <v>1.9430414776938298E-2</v>
      </c>
      <c r="L12" s="14">
        <v>9.9140219540210604E-3</v>
      </c>
      <c r="M12" s="14"/>
      <c r="N12" s="14">
        <v>1.57130448993449E-2</v>
      </c>
      <c r="O12" s="14">
        <v>1.00392098447724E-2</v>
      </c>
      <c r="P12" s="14">
        <v>1.7718200120859701E-2</v>
      </c>
      <c r="Q12" s="14">
        <v>5.8483630277879499E-2</v>
      </c>
      <c r="R12" s="14">
        <v>4.2813289139868899E-2</v>
      </c>
      <c r="S12" s="14"/>
      <c r="T12" s="14">
        <v>2.2859793285715899E-2</v>
      </c>
      <c r="U12" s="14">
        <v>4.1792163189410703E-2</v>
      </c>
      <c r="V12" s="14">
        <v>3.9791759087967497E-2</v>
      </c>
      <c r="W12" s="14">
        <v>2.4184941476507699E-2</v>
      </c>
      <c r="X12" s="14"/>
      <c r="Y12" s="14">
        <v>2.7351425498688499E-2</v>
      </c>
      <c r="Z12" s="14">
        <v>3.6669023770059102E-2</v>
      </c>
      <c r="AA12" s="14">
        <v>2.2896929659633601E-2</v>
      </c>
      <c r="AB12" s="14">
        <v>2.24338186272856E-2</v>
      </c>
      <c r="AC12" s="14"/>
      <c r="AD12" s="14">
        <v>2.3778733129653298E-2</v>
      </c>
      <c r="AE12" s="14">
        <v>3.8786821093560901E-2</v>
      </c>
      <c r="AF12" s="14">
        <v>1.3027435268669301E-2</v>
      </c>
      <c r="AG12" s="14">
        <v>8.7907080550656699E-2</v>
      </c>
      <c r="AH12" s="14"/>
      <c r="AI12" s="14">
        <v>4.3239090745543197E-2</v>
      </c>
      <c r="AJ12" s="14">
        <v>2.2697367963707998E-2</v>
      </c>
      <c r="AK12" s="14">
        <v>4.4387640661642101E-2</v>
      </c>
      <c r="AL12" s="14">
        <v>0</v>
      </c>
      <c r="AM12" s="14">
        <v>2.2924319831297699E-2</v>
      </c>
    </row>
    <row r="13" spans="2:39" x14ac:dyDescent="0.35">
      <c r="B13" s="15" t="s">
        <v>408</v>
      </c>
      <c r="C13" s="14">
        <v>1.16609282089884E-2</v>
      </c>
      <c r="D13" s="14">
        <v>1.21276504581682E-2</v>
      </c>
      <c r="E13" s="14">
        <v>1.1156118035919701E-2</v>
      </c>
      <c r="F13" s="14"/>
      <c r="G13" s="14">
        <v>1.0343528867733799E-2</v>
      </c>
      <c r="H13" s="14">
        <v>6.6968352074351497E-3</v>
      </c>
      <c r="I13" s="14">
        <v>2.1943547658186902E-2</v>
      </c>
      <c r="J13" s="14">
        <v>2.9452053761493701E-3</v>
      </c>
      <c r="K13" s="14">
        <v>0</v>
      </c>
      <c r="L13" s="14">
        <v>3.1050208217900499E-2</v>
      </c>
      <c r="M13" s="14"/>
      <c r="N13" s="14">
        <v>9.5265171499039798E-3</v>
      </c>
      <c r="O13" s="14">
        <v>1.8734569670019501E-2</v>
      </c>
      <c r="P13" s="14">
        <v>4.3049282901786402E-3</v>
      </c>
      <c r="Q13" s="14">
        <v>1.22246785668322E-2</v>
      </c>
      <c r="R13" s="14">
        <v>9.3559146052639205E-3</v>
      </c>
      <c r="S13" s="14"/>
      <c r="T13" s="14">
        <v>9.4271873704128394E-3</v>
      </c>
      <c r="U13" s="14">
        <v>1.04037794868025E-2</v>
      </c>
      <c r="V13" s="14">
        <v>6.2294674066709198E-3</v>
      </c>
      <c r="W13" s="14">
        <v>1.8036509157042101E-2</v>
      </c>
      <c r="X13" s="14"/>
      <c r="Y13" s="14">
        <v>1.45538477511727E-2</v>
      </c>
      <c r="Z13" s="14">
        <v>1.5842671670706E-2</v>
      </c>
      <c r="AA13" s="14">
        <v>0</v>
      </c>
      <c r="AB13" s="14">
        <v>0</v>
      </c>
      <c r="AC13" s="14"/>
      <c r="AD13" s="14">
        <v>1.02747334993373E-2</v>
      </c>
      <c r="AE13" s="14">
        <v>1.28291582329822E-2</v>
      </c>
      <c r="AF13" s="14">
        <v>6.3615899513892399E-3</v>
      </c>
      <c r="AG13" s="14">
        <v>2.34585690560669E-2</v>
      </c>
      <c r="AH13" s="14"/>
      <c r="AI13" s="14">
        <v>0</v>
      </c>
      <c r="AJ13" s="14">
        <v>4.3333685335535501E-3</v>
      </c>
      <c r="AK13" s="14">
        <v>0</v>
      </c>
      <c r="AL13" s="14">
        <v>2.5561704001088099E-2</v>
      </c>
      <c r="AM13" s="14">
        <v>4.9405764559026901E-3</v>
      </c>
    </row>
    <row r="14" spans="2:39" x14ac:dyDescent="0.35">
      <c r="B14" s="15" t="s">
        <v>64</v>
      </c>
      <c r="C14" s="23">
        <v>1.12579702669165E-2</v>
      </c>
      <c r="D14" s="23">
        <v>8.5914797328763698E-3</v>
      </c>
      <c r="E14" s="23">
        <v>1.41420657869832E-2</v>
      </c>
      <c r="F14" s="23"/>
      <c r="G14" s="23">
        <v>4.5515228247687998E-3</v>
      </c>
      <c r="H14" s="23">
        <v>1.5686186087402298E-2</v>
      </c>
      <c r="I14" s="23">
        <v>9.3580445503829903E-3</v>
      </c>
      <c r="J14" s="23">
        <v>1.13810246087916E-2</v>
      </c>
      <c r="K14" s="23">
        <v>8.1577813288749006E-3</v>
      </c>
      <c r="L14" s="23">
        <v>1.9840455117933201E-2</v>
      </c>
      <c r="M14" s="23"/>
      <c r="N14" s="23">
        <v>2.40199732479724E-2</v>
      </c>
      <c r="O14" s="23">
        <v>0</v>
      </c>
      <c r="P14" s="23">
        <v>8.6098565803572804E-3</v>
      </c>
      <c r="Q14" s="23">
        <v>1.33053916931761E-2</v>
      </c>
      <c r="R14" s="23">
        <v>1.60866296423674E-2</v>
      </c>
      <c r="S14" s="23"/>
      <c r="T14" s="23">
        <v>3.8804767079060699E-2</v>
      </c>
      <c r="U14" s="23">
        <v>0</v>
      </c>
      <c r="V14" s="23">
        <v>9.1088447844689703E-3</v>
      </c>
      <c r="W14" s="23">
        <v>9.0432403591349502E-3</v>
      </c>
      <c r="X14" s="23"/>
      <c r="Y14" s="23">
        <v>7.9034870598504794E-3</v>
      </c>
      <c r="Z14" s="23">
        <v>9.1164081624870892E-3</v>
      </c>
      <c r="AA14" s="23">
        <v>6.6173534181947699E-3</v>
      </c>
      <c r="AB14" s="23">
        <v>8.94245956754703E-3</v>
      </c>
      <c r="AC14" s="23"/>
      <c r="AD14" s="23">
        <v>8.7431166059117795E-3</v>
      </c>
      <c r="AE14" s="23">
        <v>7.9477296296143994E-3</v>
      </c>
      <c r="AF14" s="23">
        <v>3.7037504676774698E-2</v>
      </c>
      <c r="AG14" s="23">
        <v>2.1865238602852999E-2</v>
      </c>
      <c r="AH14" s="23"/>
      <c r="AI14" s="23">
        <v>0</v>
      </c>
      <c r="AJ14" s="23">
        <v>8.6667370671071105E-3</v>
      </c>
      <c r="AK14" s="23">
        <v>3.1043738494484999E-2</v>
      </c>
      <c r="AL14" s="23">
        <v>0</v>
      </c>
      <c r="AM14" s="23">
        <v>2.0848423203486399E-2</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404</v>
      </c>
      <c r="C9" s="14">
        <v>0.19199205171467401</v>
      </c>
      <c r="D9" s="14">
        <v>0.194575944901134</v>
      </c>
      <c r="E9" s="14">
        <v>0.18919729408539901</v>
      </c>
      <c r="F9" s="14"/>
      <c r="G9" s="14">
        <v>0.20333309654020601</v>
      </c>
      <c r="H9" s="14">
        <v>0.20937536293277501</v>
      </c>
      <c r="I9" s="14">
        <v>0.19524037280516601</v>
      </c>
      <c r="J9" s="14">
        <v>0.170019944756375</v>
      </c>
      <c r="K9" s="14">
        <v>0.18847858642013901</v>
      </c>
      <c r="L9" s="14">
        <v>0.16219659687327401</v>
      </c>
      <c r="M9" s="14"/>
      <c r="N9" s="14">
        <v>0.20840789671106799</v>
      </c>
      <c r="O9" s="14">
        <v>0.17856349350474601</v>
      </c>
      <c r="P9" s="14">
        <v>0.21472050395287201</v>
      </c>
      <c r="Q9" s="14">
        <v>0.20257102583818701</v>
      </c>
      <c r="R9" s="14">
        <v>0.196792107763993</v>
      </c>
      <c r="S9" s="14"/>
      <c r="T9" s="14">
        <v>0.12765589082867501</v>
      </c>
      <c r="U9" s="14">
        <v>0.21221278863148099</v>
      </c>
      <c r="V9" s="14">
        <v>0.17933651137952</v>
      </c>
      <c r="W9" s="14">
        <v>0.21434410428603301</v>
      </c>
      <c r="X9" s="14"/>
      <c r="Y9" s="14">
        <v>0.16144285618492199</v>
      </c>
      <c r="Z9" s="14">
        <v>0.22535776632544499</v>
      </c>
      <c r="AA9" s="14">
        <v>0.19890894548683499</v>
      </c>
      <c r="AB9" s="14">
        <v>0.26803614100490197</v>
      </c>
      <c r="AC9" s="14"/>
      <c r="AD9" s="14">
        <v>0.19221297225774001</v>
      </c>
      <c r="AE9" s="14">
        <v>0.18522942074545501</v>
      </c>
      <c r="AF9" s="14">
        <v>0.24184998597615301</v>
      </c>
      <c r="AG9" s="14">
        <v>0.17331271473627899</v>
      </c>
      <c r="AH9" s="14"/>
      <c r="AI9" s="14">
        <v>0.231510128350395</v>
      </c>
      <c r="AJ9" s="14">
        <v>0.23113035028300399</v>
      </c>
      <c r="AK9" s="14">
        <v>0.18792154956071699</v>
      </c>
      <c r="AL9" s="14">
        <v>0.16990425797706399</v>
      </c>
      <c r="AM9" s="14">
        <v>0.195604320473653</v>
      </c>
    </row>
    <row r="10" spans="2:39" x14ac:dyDescent="0.35">
      <c r="B10" s="15" t="s">
        <v>405</v>
      </c>
      <c r="C10" s="14">
        <v>0.48353781779250898</v>
      </c>
      <c r="D10" s="14">
        <v>0.49866527690819601</v>
      </c>
      <c r="E10" s="14">
        <v>0.46717584818917302</v>
      </c>
      <c r="F10" s="14"/>
      <c r="G10" s="14">
        <v>0.46595459307216702</v>
      </c>
      <c r="H10" s="14">
        <v>0.47881510740475902</v>
      </c>
      <c r="I10" s="14">
        <v>0.46739818584856901</v>
      </c>
      <c r="J10" s="14">
        <v>0.52384358616506099</v>
      </c>
      <c r="K10" s="14">
        <v>0.52587029743290203</v>
      </c>
      <c r="L10" s="14">
        <v>0.44937709817718502</v>
      </c>
      <c r="M10" s="14"/>
      <c r="N10" s="14">
        <v>0.52366684130434304</v>
      </c>
      <c r="O10" s="14">
        <v>0.43494687318742498</v>
      </c>
      <c r="P10" s="14">
        <v>0.47321669391023102</v>
      </c>
      <c r="Q10" s="14">
        <v>0.49215326174664298</v>
      </c>
      <c r="R10" s="14">
        <v>0.51613965070021395</v>
      </c>
      <c r="S10" s="14"/>
      <c r="T10" s="14">
        <v>0.53264985531613795</v>
      </c>
      <c r="U10" s="14">
        <v>0.459314766679918</v>
      </c>
      <c r="V10" s="14">
        <v>0.48120559933204499</v>
      </c>
      <c r="W10" s="14">
        <v>0.48224491258122398</v>
      </c>
      <c r="X10" s="14"/>
      <c r="Y10" s="14">
        <v>0.525505407319239</v>
      </c>
      <c r="Z10" s="14">
        <v>0.43921933928709</v>
      </c>
      <c r="AA10" s="14">
        <v>0.46269806180440298</v>
      </c>
      <c r="AB10" s="14">
        <v>0.39541788857731802</v>
      </c>
      <c r="AC10" s="14"/>
      <c r="AD10" s="14">
        <v>0.47730132288291</v>
      </c>
      <c r="AE10" s="14">
        <v>0.50647968361263596</v>
      </c>
      <c r="AF10" s="14">
        <v>0.46429804744778302</v>
      </c>
      <c r="AG10" s="14">
        <v>0.44275483987791597</v>
      </c>
      <c r="AH10" s="14"/>
      <c r="AI10" s="14">
        <v>0.45596780020626798</v>
      </c>
      <c r="AJ10" s="14">
        <v>0.46580967973440102</v>
      </c>
      <c r="AK10" s="14">
        <v>0.47093571002881002</v>
      </c>
      <c r="AL10" s="14">
        <v>0.44135384146689399</v>
      </c>
      <c r="AM10" s="14">
        <v>0.50127483974740505</v>
      </c>
    </row>
    <row r="11" spans="2:39" x14ac:dyDescent="0.35">
      <c r="B11" s="15" t="s">
        <v>406</v>
      </c>
      <c r="C11" s="14">
        <v>0.21857012528488701</v>
      </c>
      <c r="D11" s="14">
        <v>0.21114698536197599</v>
      </c>
      <c r="E11" s="14">
        <v>0.22659904731674499</v>
      </c>
      <c r="F11" s="14"/>
      <c r="G11" s="14">
        <v>0.20563531882566999</v>
      </c>
      <c r="H11" s="14">
        <v>0.20779566729011001</v>
      </c>
      <c r="I11" s="14">
        <v>0.19612079218967601</v>
      </c>
      <c r="J11" s="14">
        <v>0.221898990310509</v>
      </c>
      <c r="K11" s="14">
        <v>0.220153058145862</v>
      </c>
      <c r="L11" s="14">
        <v>0.30751763946834498</v>
      </c>
      <c r="M11" s="14"/>
      <c r="N11" s="14">
        <v>0.17795698031919399</v>
      </c>
      <c r="O11" s="14">
        <v>0.268350567888895</v>
      </c>
      <c r="P11" s="14">
        <v>0.202494278440637</v>
      </c>
      <c r="Q11" s="14">
        <v>0.21043086746329601</v>
      </c>
      <c r="R11" s="14">
        <v>0.18618614554302099</v>
      </c>
      <c r="S11" s="14"/>
      <c r="T11" s="14">
        <v>0.208194957005818</v>
      </c>
      <c r="U11" s="14">
        <v>0.21624959628757301</v>
      </c>
      <c r="V11" s="14">
        <v>0.22462723296458201</v>
      </c>
      <c r="W11" s="14">
        <v>0.21544862357394001</v>
      </c>
      <c r="X11" s="14"/>
      <c r="Y11" s="14">
        <v>0.21217317453960999</v>
      </c>
      <c r="Z11" s="14">
        <v>0.245103229634792</v>
      </c>
      <c r="AA11" s="14">
        <v>0.22756961808013601</v>
      </c>
      <c r="AB11" s="14">
        <v>0.192269598948835</v>
      </c>
      <c r="AC11" s="14"/>
      <c r="AD11" s="14">
        <v>0.229525540311457</v>
      </c>
      <c r="AE11" s="14">
        <v>0.21297695340388001</v>
      </c>
      <c r="AF11" s="14">
        <v>0.204104855191482</v>
      </c>
      <c r="AG11" s="14">
        <v>0.18942786937148601</v>
      </c>
      <c r="AH11" s="14"/>
      <c r="AI11" s="14">
        <v>0.221377607504079</v>
      </c>
      <c r="AJ11" s="14">
        <v>0.21370861794183699</v>
      </c>
      <c r="AK11" s="14">
        <v>0.277861557751031</v>
      </c>
      <c r="AL11" s="14">
        <v>0.280551319459657</v>
      </c>
      <c r="AM11" s="14">
        <v>0.21666986532905499</v>
      </c>
    </row>
    <row r="12" spans="2:39" x14ac:dyDescent="0.35">
      <c r="B12" s="15" t="s">
        <v>407</v>
      </c>
      <c r="C12" s="14">
        <v>8.1564441208731894E-2</v>
      </c>
      <c r="D12" s="14">
        <v>7.4858037611047104E-2</v>
      </c>
      <c r="E12" s="14">
        <v>8.8818136027792802E-2</v>
      </c>
      <c r="F12" s="14"/>
      <c r="G12" s="14">
        <v>9.7045623948726206E-2</v>
      </c>
      <c r="H12" s="14">
        <v>8.0148735364656304E-2</v>
      </c>
      <c r="I12" s="14">
        <v>0.114458366331398</v>
      </c>
      <c r="J12" s="14">
        <v>6.2764528225715793E-2</v>
      </c>
      <c r="K12" s="14">
        <v>5.6410927781623203E-2</v>
      </c>
      <c r="L12" s="14">
        <v>4.5897932974548902E-2</v>
      </c>
      <c r="M12" s="14"/>
      <c r="N12" s="14">
        <v>6.5728834459503296E-2</v>
      </c>
      <c r="O12" s="14">
        <v>9.12363195860076E-2</v>
      </c>
      <c r="P12" s="14">
        <v>9.7126488247817402E-2</v>
      </c>
      <c r="Q12" s="14">
        <v>6.3907332160977298E-2</v>
      </c>
      <c r="R12" s="14">
        <v>7.5261660756360801E-2</v>
      </c>
      <c r="S12" s="14"/>
      <c r="T12" s="14">
        <v>9.2694529770307996E-2</v>
      </c>
      <c r="U12" s="14">
        <v>7.6883611152789896E-2</v>
      </c>
      <c r="V12" s="14">
        <v>8.9965115947557101E-2</v>
      </c>
      <c r="W12" s="14">
        <v>7.16661971190935E-2</v>
      </c>
      <c r="X12" s="14"/>
      <c r="Y12" s="14">
        <v>7.2177473567856698E-2</v>
      </c>
      <c r="Z12" s="14">
        <v>7.4264185949511494E-2</v>
      </c>
      <c r="AA12" s="14">
        <v>0.103557885022424</v>
      </c>
      <c r="AB12" s="14">
        <v>0.110221503692707</v>
      </c>
      <c r="AC12" s="14"/>
      <c r="AD12" s="14">
        <v>8.7290906777205801E-2</v>
      </c>
      <c r="AE12" s="14">
        <v>7.0129635648968305E-2</v>
      </c>
      <c r="AF12" s="14">
        <v>5.2709606707808603E-2</v>
      </c>
      <c r="AG12" s="14">
        <v>0.101700468636319</v>
      </c>
      <c r="AH12" s="14"/>
      <c r="AI12" s="14">
        <v>7.7837951238009101E-2</v>
      </c>
      <c r="AJ12" s="14">
        <v>8.06846149736518E-2</v>
      </c>
      <c r="AK12" s="14">
        <v>4.8961617948542403E-2</v>
      </c>
      <c r="AL12" s="14">
        <v>8.5518672476275398E-2</v>
      </c>
      <c r="AM12" s="14">
        <v>5.57136433779504E-2</v>
      </c>
    </row>
    <row r="13" spans="2:39" x14ac:dyDescent="0.35">
      <c r="B13" s="15" t="s">
        <v>408</v>
      </c>
      <c r="C13" s="14">
        <v>1.35515874283187E-2</v>
      </c>
      <c r="D13" s="14">
        <v>1.2960418688037901E-2</v>
      </c>
      <c r="E13" s="14">
        <v>1.4190999829631099E-2</v>
      </c>
      <c r="F13" s="14"/>
      <c r="G13" s="14">
        <v>1.94676993025748E-2</v>
      </c>
      <c r="H13" s="14">
        <v>5.2785940628080601E-3</v>
      </c>
      <c r="I13" s="14">
        <v>2.1883700431952001E-2</v>
      </c>
      <c r="J13" s="14">
        <v>1.5982336685846799E-2</v>
      </c>
      <c r="K13" s="14">
        <v>0</v>
      </c>
      <c r="L13" s="14">
        <v>1.6289156613235801E-2</v>
      </c>
      <c r="M13" s="14"/>
      <c r="N13" s="14">
        <v>1.48510180044172E-2</v>
      </c>
      <c r="O13" s="14">
        <v>1.6715197082843102E-2</v>
      </c>
      <c r="P13" s="14">
        <v>3.83217886808502E-3</v>
      </c>
      <c r="Q13" s="14">
        <v>1.80568250681741E-2</v>
      </c>
      <c r="R13" s="14">
        <v>2.0006432131081602E-2</v>
      </c>
      <c r="S13" s="14"/>
      <c r="T13" s="14">
        <v>5.08007574583497E-3</v>
      </c>
      <c r="U13" s="14">
        <v>3.5339237248237801E-2</v>
      </c>
      <c r="V13" s="14">
        <v>1.0699623189854599E-2</v>
      </c>
      <c r="W13" s="14">
        <v>1.27156632045668E-2</v>
      </c>
      <c r="X13" s="14"/>
      <c r="Y13" s="14">
        <v>1.600237843716E-2</v>
      </c>
      <c r="Z13" s="14">
        <v>6.7920391965827897E-3</v>
      </c>
      <c r="AA13" s="14">
        <v>0</v>
      </c>
      <c r="AB13" s="14">
        <v>3.4054867776237702E-2</v>
      </c>
      <c r="AC13" s="14"/>
      <c r="AD13" s="14">
        <v>8.8390514353238001E-3</v>
      </c>
      <c r="AE13" s="14">
        <v>2.20760990299451E-2</v>
      </c>
      <c r="AF13" s="14">
        <v>6.3615899513892399E-3</v>
      </c>
      <c r="AG13" s="14">
        <v>2.4661636747729102E-2</v>
      </c>
      <c r="AH13" s="14"/>
      <c r="AI13" s="14">
        <v>1.33065127012491E-2</v>
      </c>
      <c r="AJ13" s="14">
        <v>0</v>
      </c>
      <c r="AK13" s="14">
        <v>0</v>
      </c>
      <c r="AL13" s="14">
        <v>1.3409848876145601E-2</v>
      </c>
      <c r="AM13" s="14">
        <v>2.1526836697752801E-2</v>
      </c>
    </row>
    <row r="14" spans="2:39" x14ac:dyDescent="0.35">
      <c r="B14" s="15" t="s">
        <v>64</v>
      </c>
      <c r="C14" s="23">
        <v>1.0783976570879599E-2</v>
      </c>
      <c r="D14" s="23">
        <v>7.7933365296085598E-3</v>
      </c>
      <c r="E14" s="23">
        <v>1.40186745512595E-2</v>
      </c>
      <c r="F14" s="23"/>
      <c r="G14" s="23">
        <v>8.5636683106561692E-3</v>
      </c>
      <c r="H14" s="23">
        <v>1.8586532944891501E-2</v>
      </c>
      <c r="I14" s="23">
        <v>4.8985823932395298E-3</v>
      </c>
      <c r="J14" s="23">
        <v>5.4906138564929001E-3</v>
      </c>
      <c r="K14" s="23">
        <v>9.0871302194732197E-3</v>
      </c>
      <c r="L14" s="23">
        <v>1.87215758934117E-2</v>
      </c>
      <c r="M14" s="23"/>
      <c r="N14" s="23">
        <v>9.3884292014747295E-3</v>
      </c>
      <c r="O14" s="23">
        <v>1.0187548750083699E-2</v>
      </c>
      <c r="P14" s="23">
        <v>8.6098565803572804E-3</v>
      </c>
      <c r="Q14" s="23">
        <v>1.28806877227228E-2</v>
      </c>
      <c r="R14" s="23">
        <v>5.6140031053301303E-3</v>
      </c>
      <c r="S14" s="23"/>
      <c r="T14" s="23">
        <v>3.3724691333225698E-2</v>
      </c>
      <c r="U14" s="23">
        <v>0</v>
      </c>
      <c r="V14" s="23">
        <v>1.41659171864413E-2</v>
      </c>
      <c r="W14" s="23">
        <v>3.5804992351419801E-3</v>
      </c>
      <c r="X14" s="23"/>
      <c r="Y14" s="23">
        <v>1.26987099512128E-2</v>
      </c>
      <c r="Z14" s="23">
        <v>9.2634396065782599E-3</v>
      </c>
      <c r="AA14" s="23">
        <v>7.2654896062018196E-3</v>
      </c>
      <c r="AB14" s="23">
        <v>0</v>
      </c>
      <c r="AC14" s="23"/>
      <c r="AD14" s="23">
        <v>4.8302063353636102E-3</v>
      </c>
      <c r="AE14" s="23">
        <v>3.10820755911567E-3</v>
      </c>
      <c r="AF14" s="23">
        <v>3.06759147253855E-2</v>
      </c>
      <c r="AG14" s="23">
        <v>6.8142470630270596E-2</v>
      </c>
      <c r="AH14" s="23"/>
      <c r="AI14" s="23">
        <v>0</v>
      </c>
      <c r="AJ14" s="23">
        <v>8.6667370671071105E-3</v>
      </c>
      <c r="AK14" s="23">
        <v>1.4319564710900399E-2</v>
      </c>
      <c r="AL14" s="23">
        <v>9.26205974396393E-3</v>
      </c>
      <c r="AM14" s="23">
        <v>9.2104943741845701E-3</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404</v>
      </c>
      <c r="C9" s="14">
        <v>0.20840522213957699</v>
      </c>
      <c r="D9" s="14">
        <v>0.25993532196591601</v>
      </c>
      <c r="E9" s="14">
        <v>0.15266989206414899</v>
      </c>
      <c r="F9" s="14"/>
      <c r="G9" s="14">
        <v>0.151981008073971</v>
      </c>
      <c r="H9" s="14">
        <v>0.23835927922504499</v>
      </c>
      <c r="I9" s="14">
        <v>0.226095126739465</v>
      </c>
      <c r="J9" s="14">
        <v>0.192823802376444</v>
      </c>
      <c r="K9" s="14">
        <v>0.206040210886828</v>
      </c>
      <c r="L9" s="14">
        <v>0.228030090029501</v>
      </c>
      <c r="M9" s="14"/>
      <c r="N9" s="14">
        <v>0.237173311610963</v>
      </c>
      <c r="O9" s="14">
        <v>0.18528899792936199</v>
      </c>
      <c r="P9" s="14">
        <v>0.235208983206568</v>
      </c>
      <c r="Q9" s="14">
        <v>0.18029452801647</v>
      </c>
      <c r="R9" s="14">
        <v>0.26149312560884502</v>
      </c>
      <c r="S9" s="14"/>
      <c r="T9" s="14">
        <v>0.17208874280650499</v>
      </c>
      <c r="U9" s="14">
        <v>0.18147103977554599</v>
      </c>
      <c r="V9" s="14">
        <v>0.20077348179753299</v>
      </c>
      <c r="W9" s="14">
        <v>0.22765525740957801</v>
      </c>
      <c r="X9" s="14"/>
      <c r="Y9" s="14">
        <v>0.174255609764248</v>
      </c>
      <c r="Z9" s="14">
        <v>0.22951419574057</v>
      </c>
      <c r="AA9" s="14">
        <v>0.20857330653167699</v>
      </c>
      <c r="AB9" s="14">
        <v>0.34283744638547398</v>
      </c>
      <c r="AC9" s="14"/>
      <c r="AD9" s="14">
        <v>0.210467244661974</v>
      </c>
      <c r="AE9" s="14">
        <v>0.225635088439326</v>
      </c>
      <c r="AF9" s="14">
        <v>0.22334117080879601</v>
      </c>
      <c r="AG9" s="14">
        <v>0.140309328727452</v>
      </c>
      <c r="AH9" s="14"/>
      <c r="AI9" s="14">
        <v>0.21376283683102301</v>
      </c>
      <c r="AJ9" s="14">
        <v>0.27206225250495802</v>
      </c>
      <c r="AK9" s="14">
        <v>0.28616700753312602</v>
      </c>
      <c r="AL9" s="14">
        <v>0.16346174270924199</v>
      </c>
      <c r="AM9" s="14">
        <v>0.298453281200106</v>
      </c>
    </row>
    <row r="10" spans="2:39" x14ac:dyDescent="0.35">
      <c r="B10" s="15" t="s">
        <v>405</v>
      </c>
      <c r="C10" s="14">
        <v>0.39338312353708399</v>
      </c>
      <c r="D10" s="14">
        <v>0.42873204250152802</v>
      </c>
      <c r="E10" s="14">
        <v>0.355149476155601</v>
      </c>
      <c r="F10" s="14"/>
      <c r="G10" s="14">
        <v>0.37025168298558397</v>
      </c>
      <c r="H10" s="14">
        <v>0.403057193123524</v>
      </c>
      <c r="I10" s="14">
        <v>0.38321194286535298</v>
      </c>
      <c r="J10" s="14">
        <v>0.39256043981400202</v>
      </c>
      <c r="K10" s="14">
        <v>0.440924198905426</v>
      </c>
      <c r="L10" s="14">
        <v>0.38211089657709701</v>
      </c>
      <c r="M10" s="14"/>
      <c r="N10" s="14">
        <v>0.34043551189735299</v>
      </c>
      <c r="O10" s="14">
        <v>0.43566890964407801</v>
      </c>
      <c r="P10" s="14">
        <v>0.35507229535088702</v>
      </c>
      <c r="Q10" s="14">
        <v>0.39583870023786699</v>
      </c>
      <c r="R10" s="14">
        <v>0.42392338462131401</v>
      </c>
      <c r="S10" s="14"/>
      <c r="T10" s="14">
        <v>0.37901641284948501</v>
      </c>
      <c r="U10" s="14">
        <v>0.40190008825410101</v>
      </c>
      <c r="V10" s="14">
        <v>0.37937624554222399</v>
      </c>
      <c r="W10" s="14">
        <v>0.41103593298840901</v>
      </c>
      <c r="X10" s="14"/>
      <c r="Y10" s="14">
        <v>0.40863426161628102</v>
      </c>
      <c r="Z10" s="14">
        <v>0.40166178491419002</v>
      </c>
      <c r="AA10" s="14">
        <v>0.42705293725277899</v>
      </c>
      <c r="AB10" s="14">
        <v>0.38995641799312702</v>
      </c>
      <c r="AC10" s="14"/>
      <c r="AD10" s="14">
        <v>0.38938189253921501</v>
      </c>
      <c r="AE10" s="14">
        <v>0.40806016391247901</v>
      </c>
      <c r="AF10" s="14">
        <v>0.390544341312971</v>
      </c>
      <c r="AG10" s="14">
        <v>0.39197832768526802</v>
      </c>
      <c r="AH10" s="14"/>
      <c r="AI10" s="14">
        <v>0.43341542321231302</v>
      </c>
      <c r="AJ10" s="14">
        <v>0.31795835420311203</v>
      </c>
      <c r="AK10" s="14">
        <v>0.28776495329216301</v>
      </c>
      <c r="AL10" s="14">
        <v>0.46122345895429201</v>
      </c>
      <c r="AM10" s="14">
        <v>0.411181361991515</v>
      </c>
    </row>
    <row r="11" spans="2:39" x14ac:dyDescent="0.35">
      <c r="B11" s="15" t="s">
        <v>406</v>
      </c>
      <c r="C11" s="14">
        <v>0.160032438908606</v>
      </c>
      <c r="D11" s="14">
        <v>0.15583800306628501</v>
      </c>
      <c r="E11" s="14">
        <v>0.164569171166836</v>
      </c>
      <c r="F11" s="14"/>
      <c r="G11" s="14">
        <v>0.219846168058872</v>
      </c>
      <c r="H11" s="14">
        <v>0.10264653049835799</v>
      </c>
      <c r="I11" s="14">
        <v>0.17106414066627201</v>
      </c>
      <c r="J11" s="14">
        <v>0.13963497533906599</v>
      </c>
      <c r="K11" s="14">
        <v>0.15744643966938199</v>
      </c>
      <c r="L11" s="14">
        <v>0.20268323064319399</v>
      </c>
      <c r="M11" s="14"/>
      <c r="N11" s="14">
        <v>0.15973793405374201</v>
      </c>
      <c r="O11" s="14">
        <v>0.163442502888789</v>
      </c>
      <c r="P11" s="14">
        <v>0.156765278085294</v>
      </c>
      <c r="Q11" s="14">
        <v>0.185908084466751</v>
      </c>
      <c r="R11" s="14">
        <v>0.12037641464563401</v>
      </c>
      <c r="S11" s="14"/>
      <c r="T11" s="14">
        <v>0.16073848874635799</v>
      </c>
      <c r="U11" s="14">
        <v>0.24332994113769599</v>
      </c>
      <c r="V11" s="14">
        <v>0.182627011967846</v>
      </c>
      <c r="W11" s="14">
        <v>0.121491389838217</v>
      </c>
      <c r="X11" s="14"/>
      <c r="Y11" s="14">
        <v>0.16731994809051301</v>
      </c>
      <c r="Z11" s="14">
        <v>0.13860882855793299</v>
      </c>
      <c r="AA11" s="14">
        <v>0.154546858084985</v>
      </c>
      <c r="AB11" s="14">
        <v>0.111114863093352</v>
      </c>
      <c r="AC11" s="14"/>
      <c r="AD11" s="14">
        <v>0.169089320310124</v>
      </c>
      <c r="AE11" s="14">
        <v>0.122182233502149</v>
      </c>
      <c r="AF11" s="14">
        <v>0.13008523814261599</v>
      </c>
      <c r="AG11" s="14">
        <v>0.26117119654194199</v>
      </c>
      <c r="AH11" s="14"/>
      <c r="AI11" s="14">
        <v>0.16209065213971299</v>
      </c>
      <c r="AJ11" s="14">
        <v>0.19146756962025399</v>
      </c>
      <c r="AK11" s="14">
        <v>0.178810101925201</v>
      </c>
      <c r="AL11" s="14">
        <v>0.17270384483845799</v>
      </c>
      <c r="AM11" s="14">
        <v>0.104861157883831</v>
      </c>
    </row>
    <row r="12" spans="2:39" x14ac:dyDescent="0.35">
      <c r="B12" s="15" t="s">
        <v>407</v>
      </c>
      <c r="C12" s="14">
        <v>0.16266981372919601</v>
      </c>
      <c r="D12" s="14">
        <v>0.11554825130214399</v>
      </c>
      <c r="E12" s="14">
        <v>0.213636837748024</v>
      </c>
      <c r="F12" s="14"/>
      <c r="G12" s="14">
        <v>0.17065215764288499</v>
      </c>
      <c r="H12" s="14">
        <v>0.177940869521238</v>
      </c>
      <c r="I12" s="14">
        <v>0.13401994972980499</v>
      </c>
      <c r="J12" s="14">
        <v>0.18787589072571501</v>
      </c>
      <c r="K12" s="14">
        <v>0.153610000311242</v>
      </c>
      <c r="L12" s="14">
        <v>0.14157352907924101</v>
      </c>
      <c r="M12" s="14"/>
      <c r="N12" s="14">
        <v>0.15943362322789301</v>
      </c>
      <c r="O12" s="14">
        <v>0.148404221042302</v>
      </c>
      <c r="P12" s="14">
        <v>0.16395729131328701</v>
      </c>
      <c r="Q12" s="14">
        <v>0.15952437227386601</v>
      </c>
      <c r="R12" s="14">
        <v>0.14554206335212999</v>
      </c>
      <c r="S12" s="14"/>
      <c r="T12" s="14">
        <v>0.227892942885493</v>
      </c>
      <c r="U12" s="14">
        <v>0.11696415198828999</v>
      </c>
      <c r="V12" s="14">
        <v>0.13885479934400699</v>
      </c>
      <c r="W12" s="14">
        <v>0.182966638581785</v>
      </c>
      <c r="X12" s="14"/>
      <c r="Y12" s="14">
        <v>0.16455171678557201</v>
      </c>
      <c r="Z12" s="14">
        <v>0.172672082560486</v>
      </c>
      <c r="AA12" s="14">
        <v>0.15539401883295301</v>
      </c>
      <c r="AB12" s="14">
        <v>0.109096476420773</v>
      </c>
      <c r="AC12" s="14"/>
      <c r="AD12" s="14">
        <v>0.169636828194904</v>
      </c>
      <c r="AE12" s="14">
        <v>0.162487658068042</v>
      </c>
      <c r="AF12" s="14">
        <v>0.157986645663173</v>
      </c>
      <c r="AG12" s="14">
        <v>8.9488325832281806E-2</v>
      </c>
      <c r="AH12" s="14"/>
      <c r="AI12" s="14">
        <v>0.12676962724174301</v>
      </c>
      <c r="AJ12" s="14">
        <v>0.13054703023620801</v>
      </c>
      <c r="AK12" s="14">
        <v>0.21669708970329099</v>
      </c>
      <c r="AL12" s="14">
        <v>0.16392341286953799</v>
      </c>
      <c r="AM12" s="14">
        <v>0.15127551128618399</v>
      </c>
    </row>
    <row r="13" spans="2:39" x14ac:dyDescent="0.35">
      <c r="B13" s="15" t="s">
        <v>408</v>
      </c>
      <c r="C13" s="14">
        <v>5.8782375072607598E-2</v>
      </c>
      <c r="D13" s="14">
        <v>2.80247713585909E-2</v>
      </c>
      <c r="E13" s="14">
        <v>9.2050022546748905E-2</v>
      </c>
      <c r="F13" s="14"/>
      <c r="G13" s="14">
        <v>8.7268983238687897E-2</v>
      </c>
      <c r="H13" s="14">
        <v>4.96699613069864E-2</v>
      </c>
      <c r="I13" s="14">
        <v>6.8202217771935206E-2</v>
      </c>
      <c r="J13" s="14">
        <v>8.1073620838614996E-2</v>
      </c>
      <c r="K13" s="14">
        <v>9.3342777239618802E-3</v>
      </c>
      <c r="L13" s="14">
        <v>2.85235160467124E-2</v>
      </c>
      <c r="M13" s="14"/>
      <c r="N13" s="14">
        <v>0.103219619210049</v>
      </c>
      <c r="O13" s="14">
        <v>3.7459838316613897E-2</v>
      </c>
      <c r="P13" s="14">
        <v>8.0386295463606497E-2</v>
      </c>
      <c r="Q13" s="14">
        <v>5.6578921135706298E-2</v>
      </c>
      <c r="R13" s="14">
        <v>3.7439176236114702E-2</v>
      </c>
      <c r="S13" s="14"/>
      <c r="T13" s="14">
        <v>3.7473370901577201E-2</v>
      </c>
      <c r="U13" s="14">
        <v>4.3965486804683103E-2</v>
      </c>
      <c r="V13" s="14">
        <v>7.4865367288817999E-2</v>
      </c>
      <c r="W13" s="14">
        <v>4.7643460015886901E-2</v>
      </c>
      <c r="X13" s="14"/>
      <c r="Y13" s="14">
        <v>6.1521515806817098E-2</v>
      </c>
      <c r="Z13" s="14">
        <v>4.84003746772124E-2</v>
      </c>
      <c r="AA13" s="14">
        <v>5.44328792976062E-2</v>
      </c>
      <c r="AB13" s="14">
        <v>4.6994796107274001E-2</v>
      </c>
      <c r="AC13" s="14"/>
      <c r="AD13" s="14">
        <v>4.9484249567016303E-2</v>
      </c>
      <c r="AE13" s="14">
        <v>7.2255024113951904E-2</v>
      </c>
      <c r="AF13" s="14">
        <v>4.1010033323736199E-2</v>
      </c>
      <c r="AG13" s="14">
        <v>6.9408508887338502E-2</v>
      </c>
      <c r="AH13" s="14"/>
      <c r="AI13" s="14">
        <v>4.75824424930026E-2</v>
      </c>
      <c r="AJ13" s="14">
        <v>8.3631424901913998E-2</v>
      </c>
      <c r="AK13" s="14">
        <v>1.6241282835317599E-2</v>
      </c>
      <c r="AL13" s="14">
        <v>1.25855309093823E-2</v>
      </c>
      <c r="AM13" s="14">
        <v>3.4228687638363599E-2</v>
      </c>
    </row>
    <row r="14" spans="2:39" x14ac:dyDescent="0.35">
      <c r="B14" s="15" t="s">
        <v>64</v>
      </c>
      <c r="C14" s="23">
        <v>1.6727026612930001E-2</v>
      </c>
      <c r="D14" s="23">
        <v>1.19216098055374E-2</v>
      </c>
      <c r="E14" s="23">
        <v>2.1924600318641001E-2</v>
      </c>
      <c r="F14" s="23"/>
      <c r="G14" s="23">
        <v>0</v>
      </c>
      <c r="H14" s="23">
        <v>2.8326166324847999E-2</v>
      </c>
      <c r="I14" s="23">
        <v>1.74066222271708E-2</v>
      </c>
      <c r="J14" s="23">
        <v>6.0312709061582596E-3</v>
      </c>
      <c r="K14" s="23">
        <v>3.2644872503161497E-2</v>
      </c>
      <c r="L14" s="23">
        <v>1.7078737624254301E-2</v>
      </c>
      <c r="M14" s="23"/>
      <c r="N14" s="23">
        <v>0</v>
      </c>
      <c r="O14" s="23">
        <v>2.9735530178855499E-2</v>
      </c>
      <c r="P14" s="23">
        <v>8.6098565803572804E-3</v>
      </c>
      <c r="Q14" s="23">
        <v>2.18553938693394E-2</v>
      </c>
      <c r="R14" s="23">
        <v>1.1225835535962301E-2</v>
      </c>
      <c r="S14" s="23"/>
      <c r="T14" s="23">
        <v>2.2790041810580801E-2</v>
      </c>
      <c r="U14" s="23">
        <v>1.2369292039685099E-2</v>
      </c>
      <c r="V14" s="23">
        <v>2.3503094059572301E-2</v>
      </c>
      <c r="W14" s="23">
        <v>9.2073211661245196E-3</v>
      </c>
      <c r="X14" s="23"/>
      <c r="Y14" s="23">
        <v>2.3716947936569002E-2</v>
      </c>
      <c r="Z14" s="23">
        <v>9.1427335496080397E-3</v>
      </c>
      <c r="AA14" s="23">
        <v>0</v>
      </c>
      <c r="AB14" s="23">
        <v>0</v>
      </c>
      <c r="AC14" s="23"/>
      <c r="AD14" s="23">
        <v>1.19404647267666E-2</v>
      </c>
      <c r="AE14" s="23">
        <v>9.3798319640524905E-3</v>
      </c>
      <c r="AF14" s="23">
        <v>5.7032570748708301E-2</v>
      </c>
      <c r="AG14" s="23">
        <v>4.7644312325717003E-2</v>
      </c>
      <c r="AH14" s="23"/>
      <c r="AI14" s="23">
        <v>1.6379018082204998E-2</v>
      </c>
      <c r="AJ14" s="23">
        <v>4.3333685335535501E-3</v>
      </c>
      <c r="AK14" s="23">
        <v>1.4319564710900399E-2</v>
      </c>
      <c r="AL14" s="23">
        <v>2.61020097190874E-2</v>
      </c>
      <c r="AM14" s="23">
        <v>0</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x14ac:dyDescent="0.35">
      <c r="B9" s="15" t="s">
        <v>415</v>
      </c>
      <c r="C9" s="14">
        <v>0.32495252280356202</v>
      </c>
      <c r="D9" s="14">
        <v>0.278178225284266</v>
      </c>
      <c r="E9" s="14">
        <v>0.37554394257705498</v>
      </c>
      <c r="F9" s="14"/>
      <c r="G9" s="14">
        <v>0.36656129614135702</v>
      </c>
      <c r="H9" s="14">
        <v>0.32898100344262898</v>
      </c>
      <c r="I9" s="14">
        <v>0.36205986727132999</v>
      </c>
      <c r="J9" s="14">
        <v>0.31763871131378102</v>
      </c>
      <c r="K9" s="14">
        <v>0.26381991400565302</v>
      </c>
      <c r="L9" s="14">
        <v>0.241786913361133</v>
      </c>
      <c r="M9" s="14"/>
      <c r="N9" s="14">
        <v>0.34289537294427302</v>
      </c>
      <c r="O9" s="14">
        <v>0.34641759199382099</v>
      </c>
      <c r="P9" s="14">
        <v>0.31956169355778402</v>
      </c>
      <c r="Q9" s="14">
        <v>0.341327257132024</v>
      </c>
      <c r="R9" s="14">
        <v>0.30606257878241999</v>
      </c>
      <c r="S9" s="14"/>
      <c r="T9" s="14">
        <v>0.34564242948899598</v>
      </c>
      <c r="U9" s="14">
        <v>0.29907767109185202</v>
      </c>
      <c r="V9" s="14">
        <v>0.29674999246623701</v>
      </c>
      <c r="W9" s="14">
        <v>0.35504509573578202</v>
      </c>
      <c r="X9" s="14"/>
      <c r="Y9" s="14">
        <v>0.32456067732958499</v>
      </c>
      <c r="Z9" s="14">
        <v>0.35159776205572602</v>
      </c>
      <c r="AA9" s="14">
        <v>0.24652855630154299</v>
      </c>
      <c r="AB9" s="14">
        <v>0.38243904886009</v>
      </c>
      <c r="AC9" s="14"/>
      <c r="AD9" s="14">
        <v>0.30781372855211298</v>
      </c>
      <c r="AE9" s="14">
        <v>0.35183388479175098</v>
      </c>
      <c r="AF9" s="14">
        <v>0.40978911819860803</v>
      </c>
      <c r="AG9" s="14">
        <v>0.274431782015781</v>
      </c>
      <c r="AH9" s="14"/>
      <c r="AI9" s="14">
        <v>0.377384916544514</v>
      </c>
      <c r="AJ9" s="14">
        <v>0.332550438288856</v>
      </c>
      <c r="AK9" s="14">
        <v>0.39646512651715798</v>
      </c>
      <c r="AL9" s="14">
        <v>0.28776593581281301</v>
      </c>
      <c r="AM9" s="14">
        <v>0.40023888191342599</v>
      </c>
    </row>
    <row r="10" spans="2:39" x14ac:dyDescent="0.35">
      <c r="B10" s="15" t="s">
        <v>416</v>
      </c>
      <c r="C10" s="14">
        <v>0.47416774439363701</v>
      </c>
      <c r="D10" s="14">
        <v>0.50023035265530402</v>
      </c>
      <c r="E10" s="14">
        <v>0.445978238085944</v>
      </c>
      <c r="F10" s="14"/>
      <c r="G10" s="14">
        <v>0.432944925349111</v>
      </c>
      <c r="H10" s="14">
        <v>0.489588584239877</v>
      </c>
      <c r="I10" s="14">
        <v>0.45126234749220701</v>
      </c>
      <c r="J10" s="14">
        <v>0.53707823648661601</v>
      </c>
      <c r="K10" s="14">
        <v>0.50383355147393105</v>
      </c>
      <c r="L10" s="14">
        <v>0.42606134094829701</v>
      </c>
      <c r="M10" s="14"/>
      <c r="N10" s="14">
        <v>0.47093672920871299</v>
      </c>
      <c r="O10" s="14">
        <v>0.45372200352374797</v>
      </c>
      <c r="P10" s="14">
        <v>0.51503209855411303</v>
      </c>
      <c r="Q10" s="14">
        <v>0.43844976956788101</v>
      </c>
      <c r="R10" s="14">
        <v>0.48833892871340501</v>
      </c>
      <c r="S10" s="14"/>
      <c r="T10" s="14">
        <v>0.465501234051235</v>
      </c>
      <c r="U10" s="14">
        <v>0.51636402093871203</v>
      </c>
      <c r="V10" s="14">
        <v>0.46706736261483101</v>
      </c>
      <c r="W10" s="14">
        <v>0.47841780303354797</v>
      </c>
      <c r="X10" s="14"/>
      <c r="Y10" s="14">
        <v>0.457111136956799</v>
      </c>
      <c r="Z10" s="14">
        <v>0.48401311800839603</v>
      </c>
      <c r="AA10" s="14">
        <v>0.530314983666899</v>
      </c>
      <c r="AB10" s="14">
        <v>0.46600714656478398</v>
      </c>
      <c r="AC10" s="14"/>
      <c r="AD10" s="14">
        <v>0.49417467686418998</v>
      </c>
      <c r="AE10" s="14">
        <v>0.44234231936660401</v>
      </c>
      <c r="AF10" s="14">
        <v>0.448263585637735</v>
      </c>
      <c r="AG10" s="14">
        <v>0.46346882148113</v>
      </c>
      <c r="AH10" s="14"/>
      <c r="AI10" s="14">
        <v>0.46746245422146099</v>
      </c>
      <c r="AJ10" s="14">
        <v>0.52608571820592098</v>
      </c>
      <c r="AK10" s="14">
        <v>0.41031348699259201</v>
      </c>
      <c r="AL10" s="14">
        <v>0.49391098580401099</v>
      </c>
      <c r="AM10" s="14">
        <v>0.43833810936406498</v>
      </c>
    </row>
    <row r="11" spans="2:39" x14ac:dyDescent="0.35">
      <c r="B11" s="15" t="s">
        <v>417</v>
      </c>
      <c r="C11" s="14">
        <v>0.126236273712032</v>
      </c>
      <c r="D11" s="14">
        <v>0.13095707770315301</v>
      </c>
      <c r="E11" s="14">
        <v>0.12113021784268201</v>
      </c>
      <c r="F11" s="14"/>
      <c r="G11" s="14">
        <v>0.13393122134251101</v>
      </c>
      <c r="H11" s="14">
        <v>8.9009193357463906E-2</v>
      </c>
      <c r="I11" s="14">
        <v>0.119642717756185</v>
      </c>
      <c r="J11" s="14">
        <v>0.10190412157577899</v>
      </c>
      <c r="K11" s="14">
        <v>0.14559389657400501</v>
      </c>
      <c r="L11" s="14">
        <v>0.233037745851956</v>
      </c>
      <c r="M11" s="14"/>
      <c r="N11" s="14">
        <v>0.13301884483391299</v>
      </c>
      <c r="O11" s="14">
        <v>0.123922495222162</v>
      </c>
      <c r="P11" s="14">
        <v>0.12626569948098601</v>
      </c>
      <c r="Q11" s="14">
        <v>0.134681723845123</v>
      </c>
      <c r="R11" s="14">
        <v>0.13285276308448701</v>
      </c>
      <c r="S11" s="14"/>
      <c r="T11" s="14">
        <v>0.105821540231999</v>
      </c>
      <c r="U11" s="14">
        <v>0.14850661712222399</v>
      </c>
      <c r="V11" s="14">
        <v>0.14002723418910001</v>
      </c>
      <c r="W11" s="14">
        <v>0.11265945179867599</v>
      </c>
      <c r="X11" s="14"/>
      <c r="Y11" s="14">
        <v>0.13598177267273001</v>
      </c>
      <c r="Z11" s="14">
        <v>9.4427433936532398E-2</v>
      </c>
      <c r="AA11" s="14">
        <v>0.15568953838086499</v>
      </c>
      <c r="AB11" s="14">
        <v>0.109611092307278</v>
      </c>
      <c r="AC11" s="14"/>
      <c r="AD11" s="14">
        <v>0.135667028961134</v>
      </c>
      <c r="AE11" s="14">
        <v>0.120254246016242</v>
      </c>
      <c r="AF11" s="14">
        <v>0.113507940853875</v>
      </c>
      <c r="AG11" s="14">
        <v>8.8842124790010801E-2</v>
      </c>
      <c r="AH11" s="14"/>
      <c r="AI11" s="14">
        <v>6.6506435809174605E-2</v>
      </c>
      <c r="AJ11" s="14">
        <v>0.111033766453194</v>
      </c>
      <c r="AK11" s="14">
        <v>0.123419700530735</v>
      </c>
      <c r="AL11" s="14">
        <v>0.17933063902923699</v>
      </c>
      <c r="AM11" s="14">
        <v>0.105009468061142</v>
      </c>
    </row>
    <row r="12" spans="2:39" x14ac:dyDescent="0.35">
      <c r="B12" s="15" t="s">
        <v>418</v>
      </c>
      <c r="C12" s="14">
        <v>4.1980236298469698E-2</v>
      </c>
      <c r="D12" s="14">
        <v>5.8256113369971801E-2</v>
      </c>
      <c r="E12" s="14">
        <v>2.43761294967282E-2</v>
      </c>
      <c r="F12" s="14"/>
      <c r="G12" s="14">
        <v>5.1391113611505501E-2</v>
      </c>
      <c r="H12" s="14">
        <v>4.7244486829024802E-2</v>
      </c>
      <c r="I12" s="14">
        <v>4.6598584500878198E-2</v>
      </c>
      <c r="J12" s="14">
        <v>1.7476989278052999E-2</v>
      </c>
      <c r="K12" s="14">
        <v>4.6040123488856603E-2</v>
      </c>
      <c r="L12" s="14">
        <v>3.75197335377404E-2</v>
      </c>
      <c r="M12" s="14"/>
      <c r="N12" s="14">
        <v>3.2251486927694202E-2</v>
      </c>
      <c r="O12" s="14">
        <v>4.3394906555858002E-2</v>
      </c>
      <c r="P12" s="14">
        <v>2.23246456505669E-2</v>
      </c>
      <c r="Q12" s="14">
        <v>4.7693798072463503E-2</v>
      </c>
      <c r="R12" s="14">
        <v>4.6057248937490101E-2</v>
      </c>
      <c r="S12" s="14"/>
      <c r="T12" s="14">
        <v>3.4073888983844301E-2</v>
      </c>
      <c r="U12" s="14">
        <v>2.4039547641288999E-2</v>
      </c>
      <c r="V12" s="14">
        <v>5.24038683000706E-2</v>
      </c>
      <c r="W12" s="14">
        <v>3.46187009139498E-2</v>
      </c>
      <c r="X12" s="14"/>
      <c r="Y12" s="14">
        <v>4.1397448650417799E-2</v>
      </c>
      <c r="Z12" s="14">
        <v>4.2768074550102397E-2</v>
      </c>
      <c r="AA12" s="14">
        <v>5.5259678099191301E-2</v>
      </c>
      <c r="AB12" s="14">
        <v>3.66493335328597E-2</v>
      </c>
      <c r="AC12" s="14"/>
      <c r="AD12" s="14">
        <v>4.0383076022059101E-2</v>
      </c>
      <c r="AE12" s="14">
        <v>5.6892856940420497E-2</v>
      </c>
      <c r="AF12" s="14">
        <v>1.38048153869131E-2</v>
      </c>
      <c r="AG12" s="14">
        <v>2.7077150280455101E-2</v>
      </c>
      <c r="AH12" s="14"/>
      <c r="AI12" s="14">
        <v>6.3393184219589102E-2</v>
      </c>
      <c r="AJ12" s="14">
        <v>1.7736489868333E-2</v>
      </c>
      <c r="AK12" s="14">
        <v>4.27350719166937E-2</v>
      </c>
      <c r="AL12" s="14">
        <v>2.97303796099752E-2</v>
      </c>
      <c r="AM12" s="14">
        <v>2.64409306744696E-2</v>
      </c>
    </row>
    <row r="13" spans="2:39" x14ac:dyDescent="0.35">
      <c r="B13" s="15" t="s">
        <v>64</v>
      </c>
      <c r="C13" s="23">
        <v>3.26632227922991E-2</v>
      </c>
      <c r="D13" s="23">
        <v>3.2378230987305599E-2</v>
      </c>
      <c r="E13" s="23">
        <v>3.2971471997591498E-2</v>
      </c>
      <c r="F13" s="23"/>
      <c r="G13" s="23">
        <v>1.5171443555514899E-2</v>
      </c>
      <c r="H13" s="23">
        <v>4.5176732131005502E-2</v>
      </c>
      <c r="I13" s="23">
        <v>2.0436482979400001E-2</v>
      </c>
      <c r="J13" s="23">
        <v>2.5901941345771201E-2</v>
      </c>
      <c r="K13" s="23">
        <v>4.0712514457555103E-2</v>
      </c>
      <c r="L13" s="23">
        <v>6.1594266300873203E-2</v>
      </c>
      <c r="M13" s="23"/>
      <c r="N13" s="23">
        <v>2.0897566085407E-2</v>
      </c>
      <c r="O13" s="23">
        <v>3.2543002704410802E-2</v>
      </c>
      <c r="P13" s="23">
        <v>1.6815862756549602E-2</v>
      </c>
      <c r="Q13" s="23">
        <v>3.7847451382509001E-2</v>
      </c>
      <c r="R13" s="23">
        <v>2.6688480482197699E-2</v>
      </c>
      <c r="S13" s="23"/>
      <c r="T13" s="23">
        <v>4.8960907243924802E-2</v>
      </c>
      <c r="U13" s="23">
        <v>1.2012143205923399E-2</v>
      </c>
      <c r="V13" s="23">
        <v>4.37515424297613E-2</v>
      </c>
      <c r="W13" s="23">
        <v>1.9258948518043099E-2</v>
      </c>
      <c r="X13" s="23"/>
      <c r="Y13" s="23">
        <v>4.0948964390468003E-2</v>
      </c>
      <c r="Z13" s="23">
        <v>2.71936114492424E-2</v>
      </c>
      <c r="AA13" s="23">
        <v>1.22072435515021E-2</v>
      </c>
      <c r="AB13" s="23">
        <v>5.2933787349885601E-3</v>
      </c>
      <c r="AC13" s="23"/>
      <c r="AD13" s="23">
        <v>2.1961489600503599E-2</v>
      </c>
      <c r="AE13" s="23">
        <v>2.86766928849824E-2</v>
      </c>
      <c r="AF13" s="23">
        <v>1.4634539922869E-2</v>
      </c>
      <c r="AG13" s="23">
        <v>0.14618012143262299</v>
      </c>
      <c r="AH13" s="23"/>
      <c r="AI13" s="23">
        <v>2.52530092052617E-2</v>
      </c>
      <c r="AJ13" s="23">
        <v>1.2593587183695701E-2</v>
      </c>
      <c r="AK13" s="23">
        <v>2.70666140428211E-2</v>
      </c>
      <c r="AL13" s="23">
        <v>9.26205974396393E-3</v>
      </c>
      <c r="AM13" s="23">
        <v>2.9972609986896898E-2</v>
      </c>
    </row>
    <row r="14" spans="2:39" x14ac:dyDescent="0.35">
      <c r="B14" s="16"/>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420</v>
      </c>
      <c r="C9" s="14">
        <v>0.66108664354158797</v>
      </c>
      <c r="D9" s="14">
        <v>0.65265234226658897</v>
      </c>
      <c r="E9" s="14">
        <v>0.67081271144117005</v>
      </c>
      <c r="F9" s="14"/>
      <c r="G9" s="14">
        <v>0.59881425095517105</v>
      </c>
      <c r="H9" s="14">
        <v>0.58499781131181405</v>
      </c>
      <c r="I9" s="14">
        <v>0.74076461246428704</v>
      </c>
      <c r="J9" s="14">
        <v>0.686447272592976</v>
      </c>
      <c r="K9" s="14">
        <v>0.76659585480838399</v>
      </c>
      <c r="L9" s="14">
        <v>0.625904680937312</v>
      </c>
      <c r="M9" s="14"/>
      <c r="N9" s="14">
        <v>0.61838679043700795</v>
      </c>
      <c r="O9" s="14">
        <v>0.65009156288307302</v>
      </c>
      <c r="P9" s="14">
        <v>0.67165518429815396</v>
      </c>
      <c r="Q9" s="14">
        <v>0.67284124475649498</v>
      </c>
      <c r="R9" s="14">
        <v>0.65460452396689495</v>
      </c>
      <c r="S9" s="14"/>
      <c r="T9" s="14">
        <v>0.62767355336399999</v>
      </c>
      <c r="U9" s="14">
        <v>0.55690994850936104</v>
      </c>
      <c r="V9" s="14">
        <v>0.65738859800540195</v>
      </c>
      <c r="W9" s="14">
        <v>0.68182786280804597</v>
      </c>
      <c r="X9" s="14"/>
      <c r="Y9" s="14">
        <v>0.68652165364315298</v>
      </c>
      <c r="Z9" s="14">
        <v>0.65383345463211795</v>
      </c>
      <c r="AA9" s="14">
        <v>0.64152513787104304</v>
      </c>
      <c r="AB9" s="14">
        <v>0.62958998726528204</v>
      </c>
      <c r="AC9" s="14"/>
      <c r="AD9" s="14">
        <v>0.69002286388907397</v>
      </c>
      <c r="AE9" s="14">
        <v>0.58935784116003198</v>
      </c>
      <c r="AF9" s="14">
        <v>0.73976196646868697</v>
      </c>
      <c r="AG9" s="14">
        <v>0.66155916993748698</v>
      </c>
      <c r="AH9" s="14"/>
      <c r="AI9" s="14">
        <v>0.64660310169281199</v>
      </c>
      <c r="AJ9" s="14">
        <v>0.65336621598880196</v>
      </c>
      <c r="AK9" s="14">
        <v>0.61549224610188502</v>
      </c>
      <c r="AL9" s="14">
        <v>0.63955871773877804</v>
      </c>
      <c r="AM9" s="14">
        <v>0.67212811536710904</v>
      </c>
    </row>
    <row r="10" spans="2:39" ht="43.5" x14ac:dyDescent="0.35">
      <c r="B10" s="15" t="s">
        <v>421</v>
      </c>
      <c r="C10" s="14">
        <v>0.22401457056625301</v>
      </c>
      <c r="D10" s="14">
        <v>0.224245429989329</v>
      </c>
      <c r="E10" s="14">
        <v>0.223748353561325</v>
      </c>
      <c r="F10" s="14"/>
      <c r="G10" s="14">
        <v>0.29277227665952399</v>
      </c>
      <c r="H10" s="14">
        <v>0.23834668576269699</v>
      </c>
      <c r="I10" s="14">
        <v>0.17287286459701501</v>
      </c>
      <c r="J10" s="14">
        <v>0.21473391739220901</v>
      </c>
      <c r="K10" s="14">
        <v>0.20398122457035001</v>
      </c>
      <c r="L10" s="14">
        <v>0.221961036900131</v>
      </c>
      <c r="M10" s="14"/>
      <c r="N10" s="14">
        <v>0.237552583166137</v>
      </c>
      <c r="O10" s="14">
        <v>0.22630131061981401</v>
      </c>
      <c r="P10" s="14">
        <v>0.21627801774194899</v>
      </c>
      <c r="Q10" s="14">
        <v>0.226947238074235</v>
      </c>
      <c r="R10" s="14">
        <v>0.24263067505003</v>
      </c>
      <c r="S10" s="14"/>
      <c r="T10" s="14">
        <v>0.18842374575749199</v>
      </c>
      <c r="U10" s="14">
        <v>0.37255437418868098</v>
      </c>
      <c r="V10" s="14">
        <v>0.21175845707696</v>
      </c>
      <c r="W10" s="14">
        <v>0.22244136325328001</v>
      </c>
      <c r="X10" s="14"/>
      <c r="Y10" s="14">
        <v>0.19725883035373401</v>
      </c>
      <c r="Z10" s="14">
        <v>0.23229667511346599</v>
      </c>
      <c r="AA10" s="14">
        <v>0.26339801417982101</v>
      </c>
      <c r="AB10" s="14">
        <v>0.22257370188821099</v>
      </c>
      <c r="AC10" s="14"/>
      <c r="AD10" s="14">
        <v>0.20354253980584</v>
      </c>
      <c r="AE10" s="14">
        <v>0.26951656952252301</v>
      </c>
      <c r="AF10" s="14">
        <v>0.23889633134494401</v>
      </c>
      <c r="AG10" s="14">
        <v>0.18797886155016399</v>
      </c>
      <c r="AH10" s="14"/>
      <c r="AI10" s="14">
        <v>0.236405275690665</v>
      </c>
      <c r="AJ10" s="14">
        <v>0.23230545703879099</v>
      </c>
      <c r="AK10" s="14">
        <v>0.27505460963831202</v>
      </c>
      <c r="AL10" s="14">
        <v>0.21635487593157199</v>
      </c>
      <c r="AM10" s="14">
        <v>0.23468204024367101</v>
      </c>
    </row>
    <row r="11" spans="2:39" ht="43.5" x14ac:dyDescent="0.35">
      <c r="B11" s="15" t="s">
        <v>422</v>
      </c>
      <c r="C11" s="14">
        <v>0.100445439663487</v>
      </c>
      <c r="D11" s="14">
        <v>0.115935499581207</v>
      </c>
      <c r="E11" s="14">
        <v>8.2582979026122494E-2</v>
      </c>
      <c r="F11" s="14"/>
      <c r="G11" s="14">
        <v>8.4185863135144298E-2</v>
      </c>
      <c r="H11" s="14">
        <v>0.15140365669648501</v>
      </c>
      <c r="I11" s="14">
        <v>8.6362522938697506E-2</v>
      </c>
      <c r="J11" s="14">
        <v>8.0948752045215497E-2</v>
      </c>
      <c r="K11" s="14">
        <v>2.9422920621266901E-2</v>
      </c>
      <c r="L11" s="14">
        <v>0.139609087325754</v>
      </c>
      <c r="M11" s="14"/>
      <c r="N11" s="14">
        <v>0.115069391221425</v>
      </c>
      <c r="O11" s="14">
        <v>0.109849862017402</v>
      </c>
      <c r="P11" s="14">
        <v>9.1494988044268394E-2</v>
      </c>
      <c r="Q11" s="14">
        <v>9.1068926169080702E-2</v>
      </c>
      <c r="R11" s="14">
        <v>9.5850493613879303E-2</v>
      </c>
      <c r="S11" s="14"/>
      <c r="T11" s="14">
        <v>0.17551417832425401</v>
      </c>
      <c r="U11" s="14">
        <v>7.0535677301957297E-2</v>
      </c>
      <c r="V11" s="14">
        <v>0.10615387229171799</v>
      </c>
      <c r="W11" s="14">
        <v>8.8363382578330499E-2</v>
      </c>
      <c r="X11" s="14"/>
      <c r="Y11" s="14">
        <v>9.95715210290887E-2</v>
      </c>
      <c r="Z11" s="14">
        <v>9.9359182009767302E-2</v>
      </c>
      <c r="AA11" s="14">
        <v>8.8692427546071206E-2</v>
      </c>
      <c r="AB11" s="14">
        <v>0.136959378425005</v>
      </c>
      <c r="AC11" s="14"/>
      <c r="AD11" s="14">
        <v>9.3556647386668607E-2</v>
      </c>
      <c r="AE11" s="14">
        <v>0.129630198632504</v>
      </c>
      <c r="AF11" s="14">
        <v>2.1341702186369101E-2</v>
      </c>
      <c r="AG11" s="14">
        <v>8.8874384996200997E-2</v>
      </c>
      <c r="AH11" s="14"/>
      <c r="AI11" s="14">
        <v>8.9466336828264006E-2</v>
      </c>
      <c r="AJ11" s="14">
        <v>9.4098665828618394E-2</v>
      </c>
      <c r="AK11" s="14">
        <v>0.109453144259803</v>
      </c>
      <c r="AL11" s="14">
        <v>0.14408640632965</v>
      </c>
      <c r="AM11" s="14">
        <v>7.3090798697112394E-2</v>
      </c>
    </row>
    <row r="12" spans="2:39" x14ac:dyDescent="0.35">
      <c r="B12" s="15" t="s">
        <v>64</v>
      </c>
      <c r="C12" s="23">
        <v>1.4453346228671501E-2</v>
      </c>
      <c r="D12" s="23">
        <v>7.1667281628747604E-3</v>
      </c>
      <c r="E12" s="23">
        <v>2.2855955971382201E-2</v>
      </c>
      <c r="F12" s="23"/>
      <c r="G12" s="23">
        <v>2.4227609250160102E-2</v>
      </c>
      <c r="H12" s="23">
        <v>2.5251846229004601E-2</v>
      </c>
      <c r="I12" s="23">
        <v>0</v>
      </c>
      <c r="J12" s="23">
        <v>1.7870057969599101E-2</v>
      </c>
      <c r="K12" s="23">
        <v>0</v>
      </c>
      <c r="L12" s="23">
        <v>1.25251948368035E-2</v>
      </c>
      <c r="M12" s="23"/>
      <c r="N12" s="23">
        <v>2.8991235175430102E-2</v>
      </c>
      <c r="O12" s="23">
        <v>1.37572644797118E-2</v>
      </c>
      <c r="P12" s="23">
        <v>2.0571809915628202E-2</v>
      </c>
      <c r="Q12" s="23">
        <v>9.1425910001892707E-3</v>
      </c>
      <c r="R12" s="23">
        <v>6.9143073691953503E-3</v>
      </c>
      <c r="S12" s="23"/>
      <c r="T12" s="23">
        <v>8.3885225542543098E-3</v>
      </c>
      <c r="U12" s="23">
        <v>0</v>
      </c>
      <c r="V12" s="23">
        <v>2.46990726259197E-2</v>
      </c>
      <c r="W12" s="23">
        <v>7.3673913603441599E-3</v>
      </c>
      <c r="X12" s="23"/>
      <c r="Y12" s="23">
        <v>1.6647994974024201E-2</v>
      </c>
      <c r="Z12" s="23">
        <v>1.45106882446484E-2</v>
      </c>
      <c r="AA12" s="23">
        <v>6.3844204030649599E-3</v>
      </c>
      <c r="AB12" s="23">
        <v>1.0876932421501E-2</v>
      </c>
      <c r="AC12" s="23"/>
      <c r="AD12" s="23">
        <v>1.2877948918418199E-2</v>
      </c>
      <c r="AE12" s="23">
        <v>1.1495390684939899E-2</v>
      </c>
      <c r="AF12" s="23">
        <v>0</v>
      </c>
      <c r="AG12" s="23">
        <v>6.1587583516148799E-2</v>
      </c>
      <c r="AH12" s="23"/>
      <c r="AI12" s="23">
        <v>2.7525285788259701E-2</v>
      </c>
      <c r="AJ12" s="23">
        <v>2.0229661143788599E-2</v>
      </c>
      <c r="AK12" s="23">
        <v>0</v>
      </c>
      <c r="AL12" s="23">
        <v>0</v>
      </c>
      <c r="AM12" s="23">
        <v>2.00990456921071E-2</v>
      </c>
    </row>
    <row r="13" spans="2:39" x14ac:dyDescent="0.35">
      <c r="B13" s="16" t="s">
        <v>222</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144</v>
      </c>
      <c r="C9" s="14">
        <v>0.54150323655219301</v>
      </c>
      <c r="D9" s="14">
        <v>0.57936691155752795</v>
      </c>
      <c r="E9" s="14">
        <v>0.49784050006431901</v>
      </c>
      <c r="F9" s="14"/>
      <c r="G9" s="14">
        <v>0.57939043179291705</v>
      </c>
      <c r="H9" s="14">
        <v>0.62096289417100103</v>
      </c>
      <c r="I9" s="14">
        <v>0.59015669163008999</v>
      </c>
      <c r="J9" s="14">
        <v>0.48609613306301802</v>
      </c>
      <c r="K9" s="14">
        <v>0.35904190643934097</v>
      </c>
      <c r="L9" s="14">
        <v>0.438866778172185</v>
      </c>
      <c r="M9" s="14"/>
      <c r="N9" s="14">
        <v>0.56516422338023298</v>
      </c>
      <c r="O9" s="14">
        <v>0.53952696371736597</v>
      </c>
      <c r="P9" s="14">
        <v>0.54393884467224995</v>
      </c>
      <c r="Q9" s="14">
        <v>0.56425720526240397</v>
      </c>
      <c r="R9" s="14">
        <v>0.56488883343460505</v>
      </c>
      <c r="S9" s="14"/>
      <c r="T9" s="14">
        <v>0.44089690913977603</v>
      </c>
      <c r="U9" s="14">
        <v>0.61909945591179805</v>
      </c>
      <c r="V9" s="14">
        <v>0.56310610594150101</v>
      </c>
      <c r="W9" s="14">
        <v>0.52594855893626702</v>
      </c>
      <c r="X9" s="14"/>
      <c r="Y9" s="14">
        <v>0.52143825913393504</v>
      </c>
      <c r="Z9" s="14">
        <v>0.53569266630488699</v>
      </c>
      <c r="AA9" s="14">
        <v>0.58874994624977794</v>
      </c>
      <c r="AB9" s="14">
        <v>0.70040555174670605</v>
      </c>
      <c r="AC9" s="14"/>
      <c r="AD9" s="14">
        <v>0.53856936785590903</v>
      </c>
      <c r="AE9" s="14">
        <v>0.54731376418303002</v>
      </c>
      <c r="AF9" s="14">
        <v>0.36471192455235302</v>
      </c>
      <c r="AG9" s="14">
        <v>0.65626300144118299</v>
      </c>
      <c r="AH9" s="14"/>
      <c r="AI9" s="14">
        <v>0.57469393396593604</v>
      </c>
      <c r="AJ9" s="14">
        <v>0.59202037951634701</v>
      </c>
      <c r="AK9" s="14">
        <v>0.67580411450467204</v>
      </c>
      <c r="AL9" s="14">
        <v>0.57448002896885697</v>
      </c>
      <c r="AM9" s="14">
        <v>0.56404457895033699</v>
      </c>
    </row>
    <row r="10" spans="2:39" x14ac:dyDescent="0.35">
      <c r="B10" s="15" t="s">
        <v>145</v>
      </c>
      <c r="C10" s="14">
        <v>0.36287085565209198</v>
      </c>
      <c r="D10" s="14">
        <v>0.33390443552851901</v>
      </c>
      <c r="E10" s="14">
        <v>0.39627366635851102</v>
      </c>
      <c r="F10" s="14"/>
      <c r="G10" s="14">
        <v>0.34372356099213103</v>
      </c>
      <c r="H10" s="14">
        <v>0.311210283766233</v>
      </c>
      <c r="I10" s="14">
        <v>0.32526978333538997</v>
      </c>
      <c r="J10" s="14">
        <v>0.41752531695245299</v>
      </c>
      <c r="K10" s="14">
        <v>0.48143599550277</v>
      </c>
      <c r="L10" s="14">
        <v>0.40149195099259299</v>
      </c>
      <c r="M10" s="14"/>
      <c r="N10" s="14">
        <v>0.371753873813846</v>
      </c>
      <c r="O10" s="14">
        <v>0.34745343081506302</v>
      </c>
      <c r="P10" s="14">
        <v>0.37990055839917902</v>
      </c>
      <c r="Q10" s="14">
        <v>0.32329625501168802</v>
      </c>
      <c r="R10" s="14">
        <v>0.37187624903628802</v>
      </c>
      <c r="S10" s="14"/>
      <c r="T10" s="14">
        <v>0.45882456307789998</v>
      </c>
      <c r="U10" s="14">
        <v>0.26822326552965198</v>
      </c>
      <c r="V10" s="14">
        <v>0.36700580230258201</v>
      </c>
      <c r="W10" s="14">
        <v>0.35662018780190702</v>
      </c>
      <c r="X10" s="14"/>
      <c r="Y10" s="14">
        <v>0.358421014646155</v>
      </c>
      <c r="Z10" s="14">
        <v>0.40718036728650803</v>
      </c>
      <c r="AA10" s="14">
        <v>0.327782276207356</v>
      </c>
      <c r="AB10" s="14">
        <v>0.23700240476833201</v>
      </c>
      <c r="AC10" s="14"/>
      <c r="AD10" s="14">
        <v>0.36884234633005702</v>
      </c>
      <c r="AE10" s="14">
        <v>0.36083975266506202</v>
      </c>
      <c r="AF10" s="14">
        <v>0.50617437277412303</v>
      </c>
      <c r="AG10" s="14">
        <v>0.20960850688945501</v>
      </c>
      <c r="AH10" s="14"/>
      <c r="AI10" s="14">
        <v>0.331632265580249</v>
      </c>
      <c r="AJ10" s="14">
        <v>0.34756596583635802</v>
      </c>
      <c r="AK10" s="14">
        <v>0.22308253189456301</v>
      </c>
      <c r="AL10" s="14">
        <v>0.30941068223426299</v>
      </c>
      <c r="AM10" s="14">
        <v>0.39815964078356803</v>
      </c>
    </row>
    <row r="11" spans="2:39" x14ac:dyDescent="0.35">
      <c r="B11" s="15" t="s">
        <v>64</v>
      </c>
      <c r="C11" s="23">
        <v>9.5625907795715406E-2</v>
      </c>
      <c r="D11" s="23">
        <v>8.6728652913953194E-2</v>
      </c>
      <c r="E11" s="23">
        <v>0.10588583357716901</v>
      </c>
      <c r="F11" s="23"/>
      <c r="G11" s="23">
        <v>7.6886007214952604E-2</v>
      </c>
      <c r="H11" s="23">
        <v>6.7826822062765996E-2</v>
      </c>
      <c r="I11" s="23">
        <v>8.4573525034520605E-2</v>
      </c>
      <c r="J11" s="23">
        <v>9.6378549984528897E-2</v>
      </c>
      <c r="K11" s="23">
        <v>0.159522098057889</v>
      </c>
      <c r="L11" s="23">
        <v>0.159641270835223</v>
      </c>
      <c r="M11" s="23"/>
      <c r="N11" s="23">
        <v>6.3081902805921006E-2</v>
      </c>
      <c r="O11" s="23">
        <v>0.113019605467572</v>
      </c>
      <c r="P11" s="23">
        <v>7.6160596928571106E-2</v>
      </c>
      <c r="Q11" s="23">
        <v>0.112446539725908</v>
      </c>
      <c r="R11" s="23">
        <v>6.3234917529106899E-2</v>
      </c>
      <c r="S11" s="23"/>
      <c r="T11" s="23">
        <v>0.100278527782324</v>
      </c>
      <c r="U11" s="23">
        <v>0.11267727855855</v>
      </c>
      <c r="V11" s="23">
        <v>6.9888091755917495E-2</v>
      </c>
      <c r="W11" s="23">
        <v>0.117431253261826</v>
      </c>
      <c r="X11" s="23"/>
      <c r="Y11" s="23">
        <v>0.12014072621991</v>
      </c>
      <c r="Z11" s="23">
        <v>5.71269664086052E-2</v>
      </c>
      <c r="AA11" s="23">
        <v>8.3467777542866106E-2</v>
      </c>
      <c r="AB11" s="23">
        <v>6.2592043484961696E-2</v>
      </c>
      <c r="AC11" s="23"/>
      <c r="AD11" s="23">
        <v>9.2588285814033805E-2</v>
      </c>
      <c r="AE11" s="23">
        <v>9.1846483151907604E-2</v>
      </c>
      <c r="AF11" s="23">
        <v>0.12911370267352401</v>
      </c>
      <c r="AG11" s="23">
        <v>0.134128491669361</v>
      </c>
      <c r="AH11" s="23"/>
      <c r="AI11" s="23">
        <v>9.3673800453815001E-2</v>
      </c>
      <c r="AJ11" s="23">
        <v>6.0413654647294798E-2</v>
      </c>
      <c r="AK11" s="23">
        <v>0.101113353600765</v>
      </c>
      <c r="AL11" s="23">
        <v>0.116109288796881</v>
      </c>
      <c r="AM11" s="23">
        <v>3.7795780266095098E-2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M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425</v>
      </c>
      <c r="C9" s="14">
        <v>0.61220581400357799</v>
      </c>
      <c r="D9" s="14">
        <v>0.62662146253148998</v>
      </c>
      <c r="E9" s="14">
        <v>0.59558231766078096</v>
      </c>
      <c r="F9" s="14"/>
      <c r="G9" s="14">
        <v>0.50713107126250001</v>
      </c>
      <c r="H9" s="14">
        <v>0.57658833539771903</v>
      </c>
      <c r="I9" s="14">
        <v>0.694746338750028</v>
      </c>
      <c r="J9" s="14">
        <v>0.59880639758684395</v>
      </c>
      <c r="K9" s="14">
        <v>0.70629167115630598</v>
      </c>
      <c r="L9" s="14">
        <v>0.61795786765776695</v>
      </c>
      <c r="M9" s="14"/>
      <c r="N9" s="14">
        <v>0.62892573520968598</v>
      </c>
      <c r="O9" s="14">
        <v>0.615128508759065</v>
      </c>
      <c r="P9" s="14">
        <v>0.66850390702870399</v>
      </c>
      <c r="Q9" s="14">
        <v>0.547906677269973</v>
      </c>
      <c r="R9" s="14">
        <v>0.61068336612996399</v>
      </c>
      <c r="S9" s="14"/>
      <c r="T9" s="14">
        <v>0.53712699159921296</v>
      </c>
      <c r="U9" s="14">
        <v>0.46303105323937099</v>
      </c>
      <c r="V9" s="14">
        <v>0.63208942103639298</v>
      </c>
      <c r="W9" s="14">
        <v>0.62293185738124401</v>
      </c>
      <c r="X9" s="14"/>
      <c r="Y9" s="14">
        <v>0.60220178240587896</v>
      </c>
      <c r="Z9" s="14">
        <v>0.62747599190234304</v>
      </c>
      <c r="AA9" s="14">
        <v>0.65875409392832096</v>
      </c>
      <c r="AB9" s="14">
        <v>0.64941394821868903</v>
      </c>
      <c r="AC9" s="14"/>
      <c r="AD9" s="14">
        <v>0.63825944162512005</v>
      </c>
      <c r="AE9" s="14">
        <v>0.57576362786998403</v>
      </c>
      <c r="AF9" s="14">
        <v>0.65424425728778501</v>
      </c>
      <c r="AG9" s="14">
        <v>0.51375588598811806</v>
      </c>
      <c r="AH9" s="14"/>
      <c r="AI9" s="14">
        <v>0.51890613089389803</v>
      </c>
      <c r="AJ9" s="14">
        <v>0.70299701855962504</v>
      </c>
      <c r="AK9" s="14">
        <v>0.62822419225764903</v>
      </c>
      <c r="AL9" s="14">
        <v>0.65987657621532902</v>
      </c>
      <c r="AM9" s="14">
        <v>0.687883489361097</v>
      </c>
    </row>
    <row r="10" spans="2:39" ht="43.5" x14ac:dyDescent="0.35">
      <c r="B10" s="15" t="s">
        <v>426</v>
      </c>
      <c r="C10" s="14">
        <v>0.22484981842169899</v>
      </c>
      <c r="D10" s="14">
        <v>0.21596221848957101</v>
      </c>
      <c r="E10" s="14">
        <v>0.235098610536872</v>
      </c>
      <c r="F10" s="14"/>
      <c r="G10" s="14">
        <v>0.29264696200009799</v>
      </c>
      <c r="H10" s="14">
        <v>0.25855659151412402</v>
      </c>
      <c r="I10" s="14">
        <v>0.18288943423863299</v>
      </c>
      <c r="J10" s="14">
        <v>0.236970250620507</v>
      </c>
      <c r="K10" s="14">
        <v>0.16500803215493801</v>
      </c>
      <c r="L10" s="14">
        <v>0.15656949829323499</v>
      </c>
      <c r="M10" s="14"/>
      <c r="N10" s="14">
        <v>0.24724459758523301</v>
      </c>
      <c r="O10" s="14">
        <v>0.210496976834185</v>
      </c>
      <c r="P10" s="14">
        <v>0.17726391679787101</v>
      </c>
      <c r="Q10" s="14">
        <v>0.28020961086990898</v>
      </c>
      <c r="R10" s="14">
        <v>0.23356472352284199</v>
      </c>
      <c r="S10" s="14"/>
      <c r="T10" s="14">
        <v>0.18528409463453799</v>
      </c>
      <c r="U10" s="14">
        <v>0.36709656385233502</v>
      </c>
      <c r="V10" s="14">
        <v>0.21329591023311001</v>
      </c>
      <c r="W10" s="14">
        <v>0.22288469357507101</v>
      </c>
      <c r="X10" s="14"/>
      <c r="Y10" s="14">
        <v>0.21722059788412301</v>
      </c>
      <c r="Z10" s="14">
        <v>0.214432573611372</v>
      </c>
      <c r="AA10" s="14">
        <v>0.21205464271053301</v>
      </c>
      <c r="AB10" s="14">
        <v>0.23539629110504301</v>
      </c>
      <c r="AC10" s="14"/>
      <c r="AD10" s="14">
        <v>0.21663469243549399</v>
      </c>
      <c r="AE10" s="14">
        <v>0.234903323814007</v>
      </c>
      <c r="AF10" s="14">
        <v>0.15798890052763301</v>
      </c>
      <c r="AG10" s="14">
        <v>0.27255247834149898</v>
      </c>
      <c r="AH10" s="14"/>
      <c r="AI10" s="14">
        <v>0.31670138367098699</v>
      </c>
      <c r="AJ10" s="14">
        <v>0.16815595276348899</v>
      </c>
      <c r="AK10" s="14">
        <v>0.17556822627020899</v>
      </c>
      <c r="AL10" s="14">
        <v>0.17778424273495899</v>
      </c>
      <c r="AM10" s="14">
        <v>0.161647729743392</v>
      </c>
    </row>
    <row r="11" spans="2:39" ht="43.5" x14ac:dyDescent="0.35">
      <c r="B11" s="15" t="s">
        <v>427</v>
      </c>
      <c r="C11" s="14">
        <v>7.1711981896614901E-2</v>
      </c>
      <c r="D11" s="14">
        <v>7.1130140630811897E-2</v>
      </c>
      <c r="E11" s="14">
        <v>7.2382935834999093E-2</v>
      </c>
      <c r="F11" s="14"/>
      <c r="G11" s="14">
        <v>0.127356177686231</v>
      </c>
      <c r="H11" s="14">
        <v>9.9025581785885899E-2</v>
      </c>
      <c r="I11" s="14">
        <v>5.7896648800016402E-2</v>
      </c>
      <c r="J11" s="14">
        <v>4.4742918515606897E-2</v>
      </c>
      <c r="K11" s="14">
        <v>1.09351104528494E-2</v>
      </c>
      <c r="L11" s="14">
        <v>4.4236616394559398E-2</v>
      </c>
      <c r="M11" s="14"/>
      <c r="N11" s="14">
        <v>4.58447885697695E-2</v>
      </c>
      <c r="O11" s="14">
        <v>8.4267473858398501E-2</v>
      </c>
      <c r="P11" s="14">
        <v>7.1640110237064902E-2</v>
      </c>
      <c r="Q11" s="14">
        <v>7.3106864628153495E-2</v>
      </c>
      <c r="R11" s="14">
        <v>7.6745748805130895E-2</v>
      </c>
      <c r="S11" s="14"/>
      <c r="T11" s="14">
        <v>0.106286779600924</v>
      </c>
      <c r="U11" s="14">
        <v>7.3562262638141807E-2</v>
      </c>
      <c r="V11" s="14">
        <v>7.1040677918609602E-2</v>
      </c>
      <c r="W11" s="14">
        <v>6.7373443893833804E-2</v>
      </c>
      <c r="X11" s="14"/>
      <c r="Y11" s="14">
        <v>6.9839404645181999E-2</v>
      </c>
      <c r="Z11" s="14">
        <v>7.6277749934132597E-2</v>
      </c>
      <c r="AA11" s="14">
        <v>6.2783588339847402E-2</v>
      </c>
      <c r="AB11" s="14">
        <v>0.100086460204047</v>
      </c>
      <c r="AC11" s="14"/>
      <c r="AD11" s="14">
        <v>6.4823736772638696E-2</v>
      </c>
      <c r="AE11" s="14">
        <v>8.2841570639040102E-2</v>
      </c>
      <c r="AF11" s="14">
        <v>8.7113731193421598E-2</v>
      </c>
      <c r="AG11" s="14">
        <v>8.2378883437080205E-2</v>
      </c>
      <c r="AH11" s="14"/>
      <c r="AI11" s="14">
        <v>8.42262633298754E-2</v>
      </c>
      <c r="AJ11" s="14">
        <v>7.3242697403958695E-2</v>
      </c>
      <c r="AK11" s="14">
        <v>0.118064976565354</v>
      </c>
      <c r="AL11" s="14">
        <v>9.6572393023589401E-2</v>
      </c>
      <c r="AM11" s="14">
        <v>8.0535086368319603E-2</v>
      </c>
    </row>
    <row r="12" spans="2:39" x14ac:dyDescent="0.35">
      <c r="B12" s="15" t="s">
        <v>64</v>
      </c>
      <c r="C12" s="23">
        <v>9.1232385678108097E-2</v>
      </c>
      <c r="D12" s="23">
        <v>8.6286178348127004E-2</v>
      </c>
      <c r="E12" s="23">
        <v>9.6936135967347695E-2</v>
      </c>
      <c r="F12" s="23"/>
      <c r="G12" s="23">
        <v>7.2865789051170193E-2</v>
      </c>
      <c r="H12" s="23">
        <v>6.5829491302270907E-2</v>
      </c>
      <c r="I12" s="23">
        <v>6.4467578211322499E-2</v>
      </c>
      <c r="J12" s="23">
        <v>0.119480433277041</v>
      </c>
      <c r="K12" s="23">
        <v>0.117765186235907</v>
      </c>
      <c r="L12" s="23">
        <v>0.181236017654439</v>
      </c>
      <c r="M12" s="23"/>
      <c r="N12" s="23">
        <v>7.7984878635311394E-2</v>
      </c>
      <c r="O12" s="23">
        <v>9.01070405483511E-2</v>
      </c>
      <c r="P12" s="23">
        <v>8.2592065936360398E-2</v>
      </c>
      <c r="Q12" s="23">
        <v>9.8776847231964296E-2</v>
      </c>
      <c r="R12" s="23">
        <v>7.9006161542063802E-2</v>
      </c>
      <c r="S12" s="23"/>
      <c r="T12" s="23">
        <v>0.171302134165325</v>
      </c>
      <c r="U12" s="23">
        <v>9.6310120270152705E-2</v>
      </c>
      <c r="V12" s="23">
        <v>8.3573990811886906E-2</v>
      </c>
      <c r="W12" s="23">
        <v>8.6810005149851099E-2</v>
      </c>
      <c r="X12" s="23"/>
      <c r="Y12" s="23">
        <v>0.110738215064816</v>
      </c>
      <c r="Z12" s="23">
        <v>8.1813684552152294E-2</v>
      </c>
      <c r="AA12" s="23">
        <v>6.6407675021298601E-2</v>
      </c>
      <c r="AB12" s="23">
        <v>1.5103300472221399E-2</v>
      </c>
      <c r="AC12" s="23"/>
      <c r="AD12" s="23">
        <v>8.0282129166746999E-2</v>
      </c>
      <c r="AE12" s="23">
        <v>0.106491477676969</v>
      </c>
      <c r="AF12" s="23">
        <v>0.10065311099116001</v>
      </c>
      <c r="AG12" s="23">
        <v>0.13131275223330299</v>
      </c>
      <c r="AH12" s="23"/>
      <c r="AI12" s="23">
        <v>8.0166222105239798E-2</v>
      </c>
      <c r="AJ12" s="23">
        <v>5.5604331272927299E-2</v>
      </c>
      <c r="AK12" s="23">
        <v>7.8142604906788093E-2</v>
      </c>
      <c r="AL12" s="23">
        <v>6.5766788026122694E-2</v>
      </c>
      <c r="AM12" s="23">
        <v>6.9933694527191503E-2</v>
      </c>
    </row>
    <row r="13" spans="2:39" x14ac:dyDescent="0.35">
      <c r="B13" s="16" t="s">
        <v>222</v>
      </c>
    </row>
    <row r="14" spans="2:39" x14ac:dyDescent="0.35">
      <c r="B14" t="s">
        <v>69</v>
      </c>
    </row>
    <row r="15" spans="2:39" x14ac:dyDescent="0.35">
      <c r="B15" t="s">
        <v>70</v>
      </c>
    </row>
    <row r="17" spans="2:2" x14ac:dyDescent="0.35">
      <c r="B17"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J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1" t="s">
        <v>439</v>
      </c>
      <c r="E2" s="28"/>
      <c r="F2" s="28"/>
      <c r="G2" s="28"/>
      <c r="H2" s="28"/>
      <c r="I2" s="28"/>
      <c r="J2" s="28"/>
    </row>
    <row r="6" spans="2:10" ht="50.15" customHeight="1" x14ac:dyDescent="0.35">
      <c r="B6" s="17" t="s">
        <v>15</v>
      </c>
      <c r="C6" s="17" t="s">
        <v>428</v>
      </c>
      <c r="D6" s="17" t="s">
        <v>429</v>
      </c>
      <c r="E6" s="17" t="s">
        <v>430</v>
      </c>
      <c r="F6" s="17" t="s">
        <v>431</v>
      </c>
      <c r="G6" s="17" t="s">
        <v>432</v>
      </c>
      <c r="H6" s="17" t="s">
        <v>433</v>
      </c>
      <c r="I6" s="17" t="s">
        <v>434</v>
      </c>
    </row>
    <row r="7" spans="2:10" ht="43.5" x14ac:dyDescent="0.35">
      <c r="B7" s="15" t="s">
        <v>435</v>
      </c>
      <c r="C7" s="14">
        <v>0.78244657096141901</v>
      </c>
      <c r="D7" s="14">
        <v>0.462064379464104</v>
      </c>
      <c r="E7" s="14">
        <v>0.69666173382534802</v>
      </c>
      <c r="F7" s="14">
        <v>0.60598107885290797</v>
      </c>
      <c r="G7" s="14">
        <v>0.435614666574417</v>
      </c>
      <c r="H7" s="14">
        <v>0.73450072513136</v>
      </c>
      <c r="I7" s="14">
        <v>0.63486071985327397</v>
      </c>
    </row>
    <row r="8" spans="2:10" ht="29" x14ac:dyDescent="0.35">
      <c r="B8" s="15" t="s">
        <v>436</v>
      </c>
      <c r="C8" s="14">
        <v>0.12532461241812301</v>
      </c>
      <c r="D8" s="14">
        <v>0.26833254278359198</v>
      </c>
      <c r="E8" s="14">
        <v>0.163885053557874</v>
      </c>
      <c r="F8" s="14">
        <v>0.15692787006546099</v>
      </c>
      <c r="G8" s="14">
        <v>0.222513057725128</v>
      </c>
      <c r="H8" s="14">
        <v>0.15983192806847299</v>
      </c>
      <c r="I8" s="14">
        <v>0.16341193539177501</v>
      </c>
    </row>
    <row r="9" spans="2:10" ht="29" x14ac:dyDescent="0.35">
      <c r="B9" s="15" t="s">
        <v>437</v>
      </c>
      <c r="C9" s="14">
        <v>6.0596040304138898E-2</v>
      </c>
      <c r="D9" s="14">
        <v>0.168706951076491</v>
      </c>
      <c r="E9" s="14">
        <v>9.5110360533138302E-2</v>
      </c>
      <c r="F9" s="14">
        <v>0.17768192239872499</v>
      </c>
      <c r="G9" s="14">
        <v>0.213548669233003</v>
      </c>
      <c r="H9" s="14">
        <v>7.7553006311405007E-2</v>
      </c>
      <c r="I9" s="14">
        <v>0.158592221378242</v>
      </c>
    </row>
    <row r="10" spans="2:10" ht="43.5" x14ac:dyDescent="0.35">
      <c r="B10" s="15" t="s">
        <v>438</v>
      </c>
      <c r="C10" s="14">
        <v>1.24603700207956E-2</v>
      </c>
      <c r="D10" s="14">
        <v>4.1664021346748202E-2</v>
      </c>
      <c r="E10" s="14">
        <v>2.0474248869216002E-2</v>
      </c>
      <c r="F10" s="14">
        <v>2.2994625593262801E-2</v>
      </c>
      <c r="G10" s="14">
        <v>5.1619805789210001E-2</v>
      </c>
      <c r="H10" s="14">
        <v>1.53036929482906E-2</v>
      </c>
      <c r="I10" s="14">
        <v>2.6127348551152299E-2</v>
      </c>
    </row>
    <row r="11" spans="2:10" x14ac:dyDescent="0.35">
      <c r="B11" s="15" t="s">
        <v>64</v>
      </c>
      <c r="C11" s="14">
        <v>1.9172406295523602E-2</v>
      </c>
      <c r="D11" s="14">
        <v>5.9232105329064401E-2</v>
      </c>
      <c r="E11" s="14">
        <v>2.3868603214424002E-2</v>
      </c>
      <c r="F11" s="14">
        <v>3.64145030896438E-2</v>
      </c>
      <c r="G11" s="14">
        <v>7.6703800678242395E-2</v>
      </c>
      <c r="H11" s="14">
        <v>1.28106475404714E-2</v>
      </c>
      <c r="I11" s="14">
        <v>1.70077748255563E-2</v>
      </c>
    </row>
    <row r="12" spans="2:10" x14ac:dyDescent="0.35">
      <c r="B12" s="16" t="s">
        <v>222</v>
      </c>
      <c r="C12" s="16"/>
      <c r="D12" s="16"/>
      <c r="E12" s="16"/>
      <c r="F12" s="16"/>
      <c r="G12" s="16"/>
      <c r="H12" s="16"/>
      <c r="I12" s="16"/>
    </row>
    <row r="13" spans="2:10" x14ac:dyDescent="0.35">
      <c r="B13" t="s">
        <v>69</v>
      </c>
    </row>
    <row r="14" spans="2:10" x14ac:dyDescent="0.35">
      <c r="B14" t="s">
        <v>70</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0.78244657096141901</v>
      </c>
      <c r="D9" s="14">
        <v>0.78639454447284096</v>
      </c>
      <c r="E9" s="14">
        <v>0.77789394031830195</v>
      </c>
      <c r="F9" s="14"/>
      <c r="G9" s="14">
        <v>0.80392744822849505</v>
      </c>
      <c r="H9" s="14">
        <v>0.78155880990016302</v>
      </c>
      <c r="I9" s="14">
        <v>0.822417418278379</v>
      </c>
      <c r="J9" s="14">
        <v>0.76441765322071697</v>
      </c>
      <c r="K9" s="14">
        <v>0.82387751317839297</v>
      </c>
      <c r="L9" s="14">
        <v>0.631074067946652</v>
      </c>
      <c r="M9" s="14"/>
      <c r="N9" s="14">
        <v>0.76422181431971403</v>
      </c>
      <c r="O9" s="14">
        <v>0.72966526198322001</v>
      </c>
      <c r="P9" s="14">
        <v>0.81250016408216597</v>
      </c>
      <c r="Q9" s="14">
        <v>0.78529465134840204</v>
      </c>
      <c r="R9" s="14">
        <v>0.84524898814966398</v>
      </c>
      <c r="S9" s="14"/>
      <c r="T9" s="14">
        <v>0.77918928965887402</v>
      </c>
      <c r="U9" s="14">
        <v>0.72312237600997797</v>
      </c>
      <c r="V9" s="14">
        <v>0.80250530124021202</v>
      </c>
      <c r="W9" s="14">
        <v>0.77096046551325403</v>
      </c>
      <c r="X9" s="14"/>
      <c r="Y9" s="14">
        <v>0.78535407123016399</v>
      </c>
      <c r="Z9" s="14">
        <v>0.76611513294196099</v>
      </c>
      <c r="AA9" s="14">
        <v>0.76874497242377804</v>
      </c>
      <c r="AB9" s="14">
        <v>0.82905609343345499</v>
      </c>
      <c r="AC9" s="14"/>
      <c r="AD9" s="14">
        <v>0.78252234044063296</v>
      </c>
      <c r="AE9" s="14">
        <v>0.78129527354801998</v>
      </c>
      <c r="AF9" s="14">
        <v>0.71547948913839199</v>
      </c>
      <c r="AG9" s="14">
        <v>0.81842533939543405</v>
      </c>
      <c r="AH9" s="14"/>
      <c r="AI9" s="14">
        <v>0.72935943600711295</v>
      </c>
      <c r="AJ9" s="14">
        <v>0.83949452476129105</v>
      </c>
      <c r="AK9" s="14">
        <v>0.86492232431441096</v>
      </c>
      <c r="AL9" s="14">
        <v>0.68677927614287904</v>
      </c>
      <c r="AM9" s="14">
        <v>0.84916618097639696</v>
      </c>
    </row>
    <row r="10" spans="2:39" ht="29" x14ac:dyDescent="0.35">
      <c r="B10" s="15" t="s">
        <v>436</v>
      </c>
      <c r="C10" s="14">
        <v>0.12532461241812301</v>
      </c>
      <c r="D10" s="14">
        <v>0.11803261142197401</v>
      </c>
      <c r="E10" s="14">
        <v>0.13373342952104</v>
      </c>
      <c r="F10" s="14"/>
      <c r="G10" s="14">
        <v>0.12576337962441</v>
      </c>
      <c r="H10" s="14">
        <v>0.14284085903688401</v>
      </c>
      <c r="I10" s="14">
        <v>8.7905324211401806E-2</v>
      </c>
      <c r="J10" s="14">
        <v>0.160716852838267</v>
      </c>
      <c r="K10" s="14">
        <v>0.117256184741601</v>
      </c>
      <c r="L10" s="14">
        <v>0.11491013780008</v>
      </c>
      <c r="M10" s="14"/>
      <c r="N10" s="14">
        <v>9.6828530293752907E-2</v>
      </c>
      <c r="O10" s="14">
        <v>0.13347689791939901</v>
      </c>
      <c r="P10" s="14">
        <v>0.136672586710474</v>
      </c>
      <c r="Q10" s="14">
        <v>0.142092436043877</v>
      </c>
      <c r="R10" s="14">
        <v>9.3317207526172799E-2</v>
      </c>
      <c r="S10" s="14"/>
      <c r="T10" s="14">
        <v>0.15433283341725099</v>
      </c>
      <c r="U10" s="14">
        <v>0.17238955597460601</v>
      </c>
      <c r="V10" s="14">
        <v>9.5582116852949303E-2</v>
      </c>
      <c r="W10" s="14">
        <v>0.14384758194772801</v>
      </c>
      <c r="X10" s="14"/>
      <c r="Y10" s="14">
        <v>9.7912404802725103E-2</v>
      </c>
      <c r="Z10" s="14">
        <v>0.13141957325964301</v>
      </c>
      <c r="AA10" s="14">
        <v>0.204068246210835</v>
      </c>
      <c r="AB10" s="14">
        <v>0.133737820611117</v>
      </c>
      <c r="AC10" s="14"/>
      <c r="AD10" s="14">
        <v>0.13564564570646401</v>
      </c>
      <c r="AE10" s="14">
        <v>0.11233603687938901</v>
      </c>
      <c r="AF10" s="14">
        <v>0.140132892423425</v>
      </c>
      <c r="AG10" s="14">
        <v>8.3130652712697498E-2</v>
      </c>
      <c r="AH10" s="14"/>
      <c r="AI10" s="14">
        <v>0.209061293808225</v>
      </c>
      <c r="AJ10" s="14">
        <v>0.12933135269224399</v>
      </c>
      <c r="AK10" s="14">
        <v>0.119553286103161</v>
      </c>
      <c r="AL10" s="14">
        <v>0.14903166118932801</v>
      </c>
      <c r="AM10" s="14">
        <v>7.50568340623637E-2</v>
      </c>
    </row>
    <row r="11" spans="2:39" ht="29" x14ac:dyDescent="0.35">
      <c r="B11" s="15" t="s">
        <v>437</v>
      </c>
      <c r="C11" s="14">
        <v>6.0596040304138898E-2</v>
      </c>
      <c r="D11" s="14">
        <v>6.7486197207853593E-2</v>
      </c>
      <c r="E11" s="14">
        <v>5.2650612259856101E-2</v>
      </c>
      <c r="F11" s="14"/>
      <c r="G11" s="14">
        <v>3.8065597954180998E-2</v>
      </c>
      <c r="H11" s="14">
        <v>5.9508052026535502E-2</v>
      </c>
      <c r="I11" s="14">
        <v>6.2801251493516702E-2</v>
      </c>
      <c r="J11" s="14">
        <v>6.4201685669167202E-2</v>
      </c>
      <c r="K11" s="14">
        <v>3.2583980833773202E-2</v>
      </c>
      <c r="L11" s="14">
        <v>0.125773863180661</v>
      </c>
      <c r="M11" s="14"/>
      <c r="N11" s="14">
        <v>0.10623145034569501</v>
      </c>
      <c r="O11" s="14">
        <v>7.1403874251077901E-2</v>
      </c>
      <c r="P11" s="14">
        <v>3.1701377435543E-2</v>
      </c>
      <c r="Q11" s="14">
        <v>6.6910520478037694E-2</v>
      </c>
      <c r="R11" s="14">
        <v>3.7095694925388598E-2</v>
      </c>
      <c r="S11" s="14"/>
      <c r="T11" s="14">
        <v>6.6477876923874801E-2</v>
      </c>
      <c r="U11" s="14">
        <v>0.10448806801541601</v>
      </c>
      <c r="V11" s="14">
        <v>5.1271488903793801E-2</v>
      </c>
      <c r="W11" s="14">
        <v>6.3259308822844695E-2</v>
      </c>
      <c r="X11" s="14"/>
      <c r="Y11" s="14">
        <v>7.3705831825888898E-2</v>
      </c>
      <c r="Z11" s="14">
        <v>8.0339406280583003E-2</v>
      </c>
      <c r="AA11" s="14">
        <v>1.4213684273394899E-2</v>
      </c>
      <c r="AB11" s="14">
        <v>1.1366849647315E-2</v>
      </c>
      <c r="AC11" s="14"/>
      <c r="AD11" s="14">
        <v>5.9688059986024798E-2</v>
      </c>
      <c r="AE11" s="14">
        <v>5.9005495632347298E-2</v>
      </c>
      <c r="AF11" s="14">
        <v>5.7338636961596703E-2</v>
      </c>
      <c r="AG11" s="14">
        <v>8.8576001318216399E-2</v>
      </c>
      <c r="AH11" s="14"/>
      <c r="AI11" s="14">
        <v>6.1579270184661597E-2</v>
      </c>
      <c r="AJ11" s="14">
        <v>2.6086622185557601E-2</v>
      </c>
      <c r="AK11" s="14">
        <v>1.55243895824284E-2</v>
      </c>
      <c r="AL11" s="14">
        <v>6.1005668564558101E-2</v>
      </c>
      <c r="AM11" s="14">
        <v>3.4367615154837897E-2</v>
      </c>
    </row>
    <row r="12" spans="2:39" ht="43.5" x14ac:dyDescent="0.35">
      <c r="B12" s="15" t="s">
        <v>438</v>
      </c>
      <c r="C12" s="14">
        <v>1.24603700207956E-2</v>
      </c>
      <c r="D12" s="14">
        <v>1.00324717034779E-2</v>
      </c>
      <c r="E12" s="14">
        <v>1.5260116332622401E-2</v>
      </c>
      <c r="F12" s="14"/>
      <c r="G12" s="14">
        <v>1.6974840911469499E-2</v>
      </c>
      <c r="H12" s="14">
        <v>3.9674462500318801E-3</v>
      </c>
      <c r="I12" s="14">
        <v>1.4784946402934601E-2</v>
      </c>
      <c r="J12" s="14">
        <v>0</v>
      </c>
      <c r="K12" s="14">
        <v>2.0260710298044E-2</v>
      </c>
      <c r="L12" s="14">
        <v>3.4858772920757501E-2</v>
      </c>
      <c r="M12" s="14"/>
      <c r="N12" s="14">
        <v>6.77688751415601E-3</v>
      </c>
      <c r="O12" s="14">
        <v>2.9196965855517301E-2</v>
      </c>
      <c r="P12" s="14">
        <v>4.1733700731075799E-3</v>
      </c>
      <c r="Q12" s="14">
        <v>0</v>
      </c>
      <c r="R12" s="14">
        <v>1.2548146284765299E-2</v>
      </c>
      <c r="S12" s="14"/>
      <c r="T12" s="14">
        <v>0</v>
      </c>
      <c r="U12" s="14">
        <v>0</v>
      </c>
      <c r="V12" s="14">
        <v>2.1639082139223002E-2</v>
      </c>
      <c r="W12" s="14">
        <v>7.0316333235752298E-3</v>
      </c>
      <c r="X12" s="14"/>
      <c r="Y12" s="14">
        <v>1.8173170357496E-2</v>
      </c>
      <c r="Z12" s="14">
        <v>3.7447365065263602E-3</v>
      </c>
      <c r="AA12" s="14">
        <v>0</v>
      </c>
      <c r="AB12" s="14">
        <v>1.49623038866116E-2</v>
      </c>
      <c r="AC12" s="14"/>
      <c r="AD12" s="14">
        <v>7.1684008581190499E-3</v>
      </c>
      <c r="AE12" s="14">
        <v>1.84853893476534E-2</v>
      </c>
      <c r="AF12" s="14">
        <v>4.9895641690949601E-2</v>
      </c>
      <c r="AG12" s="14">
        <v>9.8680065736523898E-3</v>
      </c>
      <c r="AH12" s="14"/>
      <c r="AI12" s="14">
        <v>0</v>
      </c>
      <c r="AJ12" s="14">
        <v>0</v>
      </c>
      <c r="AK12" s="14">
        <v>0</v>
      </c>
      <c r="AL12" s="14">
        <v>5.0777105174542397E-2</v>
      </c>
      <c r="AM12" s="14">
        <v>1.74856813152241E-2</v>
      </c>
    </row>
    <row r="13" spans="2:39" x14ac:dyDescent="0.35">
      <c r="B13" s="15" t="s">
        <v>64</v>
      </c>
      <c r="C13" s="23">
        <v>1.9172406295523602E-2</v>
      </c>
      <c r="D13" s="23">
        <v>1.8054175193853599E-2</v>
      </c>
      <c r="E13" s="23">
        <v>2.0461901568179501E-2</v>
      </c>
      <c r="F13" s="23"/>
      <c r="G13" s="23">
        <v>1.5268733281445301E-2</v>
      </c>
      <c r="H13" s="23">
        <v>1.2124832786386101E-2</v>
      </c>
      <c r="I13" s="23">
        <v>1.2091059613767699E-2</v>
      </c>
      <c r="J13" s="23">
        <v>1.0663808271848501E-2</v>
      </c>
      <c r="K13" s="23">
        <v>6.02161094818871E-3</v>
      </c>
      <c r="L13" s="23">
        <v>9.3383158151848195E-2</v>
      </c>
      <c r="M13" s="23"/>
      <c r="N13" s="23">
        <v>2.59413175266828E-2</v>
      </c>
      <c r="O13" s="23">
        <v>3.6256999990785299E-2</v>
      </c>
      <c r="P13" s="23">
        <v>1.4952501698709399E-2</v>
      </c>
      <c r="Q13" s="23">
        <v>5.7023921296825804E-3</v>
      </c>
      <c r="R13" s="23">
        <v>1.17899631140098E-2</v>
      </c>
      <c r="S13" s="23"/>
      <c r="T13" s="23">
        <v>0</v>
      </c>
      <c r="U13" s="23">
        <v>0</v>
      </c>
      <c r="V13" s="23">
        <v>2.9002010863821402E-2</v>
      </c>
      <c r="W13" s="23">
        <v>1.49010103925977E-2</v>
      </c>
      <c r="X13" s="23"/>
      <c r="Y13" s="23">
        <v>2.4854521783726099E-2</v>
      </c>
      <c r="Z13" s="23">
        <v>1.83811510112869E-2</v>
      </c>
      <c r="AA13" s="23">
        <v>1.29730970919925E-2</v>
      </c>
      <c r="AB13" s="23">
        <v>1.0876932421501E-2</v>
      </c>
      <c r="AC13" s="23"/>
      <c r="AD13" s="23">
        <v>1.4975553008758399E-2</v>
      </c>
      <c r="AE13" s="23">
        <v>2.8877804592590098E-2</v>
      </c>
      <c r="AF13" s="23">
        <v>3.7153339785636202E-2</v>
      </c>
      <c r="AG13" s="23">
        <v>0</v>
      </c>
      <c r="AH13" s="23"/>
      <c r="AI13" s="23">
        <v>0</v>
      </c>
      <c r="AJ13" s="23">
        <v>5.0875003609074402E-3</v>
      </c>
      <c r="AK13" s="23">
        <v>0</v>
      </c>
      <c r="AL13" s="23">
        <v>5.2406288928692202E-2</v>
      </c>
      <c r="AM13" s="23">
        <v>2.3923688491177E-2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0.462064379464104</v>
      </c>
      <c r="D9" s="14">
        <v>0.45818446613296099</v>
      </c>
      <c r="E9" s="14">
        <v>0.46653852607955199</v>
      </c>
      <c r="F9" s="14"/>
      <c r="G9" s="14">
        <v>0.45778287290276798</v>
      </c>
      <c r="H9" s="14">
        <v>0.53450332492515396</v>
      </c>
      <c r="I9" s="14">
        <v>0.51639722806694199</v>
      </c>
      <c r="J9" s="14">
        <v>0.44272550240327602</v>
      </c>
      <c r="K9" s="14">
        <v>0.36971766636875902</v>
      </c>
      <c r="L9" s="14">
        <v>0.27590674372004997</v>
      </c>
      <c r="M9" s="14"/>
      <c r="N9" s="14">
        <v>0.420804571599942</v>
      </c>
      <c r="O9" s="14">
        <v>0.46536892945131803</v>
      </c>
      <c r="P9" s="14">
        <v>0.48564308712038301</v>
      </c>
      <c r="Q9" s="14">
        <v>0.44005538674056799</v>
      </c>
      <c r="R9" s="14">
        <v>0.49836535566476498</v>
      </c>
      <c r="S9" s="14"/>
      <c r="T9" s="14">
        <v>0.364716357703668</v>
      </c>
      <c r="U9" s="14">
        <v>0.40270263978352</v>
      </c>
      <c r="V9" s="14">
        <v>0.43804296001902598</v>
      </c>
      <c r="W9" s="14">
        <v>0.50633535796894402</v>
      </c>
      <c r="X9" s="14"/>
      <c r="Y9" s="14">
        <v>0.42213596794761399</v>
      </c>
      <c r="Z9" s="14">
        <v>0.49629197487618398</v>
      </c>
      <c r="AA9" s="14">
        <v>0.48379629025244603</v>
      </c>
      <c r="AB9" s="14">
        <v>0.58815066726320397</v>
      </c>
      <c r="AC9" s="14"/>
      <c r="AD9" s="14">
        <v>0.46790967456073701</v>
      </c>
      <c r="AE9" s="14">
        <v>0.46513198977126802</v>
      </c>
      <c r="AF9" s="14">
        <v>0.28490404729793301</v>
      </c>
      <c r="AG9" s="14">
        <v>0.50613036951133095</v>
      </c>
      <c r="AH9" s="14"/>
      <c r="AI9" s="14">
        <v>0.447580842714347</v>
      </c>
      <c r="AJ9" s="14">
        <v>0.50794392911374198</v>
      </c>
      <c r="AK9" s="14">
        <v>0.51370340964166905</v>
      </c>
      <c r="AL9" s="14">
        <v>0.460430073612352</v>
      </c>
      <c r="AM9" s="14">
        <v>0.52252737465579602</v>
      </c>
    </row>
    <row r="10" spans="2:39" ht="29" x14ac:dyDescent="0.35">
      <c r="B10" s="15" t="s">
        <v>436</v>
      </c>
      <c r="C10" s="14">
        <v>0.26833254278359198</v>
      </c>
      <c r="D10" s="14">
        <v>0.29488420082894501</v>
      </c>
      <c r="E10" s="14">
        <v>0.23771433025173799</v>
      </c>
      <c r="F10" s="14"/>
      <c r="G10" s="14">
        <v>0.287256715559919</v>
      </c>
      <c r="H10" s="14">
        <v>0.23550249413934499</v>
      </c>
      <c r="I10" s="14">
        <v>0.26425389981266301</v>
      </c>
      <c r="J10" s="14">
        <v>0.24290718073173501</v>
      </c>
      <c r="K10" s="14">
        <v>0.34697950936883198</v>
      </c>
      <c r="L10" s="14">
        <v>0.288521995690661</v>
      </c>
      <c r="M10" s="14"/>
      <c r="N10" s="14">
        <v>0.28001103539664302</v>
      </c>
      <c r="O10" s="14">
        <v>0.26678313231528999</v>
      </c>
      <c r="P10" s="14">
        <v>0.25736292132222099</v>
      </c>
      <c r="Q10" s="14">
        <v>0.26942565076865399</v>
      </c>
      <c r="R10" s="14">
        <v>0.289673157013697</v>
      </c>
      <c r="S10" s="14"/>
      <c r="T10" s="14">
        <v>0.292594540028768</v>
      </c>
      <c r="U10" s="14">
        <v>0.30094095110705998</v>
      </c>
      <c r="V10" s="14">
        <v>0.25478371015414603</v>
      </c>
      <c r="W10" s="14">
        <v>0.27300733723482801</v>
      </c>
      <c r="X10" s="14"/>
      <c r="Y10" s="14">
        <v>0.25827204372249901</v>
      </c>
      <c r="Z10" s="14">
        <v>0.27623631634164098</v>
      </c>
      <c r="AA10" s="14">
        <v>0.304871486544248</v>
      </c>
      <c r="AB10" s="14">
        <v>0.27604304481340203</v>
      </c>
      <c r="AC10" s="14"/>
      <c r="AD10" s="14">
        <v>0.27250766028680701</v>
      </c>
      <c r="AE10" s="14">
        <v>0.26627293483957998</v>
      </c>
      <c r="AF10" s="14">
        <v>0.27804932223734502</v>
      </c>
      <c r="AG10" s="14">
        <v>0.22901786669572499</v>
      </c>
      <c r="AH10" s="14"/>
      <c r="AI10" s="14">
        <v>0.26692345643460802</v>
      </c>
      <c r="AJ10" s="14">
        <v>0.25607457605012102</v>
      </c>
      <c r="AK10" s="14">
        <v>0.27199570831625902</v>
      </c>
      <c r="AL10" s="14">
        <v>0.30944443167105401</v>
      </c>
      <c r="AM10" s="14">
        <v>0.28468775716248401</v>
      </c>
    </row>
    <row r="11" spans="2:39" ht="29" x14ac:dyDescent="0.35">
      <c r="B11" s="15" t="s">
        <v>437</v>
      </c>
      <c r="C11" s="14">
        <v>0.168706951076491</v>
      </c>
      <c r="D11" s="14">
        <v>0.15048279148405699</v>
      </c>
      <c r="E11" s="14">
        <v>0.189722256059045</v>
      </c>
      <c r="F11" s="14"/>
      <c r="G11" s="14">
        <v>0.19776737852477999</v>
      </c>
      <c r="H11" s="14">
        <v>0.17107094265360001</v>
      </c>
      <c r="I11" s="14">
        <v>0.122762101252442</v>
      </c>
      <c r="J11" s="14">
        <v>0.141170442086056</v>
      </c>
      <c r="K11" s="14">
        <v>0.209373280834218</v>
      </c>
      <c r="L11" s="14">
        <v>0.222637902403375</v>
      </c>
      <c r="M11" s="14"/>
      <c r="N11" s="14">
        <v>0.15594708768510801</v>
      </c>
      <c r="O11" s="14">
        <v>0.16941559115584201</v>
      </c>
      <c r="P11" s="14">
        <v>0.17425931554374499</v>
      </c>
      <c r="Q11" s="14">
        <v>0.18265645170738901</v>
      </c>
      <c r="R11" s="14">
        <v>0.12771946750180599</v>
      </c>
      <c r="S11" s="14"/>
      <c r="T11" s="14">
        <v>0.2145762437998</v>
      </c>
      <c r="U11" s="14">
        <v>0.21147336080582901</v>
      </c>
      <c r="V11" s="14">
        <v>0.19837745850605401</v>
      </c>
      <c r="W11" s="14">
        <v>0.12897453071360401</v>
      </c>
      <c r="X11" s="14"/>
      <c r="Y11" s="14">
        <v>0.20040580958815499</v>
      </c>
      <c r="Z11" s="14">
        <v>0.151044019915031</v>
      </c>
      <c r="AA11" s="14">
        <v>0.125214700319422</v>
      </c>
      <c r="AB11" s="14">
        <v>9.3081624048115597E-2</v>
      </c>
      <c r="AC11" s="14"/>
      <c r="AD11" s="14">
        <v>0.15691250991740399</v>
      </c>
      <c r="AE11" s="14">
        <v>0.16778013701949199</v>
      </c>
      <c r="AF11" s="14">
        <v>0.315798717506039</v>
      </c>
      <c r="AG11" s="14">
        <v>0.18900597708664699</v>
      </c>
      <c r="AH11" s="14"/>
      <c r="AI11" s="14">
        <v>0.20768257288644401</v>
      </c>
      <c r="AJ11" s="14">
        <v>0.15972681409366099</v>
      </c>
      <c r="AK11" s="14">
        <v>0.101670575469792</v>
      </c>
      <c r="AL11" s="14">
        <v>0.11591731085732999</v>
      </c>
      <c r="AM11" s="14">
        <v>0.149214146529141</v>
      </c>
    </row>
    <row r="12" spans="2:39" ht="43.5" x14ac:dyDescent="0.35">
      <c r="B12" s="15" t="s">
        <v>438</v>
      </c>
      <c r="C12" s="14">
        <v>4.1664021346748202E-2</v>
      </c>
      <c r="D12" s="14">
        <v>3.4334345720317003E-2</v>
      </c>
      <c r="E12" s="14">
        <v>5.0116283188034502E-2</v>
      </c>
      <c r="F12" s="14"/>
      <c r="G12" s="14">
        <v>8.6716053153583408E-3</v>
      </c>
      <c r="H12" s="14">
        <v>2.94321170818337E-2</v>
      </c>
      <c r="I12" s="14">
        <v>5.5982394249778397E-2</v>
      </c>
      <c r="J12" s="14">
        <v>7.6117152628105603E-2</v>
      </c>
      <c r="K12" s="14">
        <v>4.95479033294711E-2</v>
      </c>
      <c r="L12" s="14">
        <v>3.1947608561582602E-2</v>
      </c>
      <c r="M12" s="14"/>
      <c r="N12" s="14">
        <v>5.1084335136090002E-2</v>
      </c>
      <c r="O12" s="14">
        <v>3.4178981752474101E-2</v>
      </c>
      <c r="P12" s="14">
        <v>5.6579280209647601E-2</v>
      </c>
      <c r="Q12" s="14">
        <v>3.4761198763807198E-2</v>
      </c>
      <c r="R12" s="14">
        <v>4.7111363504555498E-2</v>
      </c>
      <c r="S12" s="14"/>
      <c r="T12" s="14">
        <v>0</v>
      </c>
      <c r="U12" s="14">
        <v>1.7437904349605099E-2</v>
      </c>
      <c r="V12" s="14">
        <v>5.7931310787888698E-2</v>
      </c>
      <c r="W12" s="14">
        <v>3.5060884585885597E-2</v>
      </c>
      <c r="X12" s="14"/>
      <c r="Y12" s="14">
        <v>4.1733997265080501E-2</v>
      </c>
      <c r="Z12" s="14">
        <v>3.5408811103977998E-2</v>
      </c>
      <c r="AA12" s="14">
        <v>7.0662582408914695E-2</v>
      </c>
      <c r="AB12" s="14">
        <v>0</v>
      </c>
      <c r="AC12" s="14"/>
      <c r="AD12" s="14">
        <v>4.49595078681818E-2</v>
      </c>
      <c r="AE12" s="14">
        <v>3.3527176287708203E-2</v>
      </c>
      <c r="AF12" s="14">
        <v>8.4094573173046402E-2</v>
      </c>
      <c r="AG12" s="14">
        <v>2.0571290214422701E-2</v>
      </c>
      <c r="AH12" s="14"/>
      <c r="AI12" s="14">
        <v>2.4314456286925301E-2</v>
      </c>
      <c r="AJ12" s="14">
        <v>5.5621799845403698E-2</v>
      </c>
      <c r="AK12" s="14">
        <v>5.6473924466768903E-2</v>
      </c>
      <c r="AL12" s="14">
        <v>1.31127813384639E-2</v>
      </c>
      <c r="AM12" s="14">
        <v>1.6396736925152901E-2</v>
      </c>
    </row>
    <row r="13" spans="2:39" x14ac:dyDescent="0.35">
      <c r="B13" s="15" t="s">
        <v>64</v>
      </c>
      <c r="C13" s="23">
        <v>5.9232105329064401E-2</v>
      </c>
      <c r="D13" s="23">
        <v>6.2114195833720201E-2</v>
      </c>
      <c r="E13" s="23">
        <v>5.5908604421631203E-2</v>
      </c>
      <c r="F13" s="23"/>
      <c r="G13" s="23">
        <v>4.8521427697175198E-2</v>
      </c>
      <c r="H13" s="23">
        <v>2.9491121200067801E-2</v>
      </c>
      <c r="I13" s="23">
        <v>4.06043766181753E-2</v>
      </c>
      <c r="J13" s="23">
        <v>9.7079722150827594E-2</v>
      </c>
      <c r="K13" s="23">
        <v>2.4381640098720701E-2</v>
      </c>
      <c r="L13" s="23">
        <v>0.180985749624332</v>
      </c>
      <c r="M13" s="23"/>
      <c r="N13" s="23">
        <v>9.2152970182217506E-2</v>
      </c>
      <c r="O13" s="23">
        <v>6.4253365325075903E-2</v>
      </c>
      <c r="P13" s="23">
        <v>2.6155395804003299E-2</v>
      </c>
      <c r="Q13" s="23">
        <v>7.3101312019581699E-2</v>
      </c>
      <c r="R13" s="23">
        <v>3.7130656315175599E-2</v>
      </c>
      <c r="S13" s="23"/>
      <c r="T13" s="23">
        <v>0.12811285846776399</v>
      </c>
      <c r="U13" s="23">
        <v>6.7445143953985806E-2</v>
      </c>
      <c r="V13" s="23">
        <v>5.0864560532885801E-2</v>
      </c>
      <c r="W13" s="23">
        <v>5.6621889496738499E-2</v>
      </c>
      <c r="X13" s="23"/>
      <c r="Y13" s="23">
        <v>7.7452181476651699E-2</v>
      </c>
      <c r="Z13" s="23">
        <v>4.1018877763165297E-2</v>
      </c>
      <c r="AA13" s="23">
        <v>1.5454940474969101E-2</v>
      </c>
      <c r="AB13" s="23">
        <v>4.2724663875277701E-2</v>
      </c>
      <c r="AC13" s="23"/>
      <c r="AD13" s="23">
        <v>5.7710647366870399E-2</v>
      </c>
      <c r="AE13" s="23">
        <v>6.7287762081952002E-2</v>
      </c>
      <c r="AF13" s="23">
        <v>3.7153339785636202E-2</v>
      </c>
      <c r="AG13" s="23">
        <v>5.5274496491874402E-2</v>
      </c>
      <c r="AH13" s="23"/>
      <c r="AI13" s="23">
        <v>5.3498671677676399E-2</v>
      </c>
      <c r="AJ13" s="23">
        <v>2.0632880897072801E-2</v>
      </c>
      <c r="AK13" s="23">
        <v>5.6156382105511E-2</v>
      </c>
      <c r="AL13" s="23">
        <v>0.1010954025208</v>
      </c>
      <c r="AM13" s="23">
        <v>2.7173984727425701E-2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0.69666173382534802</v>
      </c>
      <c r="D9" s="14">
        <v>0.652774256905854</v>
      </c>
      <c r="E9" s="14">
        <v>0.74727085561776396</v>
      </c>
      <c r="F9" s="14"/>
      <c r="G9" s="14">
        <v>0.69403543899453501</v>
      </c>
      <c r="H9" s="14">
        <v>0.75645192933443095</v>
      </c>
      <c r="I9" s="14">
        <v>0.66963032101195097</v>
      </c>
      <c r="J9" s="14">
        <v>0.746516611564355</v>
      </c>
      <c r="K9" s="14">
        <v>0.62425543735607303</v>
      </c>
      <c r="L9" s="14">
        <v>0.59781705532262397</v>
      </c>
      <c r="M9" s="14"/>
      <c r="N9" s="14">
        <v>0.70741602503622802</v>
      </c>
      <c r="O9" s="14">
        <v>0.65198361813683703</v>
      </c>
      <c r="P9" s="14">
        <v>0.752278102447407</v>
      </c>
      <c r="Q9" s="14">
        <v>0.69922241584768796</v>
      </c>
      <c r="R9" s="14">
        <v>0.67416815016474896</v>
      </c>
      <c r="S9" s="14"/>
      <c r="T9" s="14">
        <v>0.66900777634345898</v>
      </c>
      <c r="U9" s="14">
        <v>0.61510670943313095</v>
      </c>
      <c r="V9" s="14">
        <v>0.68835776106648205</v>
      </c>
      <c r="W9" s="14">
        <v>0.71820964938763698</v>
      </c>
      <c r="X9" s="14"/>
      <c r="Y9" s="14">
        <v>0.68106025548347904</v>
      </c>
      <c r="Z9" s="14">
        <v>0.68364644522134699</v>
      </c>
      <c r="AA9" s="14">
        <v>0.71402128526870601</v>
      </c>
      <c r="AB9" s="14">
        <v>0.795348777504574</v>
      </c>
      <c r="AC9" s="14"/>
      <c r="AD9" s="14">
        <v>0.71141555653625899</v>
      </c>
      <c r="AE9" s="14">
        <v>0.65172478723046601</v>
      </c>
      <c r="AF9" s="14">
        <v>0.71125411727757504</v>
      </c>
      <c r="AG9" s="14">
        <v>0.759279905859221</v>
      </c>
      <c r="AH9" s="14"/>
      <c r="AI9" s="14">
        <v>0.68141505806410196</v>
      </c>
      <c r="AJ9" s="14">
        <v>0.73631157010338699</v>
      </c>
      <c r="AK9" s="14">
        <v>0.77953072170363602</v>
      </c>
      <c r="AL9" s="14">
        <v>0.62749244517635605</v>
      </c>
      <c r="AM9" s="14">
        <v>0.70068616881188195</v>
      </c>
    </row>
    <row r="10" spans="2:39" ht="29" x14ac:dyDescent="0.35">
      <c r="B10" s="15" t="s">
        <v>436</v>
      </c>
      <c r="C10" s="14">
        <v>0.163885053557874</v>
      </c>
      <c r="D10" s="14">
        <v>0.194296434459448</v>
      </c>
      <c r="E10" s="14">
        <v>0.128815977184525</v>
      </c>
      <c r="F10" s="14"/>
      <c r="G10" s="14">
        <v>0.18774838962004001</v>
      </c>
      <c r="H10" s="14">
        <v>0.13778348333304</v>
      </c>
      <c r="I10" s="14">
        <v>0.202709253029556</v>
      </c>
      <c r="J10" s="14">
        <v>0.149887439968173</v>
      </c>
      <c r="K10" s="14">
        <v>0.13658151820915301</v>
      </c>
      <c r="L10" s="14">
        <v>0.15294591230036</v>
      </c>
      <c r="M10" s="14"/>
      <c r="N10" s="14">
        <v>0.200202881707885</v>
      </c>
      <c r="O10" s="14">
        <v>0.16566139116880699</v>
      </c>
      <c r="P10" s="14">
        <v>0.12396476017593</v>
      </c>
      <c r="Q10" s="14">
        <v>0.170158633938604</v>
      </c>
      <c r="R10" s="14">
        <v>0.18363358725784901</v>
      </c>
      <c r="S10" s="14"/>
      <c r="T10" s="14">
        <v>0.24207497320067101</v>
      </c>
      <c r="U10" s="14">
        <v>0.20930036656575901</v>
      </c>
      <c r="V10" s="14">
        <v>0.145829307915361</v>
      </c>
      <c r="W10" s="14">
        <v>0.164682327925322</v>
      </c>
      <c r="X10" s="14"/>
      <c r="Y10" s="14">
        <v>0.15237890041139901</v>
      </c>
      <c r="Z10" s="14">
        <v>0.180164825243249</v>
      </c>
      <c r="AA10" s="14">
        <v>0.172744716198659</v>
      </c>
      <c r="AB10" s="14">
        <v>0.16189219237584901</v>
      </c>
      <c r="AC10" s="14"/>
      <c r="AD10" s="14">
        <v>0.178015544739864</v>
      </c>
      <c r="AE10" s="14">
        <v>0.16043135312795601</v>
      </c>
      <c r="AF10" s="14">
        <v>5.3592190719117E-2</v>
      </c>
      <c r="AG10" s="14">
        <v>0.107770511036604</v>
      </c>
      <c r="AH10" s="14"/>
      <c r="AI10" s="14">
        <v>0.202971207549967</v>
      </c>
      <c r="AJ10" s="14">
        <v>0.13847789001725699</v>
      </c>
      <c r="AK10" s="14">
        <v>0.16480328485069701</v>
      </c>
      <c r="AL10" s="14">
        <v>0.16269500913637699</v>
      </c>
      <c r="AM10" s="14">
        <v>0.18991906847401199</v>
      </c>
    </row>
    <row r="11" spans="2:39" ht="29" x14ac:dyDescent="0.35">
      <c r="B11" s="15" t="s">
        <v>437</v>
      </c>
      <c r="C11" s="14">
        <v>9.5110360533138302E-2</v>
      </c>
      <c r="D11" s="14">
        <v>0.10544876247214401</v>
      </c>
      <c r="E11" s="14">
        <v>8.3188566900985597E-2</v>
      </c>
      <c r="F11" s="14"/>
      <c r="G11" s="14">
        <v>0.105806550179753</v>
      </c>
      <c r="H11" s="14">
        <v>5.7207747012606398E-2</v>
      </c>
      <c r="I11" s="14">
        <v>9.0882994754346497E-2</v>
      </c>
      <c r="J11" s="14">
        <v>7.85746373280021E-2</v>
      </c>
      <c r="K11" s="14">
        <v>0.16997337767465101</v>
      </c>
      <c r="L11" s="14">
        <v>0.13371104526111599</v>
      </c>
      <c r="M11" s="14"/>
      <c r="N11" s="14">
        <v>4.7582733741165402E-2</v>
      </c>
      <c r="O11" s="14">
        <v>0.13006574487676301</v>
      </c>
      <c r="P11" s="14">
        <v>9.1401330819289597E-2</v>
      </c>
      <c r="Q11" s="14">
        <v>9.1744010441212803E-2</v>
      </c>
      <c r="R11" s="14">
        <v>8.6779049968702796E-2</v>
      </c>
      <c r="S11" s="14"/>
      <c r="T11" s="14">
        <v>5.4289139618880003E-2</v>
      </c>
      <c r="U11" s="14">
        <v>0.17559292400111001</v>
      </c>
      <c r="V11" s="14">
        <v>0.119336087903885</v>
      </c>
      <c r="W11" s="14">
        <v>6.7890642358490197E-2</v>
      </c>
      <c r="X11" s="14"/>
      <c r="Y11" s="14">
        <v>0.10205774050928899</v>
      </c>
      <c r="Z11" s="14">
        <v>0.120097414028841</v>
      </c>
      <c r="AA11" s="14">
        <v>7.9423860211824598E-2</v>
      </c>
      <c r="AB11" s="14">
        <v>3.1392180472262603E-2</v>
      </c>
      <c r="AC11" s="14"/>
      <c r="AD11" s="14">
        <v>8.2152531700133494E-2</v>
      </c>
      <c r="AE11" s="14">
        <v>0.11857708518910801</v>
      </c>
      <c r="AF11" s="14">
        <v>0.13370200581310901</v>
      </c>
      <c r="AG11" s="14">
        <v>8.9282078244850502E-2</v>
      </c>
      <c r="AH11" s="14"/>
      <c r="AI11" s="14">
        <v>8.5070601692882095E-2</v>
      </c>
      <c r="AJ11" s="14">
        <v>9.1034069548514299E-2</v>
      </c>
      <c r="AK11" s="14">
        <v>3.8534475989745499E-2</v>
      </c>
      <c r="AL11" s="14">
        <v>0.15591348481379699</v>
      </c>
      <c r="AM11" s="14">
        <v>8.1898843536400104E-2</v>
      </c>
    </row>
    <row r="12" spans="2:39" ht="43.5" x14ac:dyDescent="0.35">
      <c r="B12" s="15" t="s">
        <v>438</v>
      </c>
      <c r="C12" s="14">
        <v>2.0474248869216002E-2</v>
      </c>
      <c r="D12" s="14">
        <v>1.62197350079556E-2</v>
      </c>
      <c r="E12" s="14">
        <v>2.5380368456975E-2</v>
      </c>
      <c r="F12" s="14"/>
      <c r="G12" s="14">
        <v>5.9825460115637604E-3</v>
      </c>
      <c r="H12" s="14">
        <v>2.4634456162017902E-2</v>
      </c>
      <c r="I12" s="14">
        <v>2.35938488056135E-2</v>
      </c>
      <c r="J12" s="14">
        <v>6.9337632282220002E-3</v>
      </c>
      <c r="K12" s="14">
        <v>3.2476809553719399E-2</v>
      </c>
      <c r="L12" s="14">
        <v>3.7998966847573798E-2</v>
      </c>
      <c r="M12" s="14"/>
      <c r="N12" s="14">
        <v>2.0530932502118598E-2</v>
      </c>
      <c r="O12" s="14">
        <v>3.0813485863830401E-2</v>
      </c>
      <c r="P12" s="14">
        <v>1.6835167389018399E-2</v>
      </c>
      <c r="Q12" s="14">
        <v>0</v>
      </c>
      <c r="R12" s="14">
        <v>3.6375140510217702E-2</v>
      </c>
      <c r="S12" s="14"/>
      <c r="T12" s="14">
        <v>1.7449868383395201E-2</v>
      </c>
      <c r="U12" s="14">
        <v>0</v>
      </c>
      <c r="V12" s="14">
        <v>2.2011501552421701E-2</v>
      </c>
      <c r="W12" s="14">
        <v>2.1996400349890099E-2</v>
      </c>
      <c r="X12" s="14"/>
      <c r="Y12" s="14">
        <v>2.67039684930554E-2</v>
      </c>
      <c r="Z12" s="14">
        <v>8.6470849347084992E-3</v>
      </c>
      <c r="AA12" s="14">
        <v>2.01242768282054E-2</v>
      </c>
      <c r="AB12" s="14">
        <v>1.1366849647315E-2</v>
      </c>
      <c r="AC12" s="14"/>
      <c r="AD12" s="14">
        <v>1.49103059043816E-2</v>
      </c>
      <c r="AE12" s="14">
        <v>2.67344940018319E-2</v>
      </c>
      <c r="AF12" s="14">
        <v>7.1237343877318698E-2</v>
      </c>
      <c r="AG12" s="14">
        <v>9.8680065736523898E-3</v>
      </c>
      <c r="AH12" s="14"/>
      <c r="AI12" s="14">
        <v>0</v>
      </c>
      <c r="AJ12" s="14">
        <v>2.4001469609027101E-2</v>
      </c>
      <c r="AK12" s="14">
        <v>0</v>
      </c>
      <c r="AL12" s="14">
        <v>2.8512865169328099E-2</v>
      </c>
      <c r="AM12" s="14">
        <v>9.0811501076595007E-3</v>
      </c>
    </row>
    <row r="13" spans="2:39" x14ac:dyDescent="0.35">
      <c r="B13" s="15" t="s">
        <v>64</v>
      </c>
      <c r="C13" s="23">
        <v>2.3868603214424002E-2</v>
      </c>
      <c r="D13" s="23">
        <v>3.1260811154598799E-2</v>
      </c>
      <c r="E13" s="23">
        <v>1.53442318397506E-2</v>
      </c>
      <c r="F13" s="23"/>
      <c r="G13" s="23">
        <v>6.4270751941077099E-3</v>
      </c>
      <c r="H13" s="23">
        <v>2.3922384157904899E-2</v>
      </c>
      <c r="I13" s="23">
        <v>1.31835823985329E-2</v>
      </c>
      <c r="J13" s="23">
        <v>1.80875479112487E-2</v>
      </c>
      <c r="K13" s="23">
        <v>3.6712857206404298E-2</v>
      </c>
      <c r="L13" s="23">
        <v>7.7527020268326599E-2</v>
      </c>
      <c r="M13" s="23"/>
      <c r="N13" s="23">
        <v>2.4267427012603902E-2</v>
      </c>
      <c r="O13" s="23">
        <v>2.1475759953763399E-2</v>
      </c>
      <c r="P13" s="23">
        <v>1.5520639168354999E-2</v>
      </c>
      <c r="Q13" s="23">
        <v>3.8874939772495599E-2</v>
      </c>
      <c r="R13" s="23">
        <v>1.9044072098481499E-2</v>
      </c>
      <c r="S13" s="23"/>
      <c r="T13" s="23">
        <v>1.7178242453595401E-2</v>
      </c>
      <c r="U13" s="23">
        <v>0</v>
      </c>
      <c r="V13" s="23">
        <v>2.4465341561850099E-2</v>
      </c>
      <c r="W13" s="23">
        <v>2.72209799786607E-2</v>
      </c>
      <c r="X13" s="23"/>
      <c r="Y13" s="23">
        <v>3.7799135102778499E-2</v>
      </c>
      <c r="Z13" s="23">
        <v>7.4442305718546396E-3</v>
      </c>
      <c r="AA13" s="23">
        <v>1.3685861492605001E-2</v>
      </c>
      <c r="AB13" s="23">
        <v>0</v>
      </c>
      <c r="AC13" s="23"/>
      <c r="AD13" s="23">
        <v>1.3506061119360899E-2</v>
      </c>
      <c r="AE13" s="23">
        <v>4.2532280450636901E-2</v>
      </c>
      <c r="AF13" s="23">
        <v>3.0214342312880099E-2</v>
      </c>
      <c r="AG13" s="23">
        <v>3.3799498285672601E-2</v>
      </c>
      <c r="AH13" s="23"/>
      <c r="AI13" s="23">
        <v>3.0543132693048002E-2</v>
      </c>
      <c r="AJ13" s="23">
        <v>1.01750007218149E-2</v>
      </c>
      <c r="AK13" s="23">
        <v>1.7131517455920901E-2</v>
      </c>
      <c r="AL13" s="23">
        <v>2.5386195704141901E-2</v>
      </c>
      <c r="AM13" s="23">
        <v>1.8414769070046501E-2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0.60598107885290797</v>
      </c>
      <c r="D9" s="14">
        <v>0.60218396962232901</v>
      </c>
      <c r="E9" s="14">
        <v>0.610359739395685</v>
      </c>
      <c r="F9" s="14"/>
      <c r="G9" s="14">
        <v>0.54857090974463296</v>
      </c>
      <c r="H9" s="14">
        <v>0.63962302350036304</v>
      </c>
      <c r="I9" s="14">
        <v>0.67926314280779498</v>
      </c>
      <c r="J9" s="14">
        <v>0.62751294649964795</v>
      </c>
      <c r="K9" s="14">
        <v>0.58778732609181095</v>
      </c>
      <c r="L9" s="14">
        <v>0.422133807127685</v>
      </c>
      <c r="M9" s="14"/>
      <c r="N9" s="14">
        <v>0.63937155125257406</v>
      </c>
      <c r="O9" s="14">
        <v>0.52837194915783103</v>
      </c>
      <c r="P9" s="14">
        <v>0.66949860395964</v>
      </c>
      <c r="Q9" s="14">
        <v>0.59469457326549702</v>
      </c>
      <c r="R9" s="14">
        <v>0.68222669518869705</v>
      </c>
      <c r="S9" s="14"/>
      <c r="T9" s="14">
        <v>0.55395342704086703</v>
      </c>
      <c r="U9" s="14">
        <v>0.56185573120364396</v>
      </c>
      <c r="V9" s="14">
        <v>0.55093575248446702</v>
      </c>
      <c r="W9" s="14">
        <v>0.67062548524339705</v>
      </c>
      <c r="X9" s="14"/>
      <c r="Y9" s="14">
        <v>0.58049908352688395</v>
      </c>
      <c r="Z9" s="14">
        <v>0.596955996452043</v>
      </c>
      <c r="AA9" s="14">
        <v>0.62753071713405795</v>
      </c>
      <c r="AB9" s="14">
        <v>0.75469036998741601</v>
      </c>
      <c r="AC9" s="14"/>
      <c r="AD9" s="14">
        <v>0.60489226472643598</v>
      </c>
      <c r="AE9" s="14">
        <v>0.60750594064389796</v>
      </c>
      <c r="AF9" s="14">
        <v>0.59995521111843697</v>
      </c>
      <c r="AG9" s="14">
        <v>0.65373404872645402</v>
      </c>
      <c r="AH9" s="14"/>
      <c r="AI9" s="14">
        <v>0.62532462140909395</v>
      </c>
      <c r="AJ9" s="14">
        <v>0.67903958221695404</v>
      </c>
      <c r="AK9" s="14">
        <v>0.61731326926056895</v>
      </c>
      <c r="AL9" s="14">
        <v>0.52491676102851903</v>
      </c>
      <c r="AM9" s="14">
        <v>0.67429484366230197</v>
      </c>
    </row>
    <row r="10" spans="2:39" ht="29" x14ac:dyDescent="0.35">
      <c r="B10" s="15" t="s">
        <v>436</v>
      </c>
      <c r="C10" s="14">
        <v>0.15692787006546099</v>
      </c>
      <c r="D10" s="14">
        <v>0.20293914927436199</v>
      </c>
      <c r="E10" s="14">
        <v>0.103869672220556</v>
      </c>
      <c r="F10" s="14"/>
      <c r="G10" s="14">
        <v>0.190451842351091</v>
      </c>
      <c r="H10" s="14">
        <v>0.16594057522012301</v>
      </c>
      <c r="I10" s="14">
        <v>0.123304105557726</v>
      </c>
      <c r="J10" s="14">
        <v>0.18932441931687699</v>
      </c>
      <c r="K10" s="14">
        <v>9.7988468035076604E-2</v>
      </c>
      <c r="L10" s="14">
        <v>0.16346268158107899</v>
      </c>
      <c r="M10" s="14"/>
      <c r="N10" s="14">
        <v>0.11351626928252501</v>
      </c>
      <c r="O10" s="14">
        <v>0.21254464951549101</v>
      </c>
      <c r="P10" s="14">
        <v>0.123755651983899</v>
      </c>
      <c r="Q10" s="14">
        <v>0.16456895945338901</v>
      </c>
      <c r="R10" s="14">
        <v>0.128005662682112</v>
      </c>
      <c r="S10" s="14"/>
      <c r="T10" s="14">
        <v>0.16223041252069001</v>
      </c>
      <c r="U10" s="14">
        <v>0.110114380936954</v>
      </c>
      <c r="V10" s="14">
        <v>0.16928333569246801</v>
      </c>
      <c r="W10" s="14">
        <v>0.15041604224580499</v>
      </c>
      <c r="X10" s="14"/>
      <c r="Y10" s="14">
        <v>0.149321077741008</v>
      </c>
      <c r="Z10" s="14">
        <v>0.19550705998526299</v>
      </c>
      <c r="AA10" s="14">
        <v>0.15800503168529201</v>
      </c>
      <c r="AB10" s="14">
        <v>0.100561346183038</v>
      </c>
      <c r="AC10" s="14"/>
      <c r="AD10" s="14">
        <v>0.163684503117905</v>
      </c>
      <c r="AE10" s="14">
        <v>0.16011215070977899</v>
      </c>
      <c r="AF10" s="14">
        <v>5.6035704302651097E-2</v>
      </c>
      <c r="AG10" s="14">
        <v>0.137451073054698</v>
      </c>
      <c r="AH10" s="14"/>
      <c r="AI10" s="14">
        <v>0.13805295941128401</v>
      </c>
      <c r="AJ10" s="14">
        <v>0.13616943592073699</v>
      </c>
      <c r="AK10" s="14">
        <v>0.169803805145953</v>
      </c>
      <c r="AL10" s="14">
        <v>0.20110012626345999</v>
      </c>
      <c r="AM10" s="14">
        <v>0.14786682269252899</v>
      </c>
    </row>
    <row r="11" spans="2:39" ht="29" x14ac:dyDescent="0.35">
      <c r="B11" s="15" t="s">
        <v>437</v>
      </c>
      <c r="C11" s="14">
        <v>0.17768192239872499</v>
      </c>
      <c r="D11" s="14">
        <v>0.141902848425528</v>
      </c>
      <c r="E11" s="14">
        <v>0.21894078801205299</v>
      </c>
      <c r="F11" s="14"/>
      <c r="G11" s="14">
        <v>0.205983416595833</v>
      </c>
      <c r="H11" s="14">
        <v>0.144997503138762</v>
      </c>
      <c r="I11" s="14">
        <v>0.15297748538761399</v>
      </c>
      <c r="J11" s="14">
        <v>0.149714384591701</v>
      </c>
      <c r="K11" s="14">
        <v>0.27988778574718498</v>
      </c>
      <c r="L11" s="14">
        <v>0.20807349022649799</v>
      </c>
      <c r="M11" s="14"/>
      <c r="N11" s="14">
        <v>0.153534181067155</v>
      </c>
      <c r="O11" s="14">
        <v>0.16619968691800099</v>
      </c>
      <c r="P11" s="14">
        <v>0.161029929400829</v>
      </c>
      <c r="Q11" s="14">
        <v>0.195679743320994</v>
      </c>
      <c r="R11" s="14">
        <v>0.17612799365277501</v>
      </c>
      <c r="S11" s="14"/>
      <c r="T11" s="14">
        <v>0.23267259879740501</v>
      </c>
      <c r="U11" s="14">
        <v>0.20534197002818999</v>
      </c>
      <c r="V11" s="14">
        <v>0.224081166001346</v>
      </c>
      <c r="W11" s="14">
        <v>0.12265700840727201</v>
      </c>
      <c r="X11" s="14"/>
      <c r="Y11" s="14">
        <v>0.18698486768344999</v>
      </c>
      <c r="Z11" s="14">
        <v>0.16866551088981599</v>
      </c>
      <c r="AA11" s="14">
        <v>0.16951349300187801</v>
      </c>
      <c r="AB11" s="14">
        <v>0.11232413201946299</v>
      </c>
      <c r="AC11" s="14"/>
      <c r="AD11" s="14">
        <v>0.17661044183729199</v>
      </c>
      <c r="AE11" s="14">
        <v>0.16657542551188401</v>
      </c>
      <c r="AF11" s="14">
        <v>0.26173363667462901</v>
      </c>
      <c r="AG11" s="14">
        <v>0.16328308059773899</v>
      </c>
      <c r="AH11" s="14"/>
      <c r="AI11" s="14">
        <v>0.19375538118010399</v>
      </c>
      <c r="AJ11" s="14">
        <v>0.14179286910389799</v>
      </c>
      <c r="AK11" s="14">
        <v>0.13293493255458899</v>
      </c>
      <c r="AL11" s="14">
        <v>0.18047400076182801</v>
      </c>
      <c r="AM11" s="14">
        <v>0.16075684717812799</v>
      </c>
    </row>
    <row r="12" spans="2:39" ht="43.5" x14ac:dyDescent="0.35">
      <c r="B12" s="15" t="s">
        <v>438</v>
      </c>
      <c r="C12" s="14">
        <v>2.2994625593262801E-2</v>
      </c>
      <c r="D12" s="14">
        <v>1.7023939399830799E-2</v>
      </c>
      <c r="E12" s="14">
        <v>2.9879760168257899E-2</v>
      </c>
      <c r="F12" s="14"/>
      <c r="G12" s="14">
        <v>2.4173238063209201E-2</v>
      </c>
      <c r="H12" s="14">
        <v>2.29951300529278E-2</v>
      </c>
      <c r="I12" s="14">
        <v>3.0461029097341798E-2</v>
      </c>
      <c r="J12" s="14">
        <v>8.0316679308872103E-3</v>
      </c>
      <c r="K12" s="14">
        <v>1.09351104528494E-2</v>
      </c>
      <c r="L12" s="14">
        <v>4.2629252385371297E-2</v>
      </c>
      <c r="M12" s="14"/>
      <c r="N12" s="14">
        <v>5.4759586334835103E-2</v>
      </c>
      <c r="O12" s="14">
        <v>3.7651304673620802E-2</v>
      </c>
      <c r="P12" s="14">
        <v>2.0272388249646899E-2</v>
      </c>
      <c r="Q12" s="14">
        <v>1.6090116111743699E-2</v>
      </c>
      <c r="R12" s="14">
        <v>0</v>
      </c>
      <c r="S12" s="14"/>
      <c r="T12" s="14">
        <v>2.5566765007849698E-2</v>
      </c>
      <c r="U12" s="14">
        <v>2.6870798480106001E-2</v>
      </c>
      <c r="V12" s="14">
        <v>2.8540221400310099E-2</v>
      </c>
      <c r="W12" s="14">
        <v>1.69072638537358E-2</v>
      </c>
      <c r="X12" s="14"/>
      <c r="Y12" s="14">
        <v>2.52993831546105E-2</v>
      </c>
      <c r="Z12" s="14">
        <v>2.2859793825317901E-2</v>
      </c>
      <c r="AA12" s="14">
        <v>3.1977661086779401E-2</v>
      </c>
      <c r="AB12" s="14">
        <v>0</v>
      </c>
      <c r="AC12" s="14"/>
      <c r="AD12" s="14">
        <v>2.11850600283384E-2</v>
      </c>
      <c r="AE12" s="14">
        <v>2.88770027585913E-2</v>
      </c>
      <c r="AF12" s="14">
        <v>3.9339515656299902E-2</v>
      </c>
      <c r="AG12" s="14">
        <v>0</v>
      </c>
      <c r="AH12" s="14"/>
      <c r="AI12" s="14">
        <v>0</v>
      </c>
      <c r="AJ12" s="14">
        <v>2.3065359838688401E-2</v>
      </c>
      <c r="AK12" s="14">
        <v>5.74713815777683E-2</v>
      </c>
      <c r="AL12" s="14">
        <v>4.1554666946380402E-2</v>
      </c>
      <c r="AM12" s="14">
        <v>6.0968758367638404E-3</v>
      </c>
    </row>
    <row r="13" spans="2:39" x14ac:dyDescent="0.35">
      <c r="B13" s="15" t="s">
        <v>64</v>
      </c>
      <c r="C13" s="23">
        <v>3.64145030896438E-2</v>
      </c>
      <c r="D13" s="23">
        <v>3.5950093277949999E-2</v>
      </c>
      <c r="E13" s="23">
        <v>3.69500402034477E-2</v>
      </c>
      <c r="F13" s="23"/>
      <c r="G13" s="23">
        <v>3.08205932452346E-2</v>
      </c>
      <c r="H13" s="23">
        <v>2.6443768087824698E-2</v>
      </c>
      <c r="I13" s="23">
        <v>1.3994237149522901E-2</v>
      </c>
      <c r="J13" s="23">
        <v>2.5416581660886801E-2</v>
      </c>
      <c r="K13" s="23">
        <v>2.3401309673078199E-2</v>
      </c>
      <c r="L13" s="23">
        <v>0.163700768679367</v>
      </c>
      <c r="M13" s="23"/>
      <c r="N13" s="23">
        <v>3.8818412062910597E-2</v>
      </c>
      <c r="O13" s="23">
        <v>5.52324097350562E-2</v>
      </c>
      <c r="P13" s="23">
        <v>2.5443426405985198E-2</v>
      </c>
      <c r="Q13" s="23">
        <v>2.8966607848376399E-2</v>
      </c>
      <c r="R13" s="23">
        <v>1.36396484764169E-2</v>
      </c>
      <c r="S13" s="23"/>
      <c r="T13" s="23">
        <v>2.5576796633188601E-2</v>
      </c>
      <c r="U13" s="23">
        <v>9.5817119351105595E-2</v>
      </c>
      <c r="V13" s="23">
        <v>2.71595244214087E-2</v>
      </c>
      <c r="W13" s="23">
        <v>3.9394200249789901E-2</v>
      </c>
      <c r="X13" s="23"/>
      <c r="Y13" s="23">
        <v>5.78955878940468E-2</v>
      </c>
      <c r="Z13" s="23">
        <v>1.6011638847560399E-2</v>
      </c>
      <c r="AA13" s="23">
        <v>1.29730970919925E-2</v>
      </c>
      <c r="AB13" s="23">
        <v>3.2424151810082999E-2</v>
      </c>
      <c r="AC13" s="23"/>
      <c r="AD13" s="23">
        <v>3.3627730290028697E-2</v>
      </c>
      <c r="AE13" s="23">
        <v>3.6929480375847902E-2</v>
      </c>
      <c r="AF13" s="23">
        <v>4.2935932247983699E-2</v>
      </c>
      <c r="AG13" s="23">
        <v>4.5531797621108899E-2</v>
      </c>
      <c r="AH13" s="23"/>
      <c r="AI13" s="23">
        <v>4.2867037999518597E-2</v>
      </c>
      <c r="AJ13" s="23">
        <v>1.9932752919723001E-2</v>
      </c>
      <c r="AK13" s="23">
        <v>2.2476611461121801E-2</v>
      </c>
      <c r="AL13" s="23">
        <v>5.1954444999811403E-2</v>
      </c>
      <c r="AM13" s="23">
        <v>1.09846106302759E-2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0.435614666574417</v>
      </c>
      <c r="D9" s="14">
        <v>0.42395326162775598</v>
      </c>
      <c r="E9" s="14">
        <v>0.44906208949870202</v>
      </c>
      <c r="F9" s="14"/>
      <c r="G9" s="14">
        <v>0.50501392595765904</v>
      </c>
      <c r="H9" s="14">
        <v>0.49048945143045303</v>
      </c>
      <c r="I9" s="14">
        <v>0.43949265499720402</v>
      </c>
      <c r="J9" s="14">
        <v>0.34813947527393502</v>
      </c>
      <c r="K9" s="14">
        <v>0.43279091487586002</v>
      </c>
      <c r="L9" s="14">
        <v>0.30225175705335899</v>
      </c>
      <c r="M9" s="14"/>
      <c r="N9" s="14">
        <v>0.38028477822392298</v>
      </c>
      <c r="O9" s="14">
        <v>0.45545342016641299</v>
      </c>
      <c r="P9" s="14">
        <v>0.43481586757596102</v>
      </c>
      <c r="Q9" s="14">
        <v>0.42454147823579702</v>
      </c>
      <c r="R9" s="14">
        <v>0.50370697294076705</v>
      </c>
      <c r="S9" s="14"/>
      <c r="T9" s="14">
        <v>0.49535714636753603</v>
      </c>
      <c r="U9" s="14">
        <v>0.30265080668974598</v>
      </c>
      <c r="V9" s="14">
        <v>0.43708358611986597</v>
      </c>
      <c r="W9" s="14">
        <v>0.44178056939781701</v>
      </c>
      <c r="X9" s="14"/>
      <c r="Y9" s="14">
        <v>0.38688413343148298</v>
      </c>
      <c r="Z9" s="14">
        <v>0.51661148199580398</v>
      </c>
      <c r="AA9" s="14">
        <v>0.41782347827374999</v>
      </c>
      <c r="AB9" s="14">
        <v>0.53610402815423097</v>
      </c>
      <c r="AC9" s="14"/>
      <c r="AD9" s="14">
        <v>0.43273891188823299</v>
      </c>
      <c r="AE9" s="14">
        <v>0.46921031123993701</v>
      </c>
      <c r="AF9" s="14">
        <v>0.29089859015264202</v>
      </c>
      <c r="AG9" s="14">
        <v>0.38391593124763701</v>
      </c>
      <c r="AH9" s="14"/>
      <c r="AI9" s="14">
        <v>0.44778212386231098</v>
      </c>
      <c r="AJ9" s="14">
        <v>0.47631862908377098</v>
      </c>
      <c r="AK9" s="14">
        <v>0.46367432574046902</v>
      </c>
      <c r="AL9" s="14">
        <v>0.426167577669607</v>
      </c>
      <c r="AM9" s="14">
        <v>0.53417682911517606</v>
      </c>
    </row>
    <row r="10" spans="2:39" ht="29" x14ac:dyDescent="0.35">
      <c r="B10" s="15" t="s">
        <v>436</v>
      </c>
      <c r="C10" s="14">
        <v>0.222513057725128</v>
      </c>
      <c r="D10" s="14">
        <v>0.240749822337365</v>
      </c>
      <c r="E10" s="14">
        <v>0.201483217184206</v>
      </c>
      <c r="F10" s="14"/>
      <c r="G10" s="14">
        <v>0.17389617641136099</v>
      </c>
      <c r="H10" s="14">
        <v>0.22097406858142801</v>
      </c>
      <c r="I10" s="14">
        <v>0.264025875695237</v>
      </c>
      <c r="J10" s="14">
        <v>0.26403316448341302</v>
      </c>
      <c r="K10" s="14">
        <v>0.163364170647396</v>
      </c>
      <c r="L10" s="14">
        <v>0.21006140359193601</v>
      </c>
      <c r="M10" s="14"/>
      <c r="N10" s="14">
        <v>0.224921364402282</v>
      </c>
      <c r="O10" s="14">
        <v>0.219658633224947</v>
      </c>
      <c r="P10" s="14">
        <v>0.24730898630603601</v>
      </c>
      <c r="Q10" s="14">
        <v>0.204085520004742</v>
      </c>
      <c r="R10" s="14">
        <v>0.232500496741186</v>
      </c>
      <c r="S10" s="14"/>
      <c r="T10" s="14">
        <v>0.186575924404492</v>
      </c>
      <c r="U10" s="14">
        <v>0.24462009074361599</v>
      </c>
      <c r="V10" s="14">
        <v>0.19868547823938801</v>
      </c>
      <c r="W10" s="14">
        <v>0.247672087345226</v>
      </c>
      <c r="X10" s="14"/>
      <c r="Y10" s="14">
        <v>0.20130854688811001</v>
      </c>
      <c r="Z10" s="14">
        <v>0.21452572684654</v>
      </c>
      <c r="AA10" s="14">
        <v>0.26504051675374801</v>
      </c>
      <c r="AB10" s="14">
        <v>0.272633840596888</v>
      </c>
      <c r="AC10" s="14"/>
      <c r="AD10" s="14">
        <v>0.238004417553595</v>
      </c>
      <c r="AE10" s="14">
        <v>0.186177884452155</v>
      </c>
      <c r="AF10" s="14">
        <v>0.19336234058132301</v>
      </c>
      <c r="AG10" s="14">
        <v>0.27294461211646298</v>
      </c>
      <c r="AH10" s="14"/>
      <c r="AI10" s="14">
        <v>0.18874855128474499</v>
      </c>
      <c r="AJ10" s="14">
        <v>0.21705515252142499</v>
      </c>
      <c r="AK10" s="14">
        <v>0.26244465309506598</v>
      </c>
      <c r="AL10" s="14">
        <v>0.26486124891100998</v>
      </c>
      <c r="AM10" s="14">
        <v>0.26636004916114298</v>
      </c>
    </row>
    <row r="11" spans="2:39" ht="29" x14ac:dyDescent="0.35">
      <c r="B11" s="15" t="s">
        <v>437</v>
      </c>
      <c r="C11" s="14">
        <v>0.213548669233003</v>
      </c>
      <c r="D11" s="14">
        <v>0.20461518218102701</v>
      </c>
      <c r="E11" s="14">
        <v>0.22385037637086699</v>
      </c>
      <c r="F11" s="14"/>
      <c r="G11" s="14">
        <v>0.23911253711068201</v>
      </c>
      <c r="H11" s="14">
        <v>0.20953766050786701</v>
      </c>
      <c r="I11" s="14">
        <v>0.15813888972048501</v>
      </c>
      <c r="J11" s="14">
        <v>0.22444500748180399</v>
      </c>
      <c r="K11" s="14">
        <v>0.27820431303343301</v>
      </c>
      <c r="L11" s="14">
        <v>0.219815413541911</v>
      </c>
      <c r="M11" s="14"/>
      <c r="N11" s="14">
        <v>0.25956303838260403</v>
      </c>
      <c r="O11" s="14">
        <v>0.18799985750863499</v>
      </c>
      <c r="P11" s="14">
        <v>0.17434998240189201</v>
      </c>
      <c r="Q11" s="14">
        <v>0.26941755986733301</v>
      </c>
      <c r="R11" s="14">
        <v>0.17360154330184199</v>
      </c>
      <c r="S11" s="14"/>
      <c r="T11" s="14">
        <v>0.20078524189317301</v>
      </c>
      <c r="U11" s="14">
        <v>0.27746136641535402</v>
      </c>
      <c r="V11" s="14">
        <v>0.23533019622433299</v>
      </c>
      <c r="W11" s="14">
        <v>0.18691968370652001</v>
      </c>
      <c r="X11" s="14"/>
      <c r="Y11" s="14">
        <v>0.24849990253632401</v>
      </c>
      <c r="Z11" s="14">
        <v>0.189319964079356</v>
      </c>
      <c r="AA11" s="14">
        <v>0.20388106947151399</v>
      </c>
      <c r="AB11" s="14">
        <v>0.1096254000645</v>
      </c>
      <c r="AC11" s="14"/>
      <c r="AD11" s="14">
        <v>0.21002573664904201</v>
      </c>
      <c r="AE11" s="14">
        <v>0.21926320966169</v>
      </c>
      <c r="AF11" s="14">
        <v>0.25707625000418399</v>
      </c>
      <c r="AG11" s="14">
        <v>0.20908737488377399</v>
      </c>
      <c r="AH11" s="14"/>
      <c r="AI11" s="14">
        <v>0.30266362561339699</v>
      </c>
      <c r="AJ11" s="14">
        <v>0.15513501397842999</v>
      </c>
      <c r="AK11" s="14">
        <v>0.19177498395727899</v>
      </c>
      <c r="AL11" s="14">
        <v>0.192426079610659</v>
      </c>
      <c r="AM11" s="14">
        <v>0.13618940078890501</v>
      </c>
    </row>
    <row r="12" spans="2:39" ht="43.5" x14ac:dyDescent="0.35">
      <c r="B12" s="15" t="s">
        <v>438</v>
      </c>
      <c r="C12" s="14">
        <v>5.1619805789210001E-2</v>
      </c>
      <c r="D12" s="14">
        <v>5.37670259041374E-2</v>
      </c>
      <c r="E12" s="14">
        <v>4.9143725323002499E-2</v>
      </c>
      <c r="F12" s="14"/>
      <c r="G12" s="14">
        <v>3.2971230057802801E-2</v>
      </c>
      <c r="H12" s="14">
        <v>2.1996663296598599E-2</v>
      </c>
      <c r="I12" s="14">
        <v>6.6785656497999807E-2</v>
      </c>
      <c r="J12" s="14">
        <v>6.4758096952904298E-2</v>
      </c>
      <c r="K12" s="14">
        <v>6.4903060694808806E-2</v>
      </c>
      <c r="L12" s="14">
        <v>9.2746084579036603E-2</v>
      </c>
      <c r="M12" s="14"/>
      <c r="N12" s="14">
        <v>6.3693733778204198E-2</v>
      </c>
      <c r="O12" s="14">
        <v>7.9766971981933596E-2</v>
      </c>
      <c r="P12" s="14">
        <v>5.2830454156848797E-2</v>
      </c>
      <c r="Q12" s="14">
        <v>3.3547220303069197E-2</v>
      </c>
      <c r="R12" s="14">
        <v>2.7422467299144201E-2</v>
      </c>
      <c r="S12" s="14"/>
      <c r="T12" s="14">
        <v>4.7531633729253502E-2</v>
      </c>
      <c r="U12" s="14">
        <v>5.4442114525026897E-2</v>
      </c>
      <c r="V12" s="14">
        <v>5.9625162082963097E-2</v>
      </c>
      <c r="W12" s="14">
        <v>4.4284226399100603E-2</v>
      </c>
      <c r="X12" s="14"/>
      <c r="Y12" s="14">
        <v>6.40529236920893E-2</v>
      </c>
      <c r="Z12" s="14">
        <v>4.8083862327524103E-2</v>
      </c>
      <c r="AA12" s="14">
        <v>4.0311923231353602E-2</v>
      </c>
      <c r="AB12" s="14">
        <v>1.2931834415380801E-2</v>
      </c>
      <c r="AC12" s="14"/>
      <c r="AD12" s="14">
        <v>4.39769683222496E-2</v>
      </c>
      <c r="AE12" s="14">
        <v>5.6813302748419302E-2</v>
      </c>
      <c r="AF12" s="14">
        <v>0.14035550447717801</v>
      </c>
      <c r="AG12" s="14">
        <v>2.06904184542012E-2</v>
      </c>
      <c r="AH12" s="14"/>
      <c r="AI12" s="14">
        <v>2.6827743719148801E-2</v>
      </c>
      <c r="AJ12" s="14">
        <v>5.8739186199742298E-2</v>
      </c>
      <c r="AK12" s="14">
        <v>1.7439526233426299E-2</v>
      </c>
      <c r="AL12" s="14">
        <v>6.4074483995055595E-2</v>
      </c>
      <c r="AM12" s="14">
        <v>2.4201198596580101E-2</v>
      </c>
    </row>
    <row r="13" spans="2:39" x14ac:dyDescent="0.35">
      <c r="B13" s="15" t="s">
        <v>64</v>
      </c>
      <c r="C13" s="23">
        <v>7.6703800678242395E-2</v>
      </c>
      <c r="D13" s="23">
        <v>7.6914707949714001E-2</v>
      </c>
      <c r="E13" s="23">
        <v>7.6460591623222093E-2</v>
      </c>
      <c r="F13" s="23"/>
      <c r="G13" s="23">
        <v>4.9006130462495197E-2</v>
      </c>
      <c r="H13" s="23">
        <v>5.7002156183653202E-2</v>
      </c>
      <c r="I13" s="23">
        <v>7.1556923089074798E-2</v>
      </c>
      <c r="J13" s="23">
        <v>9.8624255807943803E-2</v>
      </c>
      <c r="K13" s="23">
        <v>6.0737540748501802E-2</v>
      </c>
      <c r="L13" s="23">
        <v>0.175125341233757</v>
      </c>
      <c r="M13" s="23"/>
      <c r="N13" s="23">
        <v>7.1537085212986504E-2</v>
      </c>
      <c r="O13" s="23">
        <v>5.71211171180716E-2</v>
      </c>
      <c r="P13" s="23">
        <v>9.0694709559261802E-2</v>
      </c>
      <c r="Q13" s="23">
        <v>6.8408221589058293E-2</v>
      </c>
      <c r="R13" s="23">
        <v>6.2768519717060406E-2</v>
      </c>
      <c r="S13" s="23"/>
      <c r="T13" s="23">
        <v>6.9750053605545204E-2</v>
      </c>
      <c r="U13" s="23">
        <v>0.120825621626257</v>
      </c>
      <c r="V13" s="23">
        <v>6.9275577333449495E-2</v>
      </c>
      <c r="W13" s="23">
        <v>7.9343433151336296E-2</v>
      </c>
      <c r="X13" s="23"/>
      <c r="Y13" s="23">
        <v>9.9254493451993997E-2</v>
      </c>
      <c r="Z13" s="23">
        <v>3.1458964750776301E-2</v>
      </c>
      <c r="AA13" s="23">
        <v>7.2943012269634996E-2</v>
      </c>
      <c r="AB13" s="23">
        <v>6.8704896769000101E-2</v>
      </c>
      <c r="AC13" s="23"/>
      <c r="AD13" s="23">
        <v>7.5253965586880606E-2</v>
      </c>
      <c r="AE13" s="23">
        <v>6.8535291897797501E-2</v>
      </c>
      <c r="AF13" s="23">
        <v>0.118307314784672</v>
      </c>
      <c r="AG13" s="23">
        <v>0.11336166329792501</v>
      </c>
      <c r="AH13" s="23"/>
      <c r="AI13" s="23">
        <v>3.3977955520397299E-2</v>
      </c>
      <c r="AJ13" s="23">
        <v>9.2752018216631399E-2</v>
      </c>
      <c r="AK13" s="23">
        <v>6.4666510973760194E-2</v>
      </c>
      <c r="AL13" s="23">
        <v>5.2470609813667898E-2</v>
      </c>
      <c r="AM13" s="23">
        <v>3.9072522338195498E-2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0.73450072513136</v>
      </c>
      <c r="D9" s="14">
        <v>0.72170176341335701</v>
      </c>
      <c r="E9" s="14">
        <v>0.74925992884660497</v>
      </c>
      <c r="F9" s="14"/>
      <c r="G9" s="14">
        <v>0.75730704874924704</v>
      </c>
      <c r="H9" s="14">
        <v>0.71705430264694003</v>
      </c>
      <c r="I9" s="14">
        <v>0.77655349860445599</v>
      </c>
      <c r="J9" s="14">
        <v>0.711474224054507</v>
      </c>
      <c r="K9" s="14">
        <v>0.75082518853208402</v>
      </c>
      <c r="L9" s="14">
        <v>0.65919023196407101</v>
      </c>
      <c r="M9" s="14"/>
      <c r="N9" s="14">
        <v>0.68289543048705503</v>
      </c>
      <c r="O9" s="14">
        <v>0.69082816645133105</v>
      </c>
      <c r="P9" s="14">
        <v>0.74714871677880601</v>
      </c>
      <c r="Q9" s="14">
        <v>0.76139393930424204</v>
      </c>
      <c r="R9" s="14">
        <v>0.78884766210937796</v>
      </c>
      <c r="S9" s="14"/>
      <c r="T9" s="14">
        <v>0.77908663236676101</v>
      </c>
      <c r="U9" s="14">
        <v>0.696228482839373</v>
      </c>
      <c r="V9" s="14">
        <v>0.73252799382339695</v>
      </c>
      <c r="W9" s="14">
        <v>0.73568315966403697</v>
      </c>
      <c r="X9" s="14"/>
      <c r="Y9" s="14">
        <v>0.74342051691986399</v>
      </c>
      <c r="Z9" s="14">
        <v>0.73002872720018797</v>
      </c>
      <c r="AA9" s="14">
        <v>0.70931634133712296</v>
      </c>
      <c r="AB9" s="14">
        <v>0.75764557754032102</v>
      </c>
      <c r="AC9" s="14"/>
      <c r="AD9" s="14">
        <v>0.74306663175139898</v>
      </c>
      <c r="AE9" s="14">
        <v>0.729403732142199</v>
      </c>
      <c r="AF9" s="14">
        <v>0.64757226510050503</v>
      </c>
      <c r="AG9" s="14">
        <v>0.75403694473246896</v>
      </c>
      <c r="AH9" s="14"/>
      <c r="AI9" s="14">
        <v>0.74259318680257702</v>
      </c>
      <c r="AJ9" s="14">
        <v>0.76562488471726897</v>
      </c>
      <c r="AK9" s="14">
        <v>0.75091190283244102</v>
      </c>
      <c r="AL9" s="14">
        <v>0.68946816637832598</v>
      </c>
      <c r="AM9" s="14">
        <v>0.80208128874311602</v>
      </c>
    </row>
    <row r="10" spans="2:39" ht="29" x14ac:dyDescent="0.35">
      <c r="B10" s="15" t="s">
        <v>436</v>
      </c>
      <c r="C10" s="14">
        <v>0.15983192806847299</v>
      </c>
      <c r="D10" s="14">
        <v>0.17505655004762899</v>
      </c>
      <c r="E10" s="14">
        <v>0.14227555887003299</v>
      </c>
      <c r="F10" s="14"/>
      <c r="G10" s="14">
        <v>0.14923265889832801</v>
      </c>
      <c r="H10" s="14">
        <v>0.196367088208869</v>
      </c>
      <c r="I10" s="14">
        <v>0.15193933309786301</v>
      </c>
      <c r="J10" s="14">
        <v>0.17383608083393101</v>
      </c>
      <c r="K10" s="14">
        <v>0.12111850292621699</v>
      </c>
      <c r="L10" s="14">
        <v>0.117405266914283</v>
      </c>
      <c r="M10" s="14"/>
      <c r="N10" s="14">
        <v>0.16435969226855399</v>
      </c>
      <c r="O10" s="14">
        <v>0.15143648893852399</v>
      </c>
      <c r="P10" s="14">
        <v>0.177922915782323</v>
      </c>
      <c r="Q10" s="14">
        <v>0.14630514132341901</v>
      </c>
      <c r="R10" s="14">
        <v>0.150388476274984</v>
      </c>
      <c r="S10" s="14"/>
      <c r="T10" s="14">
        <v>0.117681545231061</v>
      </c>
      <c r="U10" s="14">
        <v>0.182993219321779</v>
      </c>
      <c r="V10" s="14">
        <v>0.157072279559682</v>
      </c>
      <c r="W10" s="14">
        <v>0.16457125191340299</v>
      </c>
      <c r="X10" s="14"/>
      <c r="Y10" s="14">
        <v>0.14430951733377101</v>
      </c>
      <c r="Z10" s="14">
        <v>0.15652143098195401</v>
      </c>
      <c r="AA10" s="14">
        <v>0.20144666977351799</v>
      </c>
      <c r="AB10" s="14">
        <v>0.16654754955130599</v>
      </c>
      <c r="AC10" s="14"/>
      <c r="AD10" s="14">
        <v>0.160868761809008</v>
      </c>
      <c r="AE10" s="14">
        <v>0.14730459951358099</v>
      </c>
      <c r="AF10" s="14">
        <v>0.16082780450300499</v>
      </c>
      <c r="AG10" s="14">
        <v>0.1878132817657</v>
      </c>
      <c r="AH10" s="14"/>
      <c r="AI10" s="14">
        <v>0.12968551306472001</v>
      </c>
      <c r="AJ10" s="14">
        <v>0.15606041907219001</v>
      </c>
      <c r="AK10" s="14">
        <v>0.20616552180512901</v>
      </c>
      <c r="AL10" s="14">
        <v>0.16152468267517001</v>
      </c>
      <c r="AM10" s="14">
        <v>0.1231400899487</v>
      </c>
    </row>
    <row r="11" spans="2:39" ht="29" x14ac:dyDescent="0.35">
      <c r="B11" s="15" t="s">
        <v>437</v>
      </c>
      <c r="C11" s="14">
        <v>7.7553006311405007E-2</v>
      </c>
      <c r="D11" s="14">
        <v>7.3823428657525503E-2</v>
      </c>
      <c r="E11" s="14">
        <v>8.1853792389076002E-2</v>
      </c>
      <c r="F11" s="14"/>
      <c r="G11" s="14">
        <v>7.2084288704597294E-2</v>
      </c>
      <c r="H11" s="14">
        <v>5.8138739413618697E-2</v>
      </c>
      <c r="I11" s="14">
        <v>5.6368609672421299E-2</v>
      </c>
      <c r="J11" s="14">
        <v>9.7487394132907704E-2</v>
      </c>
      <c r="K11" s="14">
        <v>8.0889903128403204E-2</v>
      </c>
      <c r="L11" s="14">
        <v>0.15469544018331799</v>
      </c>
      <c r="M11" s="14"/>
      <c r="N11" s="14">
        <v>0.106244305992333</v>
      </c>
      <c r="O11" s="14">
        <v>0.107790904110023</v>
      </c>
      <c r="P11" s="14">
        <v>5.3788420053596499E-2</v>
      </c>
      <c r="Q11" s="14">
        <v>7.0440404932863104E-2</v>
      </c>
      <c r="R11" s="14">
        <v>5.4498193581955498E-2</v>
      </c>
      <c r="S11" s="14"/>
      <c r="T11" s="14">
        <v>6.9504497213923003E-2</v>
      </c>
      <c r="U11" s="14">
        <v>9.3692247288119201E-2</v>
      </c>
      <c r="V11" s="14">
        <v>7.4919943195033797E-2</v>
      </c>
      <c r="W11" s="14">
        <v>7.92590374931188E-2</v>
      </c>
      <c r="X11" s="14"/>
      <c r="Y11" s="14">
        <v>7.90271057960516E-2</v>
      </c>
      <c r="Z11" s="14">
        <v>9.0547694030798001E-2</v>
      </c>
      <c r="AA11" s="14">
        <v>5.3398987446000502E-2</v>
      </c>
      <c r="AB11" s="14">
        <v>7.5806872908372999E-2</v>
      </c>
      <c r="AC11" s="14"/>
      <c r="AD11" s="14">
        <v>7.5596333551898598E-2</v>
      </c>
      <c r="AE11" s="14">
        <v>8.6678510895219496E-2</v>
      </c>
      <c r="AF11" s="14">
        <v>0.118479937088179</v>
      </c>
      <c r="AG11" s="14">
        <v>2.4350275216157902E-2</v>
      </c>
      <c r="AH11" s="14"/>
      <c r="AI11" s="14">
        <v>8.1840542125240001E-2</v>
      </c>
      <c r="AJ11" s="14">
        <v>4.2181902929169998E-2</v>
      </c>
      <c r="AK11" s="14">
        <v>2.18276256061108E-2</v>
      </c>
      <c r="AL11" s="14">
        <v>0.109642663794864</v>
      </c>
      <c r="AM11" s="14">
        <v>6.5445002345796699E-2</v>
      </c>
    </row>
    <row r="12" spans="2:39" ht="43.5" x14ac:dyDescent="0.35">
      <c r="B12" s="15" t="s">
        <v>438</v>
      </c>
      <c r="C12" s="14">
        <v>1.53036929482906E-2</v>
      </c>
      <c r="D12" s="14">
        <v>1.3149828975766E-2</v>
      </c>
      <c r="E12" s="14">
        <v>1.7787434820938201E-2</v>
      </c>
      <c r="F12" s="14"/>
      <c r="G12" s="14">
        <v>9.5693139522255704E-3</v>
      </c>
      <c r="H12" s="14">
        <v>1.9910292378582099E-2</v>
      </c>
      <c r="I12" s="14">
        <v>1.19254067485561E-2</v>
      </c>
      <c r="J12" s="14">
        <v>3.8181987047355499E-3</v>
      </c>
      <c r="K12" s="14">
        <v>4.0521420596088098E-2</v>
      </c>
      <c r="L12" s="14">
        <v>1.25251948368035E-2</v>
      </c>
      <c r="M12" s="14"/>
      <c r="N12" s="14">
        <v>1.5437460147118E-2</v>
      </c>
      <c r="O12" s="14">
        <v>3.5384297460230897E-2</v>
      </c>
      <c r="P12" s="14">
        <v>5.47547628854635E-3</v>
      </c>
      <c r="Q12" s="14">
        <v>1.181179855547E-2</v>
      </c>
      <c r="R12" s="14">
        <v>0</v>
      </c>
      <c r="S12" s="14"/>
      <c r="T12" s="14">
        <v>3.3727325188254997E-2</v>
      </c>
      <c r="U12" s="14">
        <v>1.7653156420228501E-2</v>
      </c>
      <c r="V12" s="14">
        <v>2.0547385784824099E-2</v>
      </c>
      <c r="W12" s="14">
        <v>7.4732781838816398E-3</v>
      </c>
      <c r="X12" s="14"/>
      <c r="Y12" s="14">
        <v>1.3827166606743199E-2</v>
      </c>
      <c r="Z12" s="14">
        <v>1.8259959892526802E-2</v>
      </c>
      <c r="AA12" s="14">
        <v>2.47786685232897E-2</v>
      </c>
      <c r="AB12" s="14">
        <v>0</v>
      </c>
      <c r="AC12" s="14"/>
      <c r="AD12" s="14">
        <v>1.0052561951870501E-2</v>
      </c>
      <c r="AE12" s="14">
        <v>1.4593646863859E-2</v>
      </c>
      <c r="AF12" s="14">
        <v>7.3119993308310802E-2</v>
      </c>
      <c r="AG12" s="14">
        <v>3.3799498285672601E-2</v>
      </c>
      <c r="AH12" s="14"/>
      <c r="AI12" s="14">
        <v>3.0996025355403301E-2</v>
      </c>
      <c r="AJ12" s="14">
        <v>2.0728852471927298E-2</v>
      </c>
      <c r="AK12" s="14">
        <v>2.10949497563192E-2</v>
      </c>
      <c r="AL12" s="14">
        <v>1.4042612332473701E-2</v>
      </c>
      <c r="AM12" s="14">
        <v>0</v>
      </c>
    </row>
    <row r="13" spans="2:39" x14ac:dyDescent="0.35">
      <c r="B13" s="15" t="s">
        <v>64</v>
      </c>
      <c r="C13" s="23">
        <v>1.28106475404714E-2</v>
      </c>
      <c r="D13" s="23">
        <v>1.6268428905722401E-2</v>
      </c>
      <c r="E13" s="23">
        <v>8.8232850733479494E-3</v>
      </c>
      <c r="F13" s="23"/>
      <c r="G13" s="23">
        <v>1.1806689695601801E-2</v>
      </c>
      <c r="H13" s="23">
        <v>8.5295773519906207E-3</v>
      </c>
      <c r="I13" s="23">
        <v>3.21315187670358E-3</v>
      </c>
      <c r="J13" s="23">
        <v>1.3384102273918799E-2</v>
      </c>
      <c r="K13" s="23">
        <v>6.6449848172080101E-3</v>
      </c>
      <c r="L13" s="23">
        <v>5.6183866101524302E-2</v>
      </c>
      <c r="M13" s="23"/>
      <c r="N13" s="23">
        <v>3.10631111049402E-2</v>
      </c>
      <c r="O13" s="23">
        <v>1.456014303989E-2</v>
      </c>
      <c r="P13" s="23">
        <v>1.56644710967275E-2</v>
      </c>
      <c r="Q13" s="23">
        <v>1.0048715884005599E-2</v>
      </c>
      <c r="R13" s="23">
        <v>6.2656680336829196E-3</v>
      </c>
      <c r="S13" s="23"/>
      <c r="T13" s="23">
        <v>0</v>
      </c>
      <c r="U13" s="23">
        <v>9.4328941305008903E-3</v>
      </c>
      <c r="V13" s="23">
        <v>1.49323976370634E-2</v>
      </c>
      <c r="W13" s="23">
        <v>1.30132727455597E-2</v>
      </c>
      <c r="X13" s="23"/>
      <c r="Y13" s="23">
        <v>1.9415693343570298E-2</v>
      </c>
      <c r="Z13" s="23">
        <v>4.6421878945332304E-3</v>
      </c>
      <c r="AA13" s="23">
        <v>1.1059332920068899E-2</v>
      </c>
      <c r="AB13" s="23">
        <v>0</v>
      </c>
      <c r="AC13" s="23"/>
      <c r="AD13" s="23">
        <v>1.0415710935824E-2</v>
      </c>
      <c r="AE13" s="23">
        <v>2.2019510585141601E-2</v>
      </c>
      <c r="AF13" s="23">
        <v>0</v>
      </c>
      <c r="AG13" s="23">
        <v>0</v>
      </c>
      <c r="AH13" s="23"/>
      <c r="AI13" s="23">
        <v>1.48847326520592E-2</v>
      </c>
      <c r="AJ13" s="23">
        <v>1.54039408094438E-2</v>
      </c>
      <c r="AK13" s="23">
        <v>0</v>
      </c>
      <c r="AL13" s="23">
        <v>2.5321874819166101E-2</v>
      </c>
      <c r="AM13" s="23">
        <v>9.33361896238704E-3</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0.63486071985327397</v>
      </c>
      <c r="D9" s="14">
        <v>0.63886067435104399</v>
      </c>
      <c r="E9" s="14">
        <v>0.63024814700673903</v>
      </c>
      <c r="F9" s="14"/>
      <c r="G9" s="14">
        <v>0.718604090816227</v>
      </c>
      <c r="H9" s="14">
        <v>0.60560429855526698</v>
      </c>
      <c r="I9" s="14">
        <v>0.67697404256646398</v>
      </c>
      <c r="J9" s="14">
        <v>0.57215940050474601</v>
      </c>
      <c r="K9" s="14">
        <v>0.64095320994616101</v>
      </c>
      <c r="L9" s="14">
        <v>0.56091542201178801</v>
      </c>
      <c r="M9" s="14"/>
      <c r="N9" s="14">
        <v>0.59906124973404695</v>
      </c>
      <c r="O9" s="14">
        <v>0.64802516393509102</v>
      </c>
      <c r="P9" s="14">
        <v>0.65762086340900106</v>
      </c>
      <c r="Q9" s="14">
        <v>0.59542158709445603</v>
      </c>
      <c r="R9" s="14">
        <v>0.67921104544464905</v>
      </c>
      <c r="S9" s="14"/>
      <c r="T9" s="14">
        <v>0.64315829812547398</v>
      </c>
      <c r="U9" s="14">
        <v>0.56765943733000501</v>
      </c>
      <c r="V9" s="14">
        <v>0.63312653492045301</v>
      </c>
      <c r="W9" s="14">
        <v>0.64330139197053504</v>
      </c>
      <c r="X9" s="14"/>
      <c r="Y9" s="14">
        <v>0.63532290320422702</v>
      </c>
      <c r="Z9" s="14">
        <v>0.61453877507264798</v>
      </c>
      <c r="AA9" s="14">
        <v>0.63578802971545301</v>
      </c>
      <c r="AB9" s="14">
        <v>0.71382763192095</v>
      </c>
      <c r="AC9" s="14"/>
      <c r="AD9" s="14">
        <v>0.63797670338491796</v>
      </c>
      <c r="AE9" s="14">
        <v>0.62156626506980195</v>
      </c>
      <c r="AF9" s="14">
        <v>0.52261756621454702</v>
      </c>
      <c r="AG9" s="14">
        <v>0.72477779971177503</v>
      </c>
      <c r="AH9" s="14"/>
      <c r="AI9" s="14">
        <v>0.60214768518665096</v>
      </c>
      <c r="AJ9" s="14">
        <v>0.69583326124085698</v>
      </c>
      <c r="AK9" s="14">
        <v>0.55890858105480601</v>
      </c>
      <c r="AL9" s="14">
        <v>0.657558720641643</v>
      </c>
      <c r="AM9" s="14">
        <v>0.685373445798245</v>
      </c>
    </row>
    <row r="10" spans="2:39" ht="29" x14ac:dyDescent="0.35">
      <c r="B10" s="15" t="s">
        <v>436</v>
      </c>
      <c r="C10" s="14">
        <v>0.16341193539177501</v>
      </c>
      <c r="D10" s="14">
        <v>0.17482226691472899</v>
      </c>
      <c r="E10" s="14">
        <v>0.15025403937519</v>
      </c>
      <c r="F10" s="14"/>
      <c r="G10" s="14">
        <v>0.13992292797008299</v>
      </c>
      <c r="H10" s="14">
        <v>0.17763766556386501</v>
      </c>
      <c r="I10" s="14">
        <v>0.11729689835606499</v>
      </c>
      <c r="J10" s="14">
        <v>0.21719128752730901</v>
      </c>
      <c r="K10" s="14">
        <v>0.178585333515214</v>
      </c>
      <c r="L10" s="14">
        <v>0.16867811687686199</v>
      </c>
      <c r="M10" s="14"/>
      <c r="N10" s="14">
        <v>0.16074352239290901</v>
      </c>
      <c r="O10" s="14">
        <v>0.14914864630963701</v>
      </c>
      <c r="P10" s="14">
        <v>0.15583800024463301</v>
      </c>
      <c r="Q10" s="14">
        <v>0.20525675530368501</v>
      </c>
      <c r="R10" s="14">
        <v>0.14518969852281</v>
      </c>
      <c r="S10" s="14"/>
      <c r="T10" s="14">
        <v>0.20349625874918101</v>
      </c>
      <c r="U10" s="14">
        <v>0.15605581892206999</v>
      </c>
      <c r="V10" s="14">
        <v>0.13153469335938101</v>
      </c>
      <c r="W10" s="14">
        <v>0.18921089812790501</v>
      </c>
      <c r="X10" s="14"/>
      <c r="Y10" s="14">
        <v>0.14745909292079801</v>
      </c>
      <c r="Z10" s="14">
        <v>0.19214566533399499</v>
      </c>
      <c r="AA10" s="14">
        <v>0.182248516128314</v>
      </c>
      <c r="AB10" s="14">
        <v>0.17270407533923701</v>
      </c>
      <c r="AC10" s="14"/>
      <c r="AD10" s="14">
        <v>0.16874067543141399</v>
      </c>
      <c r="AE10" s="14">
        <v>0.165564372537885</v>
      </c>
      <c r="AF10" s="14">
        <v>0.149212626009502</v>
      </c>
      <c r="AG10" s="14">
        <v>0.12009053155010301</v>
      </c>
      <c r="AH10" s="14"/>
      <c r="AI10" s="14">
        <v>0.15452401677465299</v>
      </c>
      <c r="AJ10" s="14">
        <v>0.13840863458657501</v>
      </c>
      <c r="AK10" s="14">
        <v>0.28288181774842602</v>
      </c>
      <c r="AL10" s="14">
        <v>0.17126458128644501</v>
      </c>
      <c r="AM10" s="14">
        <v>0.128657990440356</v>
      </c>
    </row>
    <row r="11" spans="2:39" ht="29" x14ac:dyDescent="0.35">
      <c r="B11" s="15" t="s">
        <v>437</v>
      </c>
      <c r="C11" s="14">
        <v>0.158592221378242</v>
      </c>
      <c r="D11" s="14">
        <v>0.151619769112741</v>
      </c>
      <c r="E11" s="14">
        <v>0.16663254883985201</v>
      </c>
      <c r="F11" s="14"/>
      <c r="G11" s="14">
        <v>9.1653106544658206E-2</v>
      </c>
      <c r="H11" s="14">
        <v>0.16410003486838601</v>
      </c>
      <c r="I11" s="14">
        <v>0.173569165998821</v>
      </c>
      <c r="J11" s="14">
        <v>0.17299244744429301</v>
      </c>
      <c r="K11" s="14">
        <v>0.14324402483954299</v>
      </c>
      <c r="L11" s="14">
        <v>0.222704425166211</v>
      </c>
      <c r="M11" s="14"/>
      <c r="N11" s="14">
        <v>0.196004763061011</v>
      </c>
      <c r="O11" s="14">
        <v>0.11905059533916</v>
      </c>
      <c r="P11" s="14">
        <v>0.161479932582689</v>
      </c>
      <c r="Q11" s="14">
        <v>0.17918554225737199</v>
      </c>
      <c r="R11" s="14">
        <v>0.14964087656486399</v>
      </c>
      <c r="S11" s="14"/>
      <c r="T11" s="14">
        <v>0.106162163155923</v>
      </c>
      <c r="U11" s="14">
        <v>0.25830386641929298</v>
      </c>
      <c r="V11" s="14">
        <v>0.17200338242861499</v>
      </c>
      <c r="W11" s="14">
        <v>0.14095492720657399</v>
      </c>
      <c r="X11" s="14"/>
      <c r="Y11" s="14">
        <v>0.16062627812177999</v>
      </c>
      <c r="Z11" s="14">
        <v>0.17817026567386199</v>
      </c>
      <c r="AA11" s="14">
        <v>0.13903806606583499</v>
      </c>
      <c r="AB11" s="14">
        <v>0.10259136031831199</v>
      </c>
      <c r="AC11" s="14"/>
      <c r="AD11" s="14">
        <v>0.15329233011993099</v>
      </c>
      <c r="AE11" s="14">
        <v>0.16676651301135101</v>
      </c>
      <c r="AF11" s="14">
        <v>0.27827416608500199</v>
      </c>
      <c r="AG11" s="14">
        <v>9.4066963182040095E-2</v>
      </c>
      <c r="AH11" s="14"/>
      <c r="AI11" s="14">
        <v>0.21580301225043699</v>
      </c>
      <c r="AJ11" s="14">
        <v>0.142188125711281</v>
      </c>
      <c r="AK11" s="14">
        <v>0.14077007496334201</v>
      </c>
      <c r="AL11" s="14">
        <v>9.2112275900544993E-2</v>
      </c>
      <c r="AM11" s="14">
        <v>0.166835760195294</v>
      </c>
    </row>
    <row r="12" spans="2:39" ht="43.5" x14ac:dyDescent="0.35">
      <c r="B12" s="15" t="s">
        <v>438</v>
      </c>
      <c r="C12" s="14">
        <v>2.6127348551152299E-2</v>
      </c>
      <c r="D12" s="14">
        <v>1.41541319288236E-2</v>
      </c>
      <c r="E12" s="14">
        <v>3.9934339082824101E-2</v>
      </c>
      <c r="F12" s="14"/>
      <c r="G12" s="14">
        <v>2.9021774830346399E-2</v>
      </c>
      <c r="H12" s="14">
        <v>3.6967851780604903E-2</v>
      </c>
      <c r="I12" s="14">
        <v>2.6807000682316999E-2</v>
      </c>
      <c r="J12" s="14">
        <v>1.5746551818868401E-2</v>
      </c>
      <c r="K12" s="14">
        <v>2.0260710298044E-2</v>
      </c>
      <c r="L12" s="14">
        <v>1.39924533897317E-2</v>
      </c>
      <c r="M12" s="14"/>
      <c r="N12" s="14">
        <v>2.82677802884219E-2</v>
      </c>
      <c r="O12" s="14">
        <v>5.6998202633075902E-2</v>
      </c>
      <c r="P12" s="14">
        <v>4.6054089198060699E-3</v>
      </c>
      <c r="Q12" s="14">
        <v>1.53398480986208E-2</v>
      </c>
      <c r="R12" s="14">
        <v>1.9692711433993999E-2</v>
      </c>
      <c r="S12" s="14"/>
      <c r="T12" s="14">
        <v>2.8848413934715E-2</v>
      </c>
      <c r="U12" s="14">
        <v>1.7980877328631802E-2</v>
      </c>
      <c r="V12" s="14">
        <v>4.0771104439136403E-2</v>
      </c>
      <c r="W12" s="14">
        <v>1.2864618925631399E-2</v>
      </c>
      <c r="X12" s="14"/>
      <c r="Y12" s="14">
        <v>2.93994244221191E-2</v>
      </c>
      <c r="Z12" s="14">
        <v>8.8578886191693507E-3</v>
      </c>
      <c r="AA12" s="14">
        <v>4.2925388090397802E-2</v>
      </c>
      <c r="AB12" s="14">
        <v>1.0876932421501E-2</v>
      </c>
      <c r="AC12" s="14"/>
      <c r="AD12" s="14">
        <v>2.56080075257222E-2</v>
      </c>
      <c r="AE12" s="14">
        <v>2.2889838544661301E-2</v>
      </c>
      <c r="AF12" s="14">
        <v>4.9895641690949601E-2</v>
      </c>
      <c r="AG12" s="14">
        <v>3.3799498285672601E-2</v>
      </c>
      <c r="AH12" s="14"/>
      <c r="AI12" s="14">
        <v>2.7525285788259701E-2</v>
      </c>
      <c r="AJ12" s="14">
        <v>8.5419031963470601E-3</v>
      </c>
      <c r="AK12" s="14">
        <v>1.7439526233426299E-2</v>
      </c>
      <c r="AL12" s="14">
        <v>5.6753406029241199E-2</v>
      </c>
      <c r="AM12" s="14">
        <v>0</v>
      </c>
    </row>
    <row r="13" spans="2:39" x14ac:dyDescent="0.35">
      <c r="B13" s="15" t="s">
        <v>64</v>
      </c>
      <c r="C13" s="23">
        <v>1.70077748255563E-2</v>
      </c>
      <c r="D13" s="23">
        <v>2.0543157692662201E-2</v>
      </c>
      <c r="E13" s="23">
        <v>1.29309256953957E-2</v>
      </c>
      <c r="F13" s="23"/>
      <c r="G13" s="23">
        <v>2.0798099838685798E-2</v>
      </c>
      <c r="H13" s="23">
        <v>1.5690149231877702E-2</v>
      </c>
      <c r="I13" s="23">
        <v>5.3528923963328803E-3</v>
      </c>
      <c r="J13" s="23">
        <v>2.1910312704783299E-2</v>
      </c>
      <c r="K13" s="23">
        <v>1.69567214010381E-2</v>
      </c>
      <c r="L13" s="23">
        <v>3.3709582555407097E-2</v>
      </c>
      <c r="M13" s="23"/>
      <c r="N13" s="23">
        <v>1.5922684523610901E-2</v>
      </c>
      <c r="O13" s="23">
        <v>2.67773917830357E-2</v>
      </c>
      <c r="P13" s="23">
        <v>2.04557948438715E-2</v>
      </c>
      <c r="Q13" s="23">
        <v>4.7962672458662396E-3</v>
      </c>
      <c r="R13" s="23">
        <v>6.2656680336829196E-3</v>
      </c>
      <c r="S13" s="23"/>
      <c r="T13" s="23">
        <v>1.8334866034707201E-2</v>
      </c>
      <c r="U13" s="23">
        <v>0</v>
      </c>
      <c r="V13" s="23">
        <v>2.2564284852413699E-2</v>
      </c>
      <c r="W13" s="23">
        <v>1.36681637693549E-2</v>
      </c>
      <c r="X13" s="23"/>
      <c r="Y13" s="23">
        <v>2.71923013310751E-2</v>
      </c>
      <c r="Z13" s="23">
        <v>6.2874053003250498E-3</v>
      </c>
      <c r="AA13" s="23">
        <v>0</v>
      </c>
      <c r="AB13" s="23">
        <v>0</v>
      </c>
      <c r="AC13" s="23"/>
      <c r="AD13" s="23">
        <v>1.43822835380144E-2</v>
      </c>
      <c r="AE13" s="23">
        <v>2.3213010836300001E-2</v>
      </c>
      <c r="AF13" s="23">
        <v>0</v>
      </c>
      <c r="AG13" s="23">
        <v>2.7265207270409299E-2</v>
      </c>
      <c r="AH13" s="23"/>
      <c r="AI13" s="23">
        <v>0</v>
      </c>
      <c r="AJ13" s="23">
        <v>1.5028075264940001E-2</v>
      </c>
      <c r="AK13" s="23">
        <v>0</v>
      </c>
      <c r="AL13" s="23">
        <v>2.2311016142125599E-2</v>
      </c>
      <c r="AM13" s="23">
        <v>1.9132803566105101E-2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M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43.5" x14ac:dyDescent="0.35">
      <c r="B9" s="15" t="s">
        <v>435</v>
      </c>
      <c r="C9" s="14">
        <v>0.42126734067674398</v>
      </c>
      <c r="D9" s="14">
        <v>0.41691385247629198</v>
      </c>
      <c r="E9" s="14">
        <v>0.42628759315019299</v>
      </c>
      <c r="F9" s="14"/>
      <c r="G9" s="14">
        <v>0.42342909137638701</v>
      </c>
      <c r="H9" s="14">
        <v>0.467900688046127</v>
      </c>
      <c r="I9" s="14">
        <v>0.45568438593587002</v>
      </c>
      <c r="J9" s="14">
        <v>0.38604346113424998</v>
      </c>
      <c r="K9" s="14">
        <v>0.38256908197178102</v>
      </c>
      <c r="L9" s="14">
        <v>0.30977307346955602</v>
      </c>
      <c r="M9" s="14"/>
      <c r="N9" s="14">
        <v>0.46474949998318998</v>
      </c>
      <c r="O9" s="14">
        <v>0.400959169519015</v>
      </c>
      <c r="P9" s="14">
        <v>0.45318822441451201</v>
      </c>
      <c r="Q9" s="14">
        <v>0.38866900415070299</v>
      </c>
      <c r="R9" s="14">
        <v>0.44680708511404399</v>
      </c>
      <c r="S9" s="14"/>
      <c r="T9" s="14">
        <v>0.349985553290381</v>
      </c>
      <c r="U9" s="14">
        <v>0.35009147226350801</v>
      </c>
      <c r="V9" s="14">
        <v>0.40002601698019902</v>
      </c>
      <c r="W9" s="14">
        <v>0.46068142652862198</v>
      </c>
      <c r="X9" s="14"/>
      <c r="Y9" s="14">
        <v>0.42359408683121103</v>
      </c>
      <c r="Z9" s="14">
        <v>0.42460089112064803</v>
      </c>
      <c r="AA9" s="14">
        <v>0.44753370224579703</v>
      </c>
      <c r="AB9" s="14">
        <v>0.45016570919573401</v>
      </c>
      <c r="AC9" s="14"/>
      <c r="AD9" s="14">
        <v>0.42008191124192601</v>
      </c>
      <c r="AE9" s="14">
        <v>0.43755420565640302</v>
      </c>
      <c r="AF9" s="14">
        <v>0.32453022969948903</v>
      </c>
      <c r="AG9" s="14">
        <v>0.44076338099542101</v>
      </c>
      <c r="AH9" s="14"/>
      <c r="AI9" s="14">
        <v>0.34286165861264001</v>
      </c>
      <c r="AJ9" s="14">
        <v>0.49995834572553799</v>
      </c>
      <c r="AK9" s="14">
        <v>0.56901147118868001</v>
      </c>
      <c r="AL9" s="14">
        <v>0.37688035312903201</v>
      </c>
      <c r="AM9" s="14">
        <v>0.43290371403289402</v>
      </c>
    </row>
    <row r="10" spans="2:39" ht="29" x14ac:dyDescent="0.35">
      <c r="B10" s="15" t="s">
        <v>436</v>
      </c>
      <c r="C10" s="14">
        <v>0.17446494467264501</v>
      </c>
      <c r="D10" s="14">
        <v>0.190828264754899</v>
      </c>
      <c r="E10" s="14">
        <v>0.155595478549309</v>
      </c>
      <c r="F10" s="14"/>
      <c r="G10" s="14">
        <v>0.19821593642934701</v>
      </c>
      <c r="H10" s="14">
        <v>0.194769414959031</v>
      </c>
      <c r="I10" s="14">
        <v>0.16687545143803201</v>
      </c>
      <c r="J10" s="14">
        <v>0.164009022671915</v>
      </c>
      <c r="K10" s="14">
        <v>8.1762417963798795E-2</v>
      </c>
      <c r="L10" s="14">
        <v>0.21790313365157499</v>
      </c>
      <c r="M10" s="14"/>
      <c r="N10" s="14">
        <v>0.13610560721484699</v>
      </c>
      <c r="O10" s="14">
        <v>0.18863020138745301</v>
      </c>
      <c r="P10" s="14">
        <v>0.166160776847291</v>
      </c>
      <c r="Q10" s="14">
        <v>0.187736897739925</v>
      </c>
      <c r="R10" s="14">
        <v>0.20184899333449699</v>
      </c>
      <c r="S10" s="14"/>
      <c r="T10" s="14">
        <v>0.223743833433758</v>
      </c>
      <c r="U10" s="14">
        <v>0.177350806164639</v>
      </c>
      <c r="V10" s="14">
        <v>0.167629886572771</v>
      </c>
      <c r="W10" s="14">
        <v>0.17391538813989399</v>
      </c>
      <c r="X10" s="14"/>
      <c r="Y10" s="14">
        <v>0.16633721658882999</v>
      </c>
      <c r="Z10" s="14">
        <v>0.21763697578530899</v>
      </c>
      <c r="AA10" s="14">
        <v>0.14845117980640299</v>
      </c>
      <c r="AB10" s="14">
        <v>0.19250451935250901</v>
      </c>
      <c r="AC10" s="14"/>
      <c r="AD10" s="14">
        <v>0.18122923621898401</v>
      </c>
      <c r="AE10" s="14">
        <v>0.17152899194433899</v>
      </c>
      <c r="AF10" s="14">
        <v>0.18119114320628801</v>
      </c>
      <c r="AG10" s="14">
        <v>0.109934446251733</v>
      </c>
      <c r="AH10" s="14"/>
      <c r="AI10" s="14">
        <v>0.17764790834678401</v>
      </c>
      <c r="AJ10" s="14">
        <v>0.149843822217513</v>
      </c>
      <c r="AK10" s="14">
        <v>0.15850004882701499</v>
      </c>
      <c r="AL10" s="14">
        <v>0.213965098163129</v>
      </c>
      <c r="AM10" s="14">
        <v>0.235307297186585</v>
      </c>
    </row>
    <row r="11" spans="2:39" ht="29" x14ac:dyDescent="0.35">
      <c r="B11" s="15" t="s">
        <v>437</v>
      </c>
      <c r="C11" s="14">
        <v>0.30976234362844901</v>
      </c>
      <c r="D11" s="14">
        <v>0.306997768418388</v>
      </c>
      <c r="E11" s="14">
        <v>0.31295033103011499</v>
      </c>
      <c r="F11" s="14"/>
      <c r="G11" s="14">
        <v>0.29476916404148901</v>
      </c>
      <c r="H11" s="14">
        <v>0.25284140311689501</v>
      </c>
      <c r="I11" s="14">
        <v>0.32001575938572502</v>
      </c>
      <c r="J11" s="14">
        <v>0.36116784020818399</v>
      </c>
      <c r="K11" s="14">
        <v>0.34377667178281701</v>
      </c>
      <c r="L11" s="14">
        <v>0.34093696191923101</v>
      </c>
      <c r="M11" s="14"/>
      <c r="N11" s="14">
        <v>0.263433450608827</v>
      </c>
      <c r="O11" s="14">
        <v>0.30791507258505502</v>
      </c>
      <c r="P11" s="14">
        <v>0.32384670553508998</v>
      </c>
      <c r="Q11" s="14">
        <v>0.34141989563653102</v>
      </c>
      <c r="R11" s="14">
        <v>0.254096499224157</v>
      </c>
      <c r="S11" s="14"/>
      <c r="T11" s="14">
        <v>0.28243028649153601</v>
      </c>
      <c r="U11" s="14">
        <v>0.344454610906131</v>
      </c>
      <c r="V11" s="14">
        <v>0.33618986195360001</v>
      </c>
      <c r="W11" s="14">
        <v>0.28447588406579</v>
      </c>
      <c r="X11" s="14"/>
      <c r="Y11" s="14">
        <v>0.29904857914396499</v>
      </c>
      <c r="Z11" s="14">
        <v>0.30668586520674601</v>
      </c>
      <c r="AA11" s="14">
        <v>0.30966783016728799</v>
      </c>
      <c r="AB11" s="14">
        <v>0.26736744167232701</v>
      </c>
      <c r="AC11" s="14"/>
      <c r="AD11" s="14">
        <v>0.30866642232392599</v>
      </c>
      <c r="AE11" s="14">
        <v>0.29982691879625101</v>
      </c>
      <c r="AF11" s="14">
        <v>0.33792162738183301</v>
      </c>
      <c r="AG11" s="14">
        <v>0.34742654866298001</v>
      </c>
      <c r="AH11" s="14"/>
      <c r="AI11" s="14">
        <v>0.42637488610213697</v>
      </c>
      <c r="AJ11" s="14">
        <v>0.28061402475306502</v>
      </c>
      <c r="AK11" s="14">
        <v>0.192232478167909</v>
      </c>
      <c r="AL11" s="14">
        <v>0.34425327079075102</v>
      </c>
      <c r="AM11" s="14">
        <v>0.23930881240104401</v>
      </c>
    </row>
    <row r="12" spans="2:39" ht="43.5" x14ac:dyDescent="0.35">
      <c r="B12" s="15" t="s">
        <v>438</v>
      </c>
      <c r="C12" s="14">
        <v>4.4538097297463303E-2</v>
      </c>
      <c r="D12" s="14">
        <v>3.6284512016534001E-2</v>
      </c>
      <c r="E12" s="14">
        <v>5.4055771404655201E-2</v>
      </c>
      <c r="F12" s="14"/>
      <c r="G12" s="14">
        <v>2.5274675366426899E-2</v>
      </c>
      <c r="H12" s="14">
        <v>2.8124924217836501E-2</v>
      </c>
      <c r="I12" s="14">
        <v>3.6996910499805399E-2</v>
      </c>
      <c r="J12" s="14">
        <v>5.9935600052645199E-2</v>
      </c>
      <c r="K12" s="14">
        <v>8.9128140782074303E-2</v>
      </c>
      <c r="L12" s="14">
        <v>6.5846958518368401E-2</v>
      </c>
      <c r="M12" s="14"/>
      <c r="N12" s="14">
        <v>6.1913465191514201E-2</v>
      </c>
      <c r="O12" s="14">
        <v>6.0153580419533802E-2</v>
      </c>
      <c r="P12" s="14">
        <v>3.62324832874793E-2</v>
      </c>
      <c r="Q12" s="14">
        <v>2.26770349042675E-2</v>
      </c>
      <c r="R12" s="14">
        <v>3.1142872932727401E-2</v>
      </c>
      <c r="S12" s="14"/>
      <c r="T12" s="14">
        <v>5.5614484093637701E-2</v>
      </c>
      <c r="U12" s="14">
        <v>8.0777767294378397E-2</v>
      </c>
      <c r="V12" s="14">
        <v>4.43024580787377E-2</v>
      </c>
      <c r="W12" s="14">
        <v>3.7707971925120098E-2</v>
      </c>
      <c r="X12" s="14"/>
      <c r="Y12" s="14">
        <v>4.9252375855431699E-2</v>
      </c>
      <c r="Z12" s="14">
        <v>2.22435396734647E-2</v>
      </c>
      <c r="AA12" s="14">
        <v>6.8243409018193799E-2</v>
      </c>
      <c r="AB12" s="14">
        <v>4.5719748536488199E-2</v>
      </c>
      <c r="AC12" s="14"/>
      <c r="AD12" s="14">
        <v>4.1751729550982497E-2</v>
      </c>
      <c r="AE12" s="14">
        <v>5.1773600676935198E-2</v>
      </c>
      <c r="AF12" s="14">
        <v>6.2305481882761603E-2</v>
      </c>
      <c r="AG12" s="14">
        <v>2.6106981499959599E-2</v>
      </c>
      <c r="AH12" s="14"/>
      <c r="AI12" s="14">
        <v>2.32721868143583E-2</v>
      </c>
      <c r="AJ12" s="14">
        <v>4.9539721077467902E-2</v>
      </c>
      <c r="AK12" s="14">
        <v>0</v>
      </c>
      <c r="AL12" s="14">
        <v>3.8133407290056001E-2</v>
      </c>
      <c r="AM12" s="14">
        <v>2.2114828905528901E-2</v>
      </c>
    </row>
    <row r="13" spans="2:39" x14ac:dyDescent="0.35">
      <c r="B13" s="15" t="s">
        <v>64</v>
      </c>
      <c r="C13" s="23">
        <v>4.9967273724698898E-2</v>
      </c>
      <c r="D13" s="23">
        <v>4.8975602333887903E-2</v>
      </c>
      <c r="E13" s="23">
        <v>5.11108258657271E-2</v>
      </c>
      <c r="F13" s="23"/>
      <c r="G13" s="23">
        <v>5.8311132786349897E-2</v>
      </c>
      <c r="H13" s="23">
        <v>5.6363569660109497E-2</v>
      </c>
      <c r="I13" s="23">
        <v>2.04274927405683E-2</v>
      </c>
      <c r="J13" s="23">
        <v>2.8844075933005298E-2</v>
      </c>
      <c r="K13" s="23">
        <v>0.10276368749952799</v>
      </c>
      <c r="L13" s="23">
        <v>6.5539872441269895E-2</v>
      </c>
      <c r="M13" s="23"/>
      <c r="N13" s="23">
        <v>7.3797977001621204E-2</v>
      </c>
      <c r="O13" s="23">
        <v>4.2341976088942898E-2</v>
      </c>
      <c r="P13" s="23">
        <v>2.0571809915628202E-2</v>
      </c>
      <c r="Q13" s="23">
        <v>5.9497167568572699E-2</v>
      </c>
      <c r="R13" s="23">
        <v>6.6104549394574899E-2</v>
      </c>
      <c r="S13" s="23"/>
      <c r="T13" s="23">
        <v>8.8225842690687603E-2</v>
      </c>
      <c r="U13" s="23">
        <v>4.7325343371344503E-2</v>
      </c>
      <c r="V13" s="23">
        <v>5.1851776414692102E-2</v>
      </c>
      <c r="W13" s="23">
        <v>4.3219329340573501E-2</v>
      </c>
      <c r="X13" s="23"/>
      <c r="Y13" s="23">
        <v>6.1767741580562599E-2</v>
      </c>
      <c r="Z13" s="23">
        <v>2.8832728213831801E-2</v>
      </c>
      <c r="AA13" s="23">
        <v>2.6103878762318001E-2</v>
      </c>
      <c r="AB13" s="23">
        <v>4.42425812429416E-2</v>
      </c>
      <c r="AC13" s="23"/>
      <c r="AD13" s="23">
        <v>4.8270700664182001E-2</v>
      </c>
      <c r="AE13" s="23">
        <v>3.9316282926072803E-2</v>
      </c>
      <c r="AF13" s="23">
        <v>9.4051517829629103E-2</v>
      </c>
      <c r="AG13" s="23">
        <v>7.5768642589906801E-2</v>
      </c>
      <c r="AH13" s="23"/>
      <c r="AI13" s="23">
        <v>2.98433601240807E-2</v>
      </c>
      <c r="AJ13" s="23">
        <v>2.0044086226416E-2</v>
      </c>
      <c r="AK13" s="23">
        <v>8.02560018163955E-2</v>
      </c>
      <c r="AL13" s="23">
        <v>2.6767870627032599E-2</v>
      </c>
      <c r="AM13" s="23">
        <v>7.0365347473947404E-2</v>
      </c>
    </row>
    <row r="14" spans="2:39" x14ac:dyDescent="0.35">
      <c r="B14" s="16" t="s">
        <v>222</v>
      </c>
    </row>
    <row r="15" spans="2:39" x14ac:dyDescent="0.35">
      <c r="B15" t="s">
        <v>69</v>
      </c>
    </row>
    <row r="16" spans="2:39" x14ac:dyDescent="0.35">
      <c r="B16" t="s">
        <v>70</v>
      </c>
    </row>
    <row r="18" spans="2:2" x14ac:dyDescent="0.35">
      <c r="B18"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448</v>
      </c>
      <c r="C9" s="14">
        <v>4.5782988491931201E-2</v>
      </c>
      <c r="D9" s="14">
        <v>5.2564653554711599E-2</v>
      </c>
      <c r="E9" s="14">
        <v>3.8447890325832297E-2</v>
      </c>
      <c r="F9" s="14"/>
      <c r="G9" s="14">
        <v>7.1741586530419205E-2</v>
      </c>
      <c r="H9" s="14">
        <v>4.3911656513471398E-2</v>
      </c>
      <c r="I9" s="14">
        <v>4.8437935610150099E-2</v>
      </c>
      <c r="J9" s="14">
        <v>6.3038098621347793E-2</v>
      </c>
      <c r="K9" s="14">
        <v>1.00278551470608E-2</v>
      </c>
      <c r="L9" s="14">
        <v>9.9140219540210604E-3</v>
      </c>
      <c r="M9" s="14"/>
      <c r="N9" s="14">
        <v>2.27835634367511E-2</v>
      </c>
      <c r="O9" s="14">
        <v>7.4141747222398899E-2</v>
      </c>
      <c r="P9" s="14">
        <v>4.4177064177055698E-2</v>
      </c>
      <c r="Q9" s="14">
        <v>3.48931461930784E-2</v>
      </c>
      <c r="R9" s="14">
        <v>4.0372499775894001E-2</v>
      </c>
      <c r="S9" s="14"/>
      <c r="T9" s="14">
        <v>3.7213590249581499E-2</v>
      </c>
      <c r="U9" s="14">
        <v>6.6000254667346298E-2</v>
      </c>
      <c r="V9" s="14">
        <v>4.6400583775436099E-2</v>
      </c>
      <c r="W9" s="14">
        <v>4.37466364306092E-2</v>
      </c>
      <c r="X9" s="14"/>
      <c r="Y9" s="14">
        <v>3.92386141877097E-2</v>
      </c>
      <c r="Z9" s="14">
        <v>5.7931551822606897E-2</v>
      </c>
      <c r="AA9" s="14">
        <v>7.0533386822228206E-2</v>
      </c>
      <c r="AB9" s="14">
        <v>3.5639095475199702E-2</v>
      </c>
      <c r="AC9" s="14"/>
      <c r="AD9" s="14">
        <v>4.1877014758545203E-2</v>
      </c>
      <c r="AE9" s="14">
        <v>5.9987974745096602E-2</v>
      </c>
      <c r="AF9" s="14">
        <v>3.58663730917387E-2</v>
      </c>
      <c r="AG9" s="14">
        <v>2.6043762477029799E-2</v>
      </c>
      <c r="AH9" s="14"/>
      <c r="AI9" s="14">
        <v>2.46332502127273E-2</v>
      </c>
      <c r="AJ9" s="14">
        <v>5.68722561427778E-2</v>
      </c>
      <c r="AK9" s="14">
        <v>9.4710525162815501E-2</v>
      </c>
      <c r="AL9" s="14">
        <v>9.4328284229804202E-2</v>
      </c>
      <c r="AM9" s="14">
        <v>2.4587808197217498E-2</v>
      </c>
    </row>
    <row r="10" spans="2:39" x14ac:dyDescent="0.35">
      <c r="B10" s="15" t="s">
        <v>214</v>
      </c>
      <c r="C10" s="14">
        <v>0.35837417183374898</v>
      </c>
      <c r="D10" s="14">
        <v>0.37384356208560598</v>
      </c>
      <c r="E10" s="14">
        <v>0.34164236703114798</v>
      </c>
      <c r="F10" s="14"/>
      <c r="G10" s="14">
        <v>0.26088086356281198</v>
      </c>
      <c r="H10" s="14">
        <v>0.40344525211215698</v>
      </c>
      <c r="I10" s="14">
        <v>0.39891258907916</v>
      </c>
      <c r="J10" s="14">
        <v>0.328428717468847</v>
      </c>
      <c r="K10" s="14">
        <v>0.31845013698311903</v>
      </c>
      <c r="L10" s="14">
        <v>0.43150959931015898</v>
      </c>
      <c r="M10" s="14"/>
      <c r="N10" s="14">
        <v>0.330476722573328</v>
      </c>
      <c r="O10" s="14">
        <v>0.36379199034813098</v>
      </c>
      <c r="P10" s="14">
        <v>0.39309016072865899</v>
      </c>
      <c r="Q10" s="14">
        <v>0.38355296556604002</v>
      </c>
      <c r="R10" s="14">
        <v>0.32111318051835402</v>
      </c>
      <c r="S10" s="14"/>
      <c r="T10" s="14">
        <v>0.28444960065409503</v>
      </c>
      <c r="U10" s="14">
        <v>0.31585065007440499</v>
      </c>
      <c r="V10" s="14">
        <v>0.35263828472841502</v>
      </c>
      <c r="W10" s="14">
        <v>0.38687169377240399</v>
      </c>
      <c r="X10" s="14"/>
      <c r="Y10" s="14">
        <v>0.31533584927978597</v>
      </c>
      <c r="Z10" s="14">
        <v>0.39389720667621397</v>
      </c>
      <c r="AA10" s="14">
        <v>0.41962944991370299</v>
      </c>
      <c r="AB10" s="14">
        <v>0.51753636660192404</v>
      </c>
      <c r="AC10" s="14"/>
      <c r="AD10" s="14">
        <v>0.382202875245225</v>
      </c>
      <c r="AE10" s="14">
        <v>0.34074745676748502</v>
      </c>
      <c r="AF10" s="14">
        <v>0.20690124783061001</v>
      </c>
      <c r="AG10" s="14">
        <v>0.39505798274301102</v>
      </c>
      <c r="AH10" s="14"/>
      <c r="AI10" s="14">
        <v>0.41488905224908001</v>
      </c>
      <c r="AJ10" s="14">
        <v>0.41671269126722299</v>
      </c>
      <c r="AK10" s="14">
        <v>0.40360909226911601</v>
      </c>
      <c r="AL10" s="14">
        <v>0.40299227274945598</v>
      </c>
      <c r="AM10" s="14">
        <v>0.493162037441499</v>
      </c>
    </row>
    <row r="11" spans="2:39" x14ac:dyDescent="0.35">
      <c r="B11" s="15" t="s">
        <v>215</v>
      </c>
      <c r="C11" s="14">
        <v>0.34973889738171898</v>
      </c>
      <c r="D11" s="14">
        <v>0.33269861353045099</v>
      </c>
      <c r="E11" s="14">
        <v>0.36816979210597101</v>
      </c>
      <c r="F11" s="14"/>
      <c r="G11" s="14">
        <v>0.38451736761713201</v>
      </c>
      <c r="H11" s="14">
        <v>0.33771415878726702</v>
      </c>
      <c r="I11" s="14">
        <v>0.32611288074703398</v>
      </c>
      <c r="J11" s="14">
        <v>0.38810050423368703</v>
      </c>
      <c r="K11" s="14">
        <v>0.39028139367263598</v>
      </c>
      <c r="L11" s="14">
        <v>0.26013072075058202</v>
      </c>
      <c r="M11" s="14"/>
      <c r="N11" s="14">
        <v>0.38068884329498398</v>
      </c>
      <c r="O11" s="14">
        <v>0.33831867401378002</v>
      </c>
      <c r="P11" s="14">
        <v>0.38520322208829</v>
      </c>
      <c r="Q11" s="14">
        <v>0.30865013439313699</v>
      </c>
      <c r="R11" s="14">
        <v>0.36914656662425999</v>
      </c>
      <c r="S11" s="14"/>
      <c r="T11" s="14">
        <v>0.34359167536815399</v>
      </c>
      <c r="U11" s="14">
        <v>0.35341612516531401</v>
      </c>
      <c r="V11" s="14">
        <v>0.33399335218008602</v>
      </c>
      <c r="W11" s="14">
        <v>0.36822722538311597</v>
      </c>
      <c r="X11" s="14"/>
      <c r="Y11" s="14">
        <v>0.39732893436331601</v>
      </c>
      <c r="Z11" s="14">
        <v>0.30641282049452601</v>
      </c>
      <c r="AA11" s="14">
        <v>0.29889343353833803</v>
      </c>
      <c r="AB11" s="14">
        <v>0.330813935920937</v>
      </c>
      <c r="AC11" s="14"/>
      <c r="AD11" s="14">
        <v>0.33807058174550603</v>
      </c>
      <c r="AE11" s="14">
        <v>0.351737737870572</v>
      </c>
      <c r="AF11" s="14">
        <v>0.47464825621755502</v>
      </c>
      <c r="AG11" s="14">
        <v>0.338531434994498</v>
      </c>
      <c r="AH11" s="14"/>
      <c r="AI11" s="14">
        <v>0.34199906161770199</v>
      </c>
      <c r="AJ11" s="14">
        <v>0.34653752125422299</v>
      </c>
      <c r="AK11" s="14">
        <v>0.34039140617269797</v>
      </c>
      <c r="AL11" s="14">
        <v>0.293275065435949</v>
      </c>
      <c r="AM11" s="14">
        <v>0.33313341973730698</v>
      </c>
    </row>
    <row r="12" spans="2:39" x14ac:dyDescent="0.35">
      <c r="B12" s="15" t="s">
        <v>449</v>
      </c>
      <c r="C12" s="14">
        <v>0.152596056761934</v>
      </c>
      <c r="D12" s="14">
        <v>0.152545143612037</v>
      </c>
      <c r="E12" s="14">
        <v>0.152651124794487</v>
      </c>
      <c r="F12" s="14"/>
      <c r="G12" s="14">
        <v>0.20514422409129901</v>
      </c>
      <c r="H12" s="14">
        <v>0.11256860757793</v>
      </c>
      <c r="I12" s="14">
        <v>0.148993818358859</v>
      </c>
      <c r="J12" s="14">
        <v>0.131615329745427</v>
      </c>
      <c r="K12" s="14">
        <v>0.18088528980295501</v>
      </c>
      <c r="L12" s="14">
        <v>0.16443415096636099</v>
      </c>
      <c r="M12" s="14"/>
      <c r="N12" s="14">
        <v>0.18332900569275601</v>
      </c>
      <c r="O12" s="14">
        <v>0.161778114943957</v>
      </c>
      <c r="P12" s="14">
        <v>0.112759398049918</v>
      </c>
      <c r="Q12" s="14">
        <v>0.16010604288093599</v>
      </c>
      <c r="R12" s="14">
        <v>0.158124582096341</v>
      </c>
      <c r="S12" s="14"/>
      <c r="T12" s="14">
        <v>0.20380239784079801</v>
      </c>
      <c r="U12" s="14">
        <v>0.105440143701703</v>
      </c>
      <c r="V12" s="14">
        <v>0.16857767772173601</v>
      </c>
      <c r="W12" s="14">
        <v>0.13217701185984501</v>
      </c>
      <c r="X12" s="14"/>
      <c r="Y12" s="14">
        <v>0.147080798890805</v>
      </c>
      <c r="Z12" s="14">
        <v>0.16198732018140599</v>
      </c>
      <c r="AA12" s="14">
        <v>0.14125921236838601</v>
      </c>
      <c r="AB12" s="14">
        <v>7.2445152399828294E-2</v>
      </c>
      <c r="AC12" s="14"/>
      <c r="AD12" s="14">
        <v>0.16009183526389301</v>
      </c>
      <c r="AE12" s="14">
        <v>0.15593603475771201</v>
      </c>
      <c r="AF12" s="14">
        <v>0.14762359829688301</v>
      </c>
      <c r="AG12" s="14">
        <v>0.10056594376873899</v>
      </c>
      <c r="AH12" s="14"/>
      <c r="AI12" s="14">
        <v>0.193225626715228</v>
      </c>
      <c r="AJ12" s="14">
        <v>0.114329681105705</v>
      </c>
      <c r="AK12" s="14">
        <v>7.6157987665256902E-2</v>
      </c>
      <c r="AL12" s="14">
        <v>0.16392315690806999</v>
      </c>
      <c r="AM12" s="14">
        <v>0.10127178295855201</v>
      </c>
    </row>
    <row r="13" spans="2:39" x14ac:dyDescent="0.35">
      <c r="B13" s="15" t="s">
        <v>450</v>
      </c>
      <c r="C13" s="14">
        <v>3.1892339207922699E-2</v>
      </c>
      <c r="D13" s="14">
        <v>2.9662051937792502E-2</v>
      </c>
      <c r="E13" s="14">
        <v>3.4304634110953101E-2</v>
      </c>
      <c r="F13" s="14"/>
      <c r="G13" s="14">
        <v>3.3107511591022598E-2</v>
      </c>
      <c r="H13" s="14">
        <v>4.4385310301380203E-2</v>
      </c>
      <c r="I13" s="14">
        <v>3.4478025358606397E-2</v>
      </c>
      <c r="J13" s="14">
        <v>1.7291524463121401E-2</v>
      </c>
      <c r="K13" s="14">
        <v>2.9094011339086099E-2</v>
      </c>
      <c r="L13" s="14">
        <v>2.0761818790933299E-2</v>
      </c>
      <c r="M13" s="14"/>
      <c r="N13" s="14">
        <v>3.8110148220178601E-2</v>
      </c>
      <c r="O13" s="14">
        <v>2.1478308360689501E-2</v>
      </c>
      <c r="P13" s="14">
        <v>2.2172459329426599E-2</v>
      </c>
      <c r="Q13" s="14">
        <v>4.0419610762355201E-2</v>
      </c>
      <c r="R13" s="14">
        <v>2.05902541732698E-2</v>
      </c>
      <c r="S13" s="14"/>
      <c r="T13" s="14">
        <v>3.9301708800912903E-2</v>
      </c>
      <c r="U13" s="14">
        <v>3.7989628434538403E-2</v>
      </c>
      <c r="V13" s="14">
        <v>2.5632135197100201E-2</v>
      </c>
      <c r="W13" s="14">
        <v>3.6178728803292703E-2</v>
      </c>
      <c r="X13" s="14"/>
      <c r="Y13" s="14">
        <v>3.4070564230352797E-2</v>
      </c>
      <c r="Z13" s="14">
        <v>2.7319619742228799E-2</v>
      </c>
      <c r="AA13" s="14">
        <v>2.3299503678077E-2</v>
      </c>
      <c r="AB13" s="14">
        <v>2.51801072164488E-2</v>
      </c>
      <c r="AC13" s="14"/>
      <c r="AD13" s="14">
        <v>2.6156216989832899E-2</v>
      </c>
      <c r="AE13" s="14">
        <v>4.2251944187484902E-2</v>
      </c>
      <c r="AF13" s="14">
        <v>5.4638830417100902E-2</v>
      </c>
      <c r="AG13" s="14">
        <v>8.9279315795482306E-3</v>
      </c>
      <c r="AH13" s="14"/>
      <c r="AI13" s="14">
        <v>0</v>
      </c>
      <c r="AJ13" s="14">
        <v>2.2318940315181401E-2</v>
      </c>
      <c r="AK13" s="14">
        <v>3.8847027742656401E-2</v>
      </c>
      <c r="AL13" s="14">
        <v>3.3329365551777297E-2</v>
      </c>
      <c r="AM13" s="14">
        <v>0</v>
      </c>
    </row>
    <row r="14" spans="2:39" x14ac:dyDescent="0.35">
      <c r="B14" s="15" t="s">
        <v>64</v>
      </c>
      <c r="C14" s="23">
        <v>6.16155463227432E-2</v>
      </c>
      <c r="D14" s="23">
        <v>5.8685975279400997E-2</v>
      </c>
      <c r="E14" s="23">
        <v>6.4784191631608701E-2</v>
      </c>
      <c r="F14" s="23"/>
      <c r="G14" s="23">
        <v>4.4608446607315298E-2</v>
      </c>
      <c r="H14" s="23">
        <v>5.7975014707794301E-2</v>
      </c>
      <c r="I14" s="23">
        <v>4.3064750846190297E-2</v>
      </c>
      <c r="J14" s="23">
        <v>7.1525825467569401E-2</v>
      </c>
      <c r="K14" s="23">
        <v>7.1261313055144104E-2</v>
      </c>
      <c r="L14" s="23">
        <v>0.113249688227943</v>
      </c>
      <c r="M14" s="23"/>
      <c r="N14" s="23">
        <v>4.4611716782002597E-2</v>
      </c>
      <c r="O14" s="23">
        <v>4.04911651110436E-2</v>
      </c>
      <c r="P14" s="23">
        <v>4.2597695626650903E-2</v>
      </c>
      <c r="Q14" s="23">
        <v>7.2378100204454093E-2</v>
      </c>
      <c r="R14" s="23">
        <v>9.0652916811881007E-2</v>
      </c>
      <c r="S14" s="23"/>
      <c r="T14" s="23">
        <v>9.1641027086458202E-2</v>
      </c>
      <c r="U14" s="23">
        <v>0.121303197956692</v>
      </c>
      <c r="V14" s="23">
        <v>7.2757966397226106E-2</v>
      </c>
      <c r="W14" s="23">
        <v>3.27987037507333E-2</v>
      </c>
      <c r="X14" s="23"/>
      <c r="Y14" s="23">
        <v>6.6945239048030097E-2</v>
      </c>
      <c r="Z14" s="23">
        <v>5.2451481083018697E-2</v>
      </c>
      <c r="AA14" s="23">
        <v>4.6385013679267798E-2</v>
      </c>
      <c r="AB14" s="23">
        <v>1.8385342385662098E-2</v>
      </c>
      <c r="AC14" s="23"/>
      <c r="AD14" s="23">
        <v>5.1601475996997201E-2</v>
      </c>
      <c r="AE14" s="23">
        <v>4.9338851671649503E-2</v>
      </c>
      <c r="AF14" s="23">
        <v>8.0321694146112593E-2</v>
      </c>
      <c r="AG14" s="23">
        <v>0.13087294443717401</v>
      </c>
      <c r="AH14" s="23"/>
      <c r="AI14" s="23">
        <v>2.52530092052617E-2</v>
      </c>
      <c r="AJ14" s="23">
        <v>4.3228909914889597E-2</v>
      </c>
      <c r="AK14" s="23">
        <v>4.6283960987456803E-2</v>
      </c>
      <c r="AL14" s="23">
        <v>1.21518551249425E-2</v>
      </c>
      <c r="AM14" s="23">
        <v>4.7844951665423401E-2</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M19"/>
  <sheetViews>
    <sheetView showGridLines="0" workbookViewId="0">
      <pane xSplit="2" topLeftCell="C1" activePane="topRight" state="frozen"/>
      <selection pane="topRight" activeCell="B19" sqref="B1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452</v>
      </c>
      <c r="C9" s="14">
        <v>0.30485567440949102</v>
      </c>
      <c r="D9" s="14">
        <v>0.32019875757987998</v>
      </c>
      <c r="E9" s="14">
        <v>0.28716270093858898</v>
      </c>
      <c r="F9" s="14"/>
      <c r="G9" s="14">
        <v>0.179006004208148</v>
      </c>
      <c r="H9" s="14">
        <v>0.30867517358361402</v>
      </c>
      <c r="I9" s="14">
        <v>0.35105896963831101</v>
      </c>
      <c r="J9" s="14">
        <v>0.356155312075842</v>
      </c>
      <c r="K9" s="14">
        <v>0.36940918835872799</v>
      </c>
      <c r="L9" s="14">
        <v>0.24922017372247299</v>
      </c>
      <c r="M9" s="14"/>
      <c r="N9" s="14">
        <v>0.33406783448705202</v>
      </c>
      <c r="O9" s="14">
        <v>0.280764767581691</v>
      </c>
      <c r="P9" s="14">
        <v>0.36054817757970598</v>
      </c>
      <c r="Q9" s="14">
        <v>0.31178603189977999</v>
      </c>
      <c r="R9" s="14">
        <v>0.26733049369226197</v>
      </c>
      <c r="S9" s="14"/>
      <c r="T9" s="14">
        <v>0.28592135022283099</v>
      </c>
      <c r="U9" s="14">
        <v>0.22991056819886399</v>
      </c>
      <c r="V9" s="14">
        <v>0.30668702291119998</v>
      </c>
      <c r="W9" s="14">
        <v>0.31537672780706499</v>
      </c>
      <c r="X9" s="14"/>
      <c r="Y9" s="14">
        <v>0.27915328675295498</v>
      </c>
      <c r="Z9" s="14">
        <v>0.31067845745365402</v>
      </c>
      <c r="AA9" s="14">
        <v>0.344199291504732</v>
      </c>
      <c r="AB9" s="14">
        <v>0.40281123782541201</v>
      </c>
      <c r="AC9" s="14"/>
      <c r="AD9" s="14">
        <v>0.31721985195900698</v>
      </c>
      <c r="AE9" s="14">
        <v>0.29824765060935599</v>
      </c>
      <c r="AF9" s="14">
        <v>0.21835329017080099</v>
      </c>
      <c r="AG9" s="14">
        <v>0.30365034324131301</v>
      </c>
      <c r="AH9" s="14"/>
      <c r="AI9" s="14">
        <v>0.34532706768837301</v>
      </c>
      <c r="AJ9" s="14">
        <v>0.37670773248401901</v>
      </c>
      <c r="AK9" s="14">
        <v>0.36480520222109802</v>
      </c>
      <c r="AL9" s="14">
        <v>0.295712156203985</v>
      </c>
      <c r="AM9" s="14">
        <v>0.38476357052171201</v>
      </c>
    </row>
    <row r="10" spans="2:39" x14ac:dyDescent="0.35">
      <c r="B10" s="15" t="s">
        <v>453</v>
      </c>
      <c r="C10" s="14">
        <v>0.38032406481873698</v>
      </c>
      <c r="D10" s="14">
        <v>0.38709820657934302</v>
      </c>
      <c r="E10" s="14">
        <v>0.37251242037103899</v>
      </c>
      <c r="F10" s="14"/>
      <c r="G10" s="14">
        <v>0.45984370277418402</v>
      </c>
      <c r="H10" s="14">
        <v>0.36059819570106499</v>
      </c>
      <c r="I10" s="14">
        <v>0.34409278853756398</v>
      </c>
      <c r="J10" s="14">
        <v>0.39821417845073798</v>
      </c>
      <c r="K10" s="14">
        <v>0.33355685682652497</v>
      </c>
      <c r="L10" s="14">
        <v>0.39941939346171002</v>
      </c>
      <c r="M10" s="14"/>
      <c r="N10" s="14">
        <v>0.28044238583737102</v>
      </c>
      <c r="O10" s="14">
        <v>0.35821430369051799</v>
      </c>
      <c r="P10" s="14">
        <v>0.37329831999027302</v>
      </c>
      <c r="Q10" s="14">
        <v>0.416356909932042</v>
      </c>
      <c r="R10" s="14">
        <v>0.45605625227190999</v>
      </c>
      <c r="S10" s="14"/>
      <c r="T10" s="14">
        <v>0.365210428234027</v>
      </c>
      <c r="U10" s="14">
        <v>0.41741097516867398</v>
      </c>
      <c r="V10" s="14">
        <v>0.35544813357349397</v>
      </c>
      <c r="W10" s="14">
        <v>0.40188382474636197</v>
      </c>
      <c r="X10" s="14"/>
      <c r="Y10" s="14">
        <v>0.39035412526978702</v>
      </c>
      <c r="Z10" s="14">
        <v>0.37640779150959902</v>
      </c>
      <c r="AA10" s="14">
        <v>0.415200751124844</v>
      </c>
      <c r="AB10" s="14">
        <v>0.39322386445879798</v>
      </c>
      <c r="AC10" s="14"/>
      <c r="AD10" s="14">
        <v>0.38592288718075202</v>
      </c>
      <c r="AE10" s="14">
        <v>0.361338581260229</v>
      </c>
      <c r="AF10" s="14">
        <v>0.38944135001048502</v>
      </c>
      <c r="AG10" s="14">
        <v>0.41516664716692397</v>
      </c>
      <c r="AH10" s="14"/>
      <c r="AI10" s="14">
        <v>0.39383211596220302</v>
      </c>
      <c r="AJ10" s="14">
        <v>0.36339386406820001</v>
      </c>
      <c r="AK10" s="14">
        <v>0.46543171209126299</v>
      </c>
      <c r="AL10" s="14">
        <v>0.37520511343165103</v>
      </c>
      <c r="AM10" s="14">
        <v>0.41241768689436198</v>
      </c>
    </row>
    <row r="11" spans="2:39" x14ac:dyDescent="0.35">
      <c r="B11" s="15" t="s">
        <v>454</v>
      </c>
      <c r="C11" s="14">
        <v>0.24741993423323499</v>
      </c>
      <c r="D11" s="14">
        <v>0.23285211056088501</v>
      </c>
      <c r="E11" s="14">
        <v>0.26421891230702199</v>
      </c>
      <c r="F11" s="14"/>
      <c r="G11" s="14">
        <v>0.28785001360566498</v>
      </c>
      <c r="H11" s="14">
        <v>0.236647609753979</v>
      </c>
      <c r="I11" s="14">
        <v>0.261059971448731</v>
      </c>
      <c r="J11" s="14">
        <v>0.17919959224882401</v>
      </c>
      <c r="K11" s="14">
        <v>0.27677324451670199</v>
      </c>
      <c r="L11" s="14">
        <v>0.255000538940094</v>
      </c>
      <c r="M11" s="14"/>
      <c r="N11" s="14">
        <v>0.33260377897468402</v>
      </c>
      <c r="O11" s="14">
        <v>0.263519148294589</v>
      </c>
      <c r="P11" s="14">
        <v>0.19716917876352399</v>
      </c>
      <c r="Q11" s="14">
        <v>0.23082832156535099</v>
      </c>
      <c r="R11" s="14">
        <v>0.21758150380757599</v>
      </c>
      <c r="S11" s="14"/>
      <c r="T11" s="14">
        <v>0.30001578583352001</v>
      </c>
      <c r="U11" s="14">
        <v>0.265241811598524</v>
      </c>
      <c r="V11" s="14">
        <v>0.27280399963922602</v>
      </c>
      <c r="W11" s="14">
        <v>0.212941733813032</v>
      </c>
      <c r="X11" s="14"/>
      <c r="Y11" s="14">
        <v>0.26286760419141297</v>
      </c>
      <c r="Z11" s="14">
        <v>0.22831958578975201</v>
      </c>
      <c r="AA11" s="14">
        <v>0.196622436373728</v>
      </c>
      <c r="AB11" s="14">
        <v>0.16786607559619901</v>
      </c>
      <c r="AC11" s="14"/>
      <c r="AD11" s="14">
        <v>0.234085886427291</v>
      </c>
      <c r="AE11" s="14">
        <v>0.27793903998355701</v>
      </c>
      <c r="AF11" s="14">
        <v>0.269225274346511</v>
      </c>
      <c r="AG11" s="14">
        <v>0.18989242796313699</v>
      </c>
      <c r="AH11" s="14"/>
      <c r="AI11" s="14">
        <v>0.181720299679834</v>
      </c>
      <c r="AJ11" s="14">
        <v>0.18632261551227899</v>
      </c>
      <c r="AK11" s="14">
        <v>0.136799169871784</v>
      </c>
      <c r="AL11" s="14">
        <v>0.24967914209985601</v>
      </c>
      <c r="AM11" s="14">
        <v>0.16387153576570501</v>
      </c>
    </row>
    <row r="12" spans="2:39" x14ac:dyDescent="0.35">
      <c r="B12" s="15" t="s">
        <v>455</v>
      </c>
      <c r="C12" s="14">
        <v>4.02306439718303E-2</v>
      </c>
      <c r="D12" s="14">
        <v>3.09021501815906E-2</v>
      </c>
      <c r="E12" s="14">
        <v>5.0987855630091498E-2</v>
      </c>
      <c r="F12" s="14"/>
      <c r="G12" s="14">
        <v>3.58904757289943E-2</v>
      </c>
      <c r="H12" s="14">
        <v>6.8033129274762003E-2</v>
      </c>
      <c r="I12" s="14">
        <v>3.2375773776128797E-2</v>
      </c>
      <c r="J12" s="14">
        <v>2.0098220118499901E-2</v>
      </c>
      <c r="K12" s="14">
        <v>2.0260710298044E-2</v>
      </c>
      <c r="L12" s="14">
        <v>4.8680610671362499E-2</v>
      </c>
      <c r="M12" s="14"/>
      <c r="N12" s="14">
        <v>2.3050365437634199E-2</v>
      </c>
      <c r="O12" s="14">
        <v>5.6201459193048198E-2</v>
      </c>
      <c r="P12" s="14">
        <v>3.1635100772691903E-2</v>
      </c>
      <c r="Q12" s="14">
        <v>2.6633696964498198E-2</v>
      </c>
      <c r="R12" s="14">
        <v>4.8589815307979199E-2</v>
      </c>
      <c r="S12" s="14"/>
      <c r="T12" s="14">
        <v>2.18871589053827E-2</v>
      </c>
      <c r="U12" s="14">
        <v>8.7436645033938304E-2</v>
      </c>
      <c r="V12" s="14">
        <v>3.7444791263679202E-2</v>
      </c>
      <c r="W12" s="14">
        <v>3.9624482514185301E-2</v>
      </c>
      <c r="X12" s="14"/>
      <c r="Y12" s="14">
        <v>4.1447259013483798E-2</v>
      </c>
      <c r="Z12" s="14">
        <v>4.33108738589578E-2</v>
      </c>
      <c r="AA12" s="14">
        <v>3.93026084796914E-2</v>
      </c>
      <c r="AB12" s="14">
        <v>2.5221889698090399E-2</v>
      </c>
      <c r="AC12" s="14"/>
      <c r="AD12" s="14">
        <v>3.8413893912536502E-2</v>
      </c>
      <c r="AE12" s="14">
        <v>4.1947942838585897E-2</v>
      </c>
      <c r="AF12" s="14">
        <v>7.1237343877318698E-2</v>
      </c>
      <c r="AG12" s="14">
        <v>3.06287274567178E-2</v>
      </c>
      <c r="AH12" s="14"/>
      <c r="AI12" s="14">
        <v>5.1595230881330799E-2</v>
      </c>
      <c r="AJ12" s="14">
        <v>2.9243887753443599E-2</v>
      </c>
      <c r="AK12" s="14">
        <v>1.7439526233426299E-2</v>
      </c>
      <c r="AL12" s="14">
        <v>5.4447283197891903E-2</v>
      </c>
      <c r="AM12" s="14">
        <v>3.1621670863623899E-2</v>
      </c>
    </row>
    <row r="13" spans="2:39" x14ac:dyDescent="0.35">
      <c r="B13" s="15" t="s">
        <v>456</v>
      </c>
      <c r="C13" s="14">
        <v>7.8403785406073994E-3</v>
      </c>
      <c r="D13" s="14">
        <v>3.7154845178957001E-3</v>
      </c>
      <c r="E13" s="14">
        <v>1.25970261911244E-2</v>
      </c>
      <c r="F13" s="14"/>
      <c r="G13" s="14">
        <v>1.43739760053796E-2</v>
      </c>
      <c r="H13" s="14">
        <v>4.2647886759953103E-3</v>
      </c>
      <c r="I13" s="14">
        <v>8.5007742927164301E-3</v>
      </c>
      <c r="J13" s="14">
        <v>1.53031312630749E-2</v>
      </c>
      <c r="K13" s="14">
        <v>0</v>
      </c>
      <c r="L13" s="14">
        <v>0</v>
      </c>
      <c r="M13" s="14"/>
      <c r="N13" s="14">
        <v>9.2086133793729298E-3</v>
      </c>
      <c r="O13" s="14">
        <v>6.1232492933837399E-3</v>
      </c>
      <c r="P13" s="14">
        <v>2.2580127789320101E-2</v>
      </c>
      <c r="Q13" s="14">
        <v>0</v>
      </c>
      <c r="R13" s="14">
        <v>4.9176398399463899E-3</v>
      </c>
      <c r="S13" s="14"/>
      <c r="T13" s="14">
        <v>1.13985455513198E-2</v>
      </c>
      <c r="U13" s="14">
        <v>0</v>
      </c>
      <c r="V13" s="14">
        <v>8.3900140101391199E-3</v>
      </c>
      <c r="W13" s="14">
        <v>7.8024476132890104E-3</v>
      </c>
      <c r="X13" s="14"/>
      <c r="Y13" s="14">
        <v>8.4310344981355402E-3</v>
      </c>
      <c r="Z13" s="14">
        <v>1.3214286846924699E-2</v>
      </c>
      <c r="AA13" s="14">
        <v>4.6749125170039499E-3</v>
      </c>
      <c r="AB13" s="14">
        <v>0</v>
      </c>
      <c r="AC13" s="14"/>
      <c r="AD13" s="14">
        <v>5.84356725740506E-3</v>
      </c>
      <c r="AE13" s="14">
        <v>1.0442107019358601E-2</v>
      </c>
      <c r="AF13" s="14">
        <v>2.8713579318906599E-2</v>
      </c>
      <c r="AG13" s="14">
        <v>0</v>
      </c>
      <c r="AH13" s="14"/>
      <c r="AI13" s="14">
        <v>0</v>
      </c>
      <c r="AJ13" s="14">
        <v>2.98084435397174E-2</v>
      </c>
      <c r="AK13" s="14">
        <v>0</v>
      </c>
      <c r="AL13" s="14">
        <v>0</v>
      </c>
      <c r="AM13" s="14">
        <v>7.3255359545970396E-3</v>
      </c>
    </row>
    <row r="14" spans="2:39" x14ac:dyDescent="0.35">
      <c r="B14" s="15" t="s">
        <v>64</v>
      </c>
      <c r="C14" s="23">
        <v>1.9329304026099899E-2</v>
      </c>
      <c r="D14" s="23">
        <v>2.5233290580405701E-2</v>
      </c>
      <c r="E14" s="23">
        <v>1.25210845621339E-2</v>
      </c>
      <c r="F14" s="23"/>
      <c r="G14" s="23">
        <v>2.3035827677628899E-2</v>
      </c>
      <c r="H14" s="23">
        <v>2.1781103010584699E-2</v>
      </c>
      <c r="I14" s="23">
        <v>2.9117223065501098E-3</v>
      </c>
      <c r="J14" s="23">
        <v>3.1029565843020902E-2</v>
      </c>
      <c r="K14" s="23">
        <v>0</v>
      </c>
      <c r="L14" s="23">
        <v>4.7679283204360497E-2</v>
      </c>
      <c r="M14" s="23"/>
      <c r="N14" s="23">
        <v>2.0627021883885901E-2</v>
      </c>
      <c r="O14" s="23">
        <v>3.5177071946770798E-2</v>
      </c>
      <c r="P14" s="23">
        <v>1.47690951044848E-2</v>
      </c>
      <c r="Q14" s="23">
        <v>1.43950396383286E-2</v>
      </c>
      <c r="R14" s="23">
        <v>5.5242950803268904E-3</v>
      </c>
      <c r="S14" s="23"/>
      <c r="T14" s="23">
        <v>1.5566731252919901E-2</v>
      </c>
      <c r="U14" s="23">
        <v>0</v>
      </c>
      <c r="V14" s="23">
        <v>1.92260386022623E-2</v>
      </c>
      <c r="W14" s="23">
        <v>2.2370783506066701E-2</v>
      </c>
      <c r="X14" s="23"/>
      <c r="Y14" s="23">
        <v>1.7746690274224701E-2</v>
      </c>
      <c r="Z14" s="23">
        <v>2.8069004541112701E-2</v>
      </c>
      <c r="AA14" s="23">
        <v>0</v>
      </c>
      <c r="AB14" s="23">
        <v>1.0876932421501E-2</v>
      </c>
      <c r="AC14" s="23"/>
      <c r="AD14" s="23">
        <v>1.8513913263008198E-2</v>
      </c>
      <c r="AE14" s="23">
        <v>1.0084678288913001E-2</v>
      </c>
      <c r="AF14" s="23">
        <v>2.3029162275977701E-2</v>
      </c>
      <c r="AG14" s="23">
        <v>6.0661854171907802E-2</v>
      </c>
      <c r="AH14" s="23"/>
      <c r="AI14" s="23">
        <v>2.7525285788259701E-2</v>
      </c>
      <c r="AJ14" s="23">
        <v>1.4523456642341399E-2</v>
      </c>
      <c r="AK14" s="23">
        <v>1.55243895824284E-2</v>
      </c>
      <c r="AL14" s="23">
        <v>2.4956305066616401E-2</v>
      </c>
      <c r="AM14" s="23">
        <v>0</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M19"/>
  <sheetViews>
    <sheetView showGridLines="0" topLeftCell="A12" workbookViewId="0">
      <pane xSplit="2" topLeftCell="C1" activePane="topRight" state="frozen"/>
      <selection pane="topRight" activeCell="B19" sqref="B1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ht="58" x14ac:dyDescent="0.35">
      <c r="B9" s="15" t="s">
        <v>458</v>
      </c>
      <c r="C9" s="14">
        <v>0.11988596970755699</v>
      </c>
      <c r="D9" s="14">
        <v>0.129098660176418</v>
      </c>
      <c r="E9" s="14">
        <v>0.10926229738231399</v>
      </c>
      <c r="F9" s="14"/>
      <c r="G9" s="14">
        <v>9.8131399878157499E-2</v>
      </c>
      <c r="H9" s="14">
        <v>0.16864499120728399</v>
      </c>
      <c r="I9" s="14">
        <v>0.103416151633523</v>
      </c>
      <c r="J9" s="14">
        <v>0.12546925869954401</v>
      </c>
      <c r="K9" s="14">
        <v>0.112565588346733</v>
      </c>
      <c r="L9" s="14">
        <v>6.3832791866227007E-2</v>
      </c>
      <c r="M9" s="14"/>
      <c r="N9" s="14">
        <v>0.160308545214433</v>
      </c>
      <c r="O9" s="14">
        <v>0.11260870400358799</v>
      </c>
      <c r="P9" s="14">
        <v>0.12841895232564299</v>
      </c>
      <c r="Q9" s="14">
        <v>0.13442870855710401</v>
      </c>
      <c r="R9" s="14">
        <v>0.104836989680893</v>
      </c>
      <c r="S9" s="14"/>
      <c r="T9" s="14">
        <v>4.90067075427311E-2</v>
      </c>
      <c r="U9" s="14">
        <v>0.178370706297934</v>
      </c>
      <c r="V9" s="14">
        <v>0.124825798880546</v>
      </c>
      <c r="W9" s="14">
        <v>0.117949278470103</v>
      </c>
      <c r="X9" s="14"/>
      <c r="Y9" s="14">
        <v>0.113004513285262</v>
      </c>
      <c r="Z9" s="14">
        <v>0.13760025339955301</v>
      </c>
      <c r="AA9" s="14">
        <v>0.12922475264375999</v>
      </c>
      <c r="AB9" s="14">
        <v>0.130682780712473</v>
      </c>
      <c r="AC9" s="14"/>
      <c r="AD9" s="14">
        <v>0.117225096246827</v>
      </c>
      <c r="AE9" s="14">
        <v>0.11065727047896699</v>
      </c>
      <c r="AF9" s="14">
        <v>0.18422739464028201</v>
      </c>
      <c r="AG9" s="14">
        <v>0.16247682747565501</v>
      </c>
      <c r="AH9" s="14"/>
      <c r="AI9" s="14">
        <v>0.15841955250602699</v>
      </c>
      <c r="AJ9" s="14">
        <v>0.154867198006792</v>
      </c>
      <c r="AK9" s="14">
        <v>0.219235981962208</v>
      </c>
      <c r="AL9" s="14">
        <v>9.9357664788804007E-2</v>
      </c>
      <c r="AM9" s="14">
        <v>0.11139221766226901</v>
      </c>
    </row>
    <row r="10" spans="2:39" ht="58" x14ac:dyDescent="0.35">
      <c r="B10" s="15" t="s">
        <v>459</v>
      </c>
      <c r="C10" s="14">
        <v>0.35541238816784798</v>
      </c>
      <c r="D10" s="14">
        <v>0.35861220321502102</v>
      </c>
      <c r="E10" s="14">
        <v>0.35172250119319498</v>
      </c>
      <c r="F10" s="14"/>
      <c r="G10" s="14">
        <v>0.27661919255932099</v>
      </c>
      <c r="H10" s="14">
        <v>0.34276007833497202</v>
      </c>
      <c r="I10" s="14">
        <v>0.371479768545805</v>
      </c>
      <c r="J10" s="14">
        <v>0.33754798833691402</v>
      </c>
      <c r="K10" s="14">
        <v>0.43664436669433099</v>
      </c>
      <c r="L10" s="14">
        <v>0.43456812867118599</v>
      </c>
      <c r="M10" s="14"/>
      <c r="N10" s="14">
        <v>0.27073073838867201</v>
      </c>
      <c r="O10" s="14">
        <v>0.41534776728005601</v>
      </c>
      <c r="P10" s="14">
        <v>0.42229932205051102</v>
      </c>
      <c r="Q10" s="14">
        <v>0.345489695034846</v>
      </c>
      <c r="R10" s="14">
        <v>0.28938623620686998</v>
      </c>
      <c r="S10" s="14"/>
      <c r="T10" s="14">
        <v>0.36935006460064601</v>
      </c>
      <c r="U10" s="14">
        <v>0.24951771159606601</v>
      </c>
      <c r="V10" s="14">
        <v>0.33824067505067501</v>
      </c>
      <c r="W10" s="14">
        <v>0.38330660686448897</v>
      </c>
      <c r="X10" s="14"/>
      <c r="Y10" s="14">
        <v>0.316892561101493</v>
      </c>
      <c r="Z10" s="14">
        <v>0.37238696609781002</v>
      </c>
      <c r="AA10" s="14">
        <v>0.45026153961967502</v>
      </c>
      <c r="AB10" s="14">
        <v>0.43422213362227302</v>
      </c>
      <c r="AC10" s="14"/>
      <c r="AD10" s="14">
        <v>0.36861073917058501</v>
      </c>
      <c r="AE10" s="14">
        <v>0.38051877556943597</v>
      </c>
      <c r="AF10" s="14">
        <v>0.26519166455222998</v>
      </c>
      <c r="AG10" s="14">
        <v>0.17674085776297599</v>
      </c>
      <c r="AH10" s="14"/>
      <c r="AI10" s="14">
        <v>0.35247223455087201</v>
      </c>
      <c r="AJ10" s="14">
        <v>0.402426880216609</v>
      </c>
      <c r="AK10" s="14">
        <v>0.36808755466648602</v>
      </c>
      <c r="AL10" s="14">
        <v>0.45976124298308402</v>
      </c>
      <c r="AM10" s="14">
        <v>0.39665503191995999</v>
      </c>
    </row>
    <row r="11" spans="2:39" ht="43.5" x14ac:dyDescent="0.35">
      <c r="B11" s="15" t="s">
        <v>460</v>
      </c>
      <c r="C11" s="14">
        <v>0.360610306325232</v>
      </c>
      <c r="D11" s="14">
        <v>0.36496475110263898</v>
      </c>
      <c r="E11" s="14">
        <v>0.35558895076901398</v>
      </c>
      <c r="F11" s="14"/>
      <c r="G11" s="14">
        <v>0.40302838477694197</v>
      </c>
      <c r="H11" s="14">
        <v>0.31046695065511198</v>
      </c>
      <c r="I11" s="14">
        <v>0.40710401883830299</v>
      </c>
      <c r="J11" s="14">
        <v>0.39468791727032398</v>
      </c>
      <c r="K11" s="14">
        <v>0.32248823903447099</v>
      </c>
      <c r="L11" s="14">
        <v>0.29139173451454797</v>
      </c>
      <c r="M11" s="14"/>
      <c r="N11" s="14">
        <v>0.37394944755075998</v>
      </c>
      <c r="O11" s="14">
        <v>0.31646766855216002</v>
      </c>
      <c r="P11" s="14">
        <v>0.27318143119731397</v>
      </c>
      <c r="Q11" s="14">
        <v>0.37153677119122502</v>
      </c>
      <c r="R11" s="14">
        <v>0.43102460771790602</v>
      </c>
      <c r="S11" s="14"/>
      <c r="T11" s="14">
        <v>0.409403867830543</v>
      </c>
      <c r="U11" s="14">
        <v>0.356941519212016</v>
      </c>
      <c r="V11" s="14">
        <v>0.35786742043924902</v>
      </c>
      <c r="W11" s="14">
        <v>0.357248665491119</v>
      </c>
      <c r="X11" s="14"/>
      <c r="Y11" s="14">
        <v>0.40602313205203</v>
      </c>
      <c r="Z11" s="14">
        <v>0.33709016005062897</v>
      </c>
      <c r="AA11" s="14">
        <v>0.26501630698261203</v>
      </c>
      <c r="AB11" s="14">
        <v>0.30154951823406101</v>
      </c>
      <c r="AC11" s="14"/>
      <c r="AD11" s="14">
        <v>0.36389351406971399</v>
      </c>
      <c r="AE11" s="14">
        <v>0.335729502772943</v>
      </c>
      <c r="AF11" s="14">
        <v>0.39620337363393399</v>
      </c>
      <c r="AG11" s="14">
        <v>0.38467610835662303</v>
      </c>
      <c r="AH11" s="14"/>
      <c r="AI11" s="14">
        <v>0.32542990103188602</v>
      </c>
      <c r="AJ11" s="14">
        <v>0.24386069904083801</v>
      </c>
      <c r="AK11" s="14">
        <v>0.32488803783348602</v>
      </c>
      <c r="AL11" s="14">
        <v>0.29557084295538399</v>
      </c>
      <c r="AM11" s="14">
        <v>0.40022756264107601</v>
      </c>
    </row>
    <row r="12" spans="2:39" ht="58" x14ac:dyDescent="0.35">
      <c r="B12" s="15" t="s">
        <v>461</v>
      </c>
      <c r="C12" s="14">
        <v>9.1897934334515596E-2</v>
      </c>
      <c r="D12" s="14">
        <v>8.6472929752995795E-2</v>
      </c>
      <c r="E12" s="14">
        <v>9.8153812704880605E-2</v>
      </c>
      <c r="F12" s="14"/>
      <c r="G12" s="14">
        <v>0.14662614646654601</v>
      </c>
      <c r="H12" s="14">
        <v>0.11671205334009099</v>
      </c>
      <c r="I12" s="14">
        <v>7.2479320684934706E-2</v>
      </c>
      <c r="J12" s="14">
        <v>5.3746473594521997E-2</v>
      </c>
      <c r="K12" s="14">
        <v>4.8945676891447999E-2</v>
      </c>
      <c r="L12" s="14">
        <v>8.5894675185660102E-2</v>
      </c>
      <c r="M12" s="14"/>
      <c r="N12" s="14">
        <v>7.6634102144226002E-2</v>
      </c>
      <c r="O12" s="14">
        <v>6.7246639017799398E-2</v>
      </c>
      <c r="P12" s="14">
        <v>0.108159034591675</v>
      </c>
      <c r="Q12" s="14">
        <v>0.119909704924379</v>
      </c>
      <c r="R12" s="14">
        <v>9.1668790837483902E-2</v>
      </c>
      <c r="S12" s="14"/>
      <c r="T12" s="14">
        <v>9.1371015442575504E-2</v>
      </c>
      <c r="U12" s="14">
        <v>8.9656380916098302E-2</v>
      </c>
      <c r="V12" s="14">
        <v>9.7491039523752293E-2</v>
      </c>
      <c r="W12" s="14">
        <v>8.5969308124370494E-2</v>
      </c>
      <c r="X12" s="14"/>
      <c r="Y12" s="14">
        <v>9.7097423939268804E-2</v>
      </c>
      <c r="Z12" s="14">
        <v>7.2328247724414693E-2</v>
      </c>
      <c r="AA12" s="14">
        <v>8.3541553480602104E-2</v>
      </c>
      <c r="AB12" s="14">
        <v>0.11174411401378399</v>
      </c>
      <c r="AC12" s="14"/>
      <c r="AD12" s="14">
        <v>8.6047075126697306E-2</v>
      </c>
      <c r="AE12" s="14">
        <v>9.0071641709639799E-2</v>
      </c>
      <c r="AF12" s="14">
        <v>7.6777399744015998E-2</v>
      </c>
      <c r="AG12" s="14">
        <v>0.17144334974835099</v>
      </c>
      <c r="AH12" s="14"/>
      <c r="AI12" s="14">
        <v>0.119470998874164</v>
      </c>
      <c r="AJ12" s="14">
        <v>0.116500621252806</v>
      </c>
      <c r="AK12" s="14">
        <v>8.7788425537820305E-2</v>
      </c>
      <c r="AL12" s="14">
        <v>4.8125202329052999E-2</v>
      </c>
      <c r="AM12" s="14">
        <v>4.2519003120528899E-2</v>
      </c>
    </row>
    <row r="13" spans="2:39" ht="58" x14ac:dyDescent="0.35">
      <c r="B13" s="15" t="s">
        <v>462</v>
      </c>
      <c r="C13" s="14">
        <v>4.3571722479215598E-2</v>
      </c>
      <c r="D13" s="14">
        <v>3.60165870942247E-2</v>
      </c>
      <c r="E13" s="14">
        <v>5.2283974668116497E-2</v>
      </c>
      <c r="F13" s="14"/>
      <c r="G13" s="14">
        <v>6.1454917471615703E-2</v>
      </c>
      <c r="H13" s="14">
        <v>3.3703278670074402E-2</v>
      </c>
      <c r="I13" s="14">
        <v>2.8273231942036001E-2</v>
      </c>
      <c r="J13" s="14">
        <v>4.3735678316374101E-2</v>
      </c>
      <c r="K13" s="14">
        <v>6.7140029777341806E-2</v>
      </c>
      <c r="L13" s="14">
        <v>4.8012263184246902E-2</v>
      </c>
      <c r="M13" s="14"/>
      <c r="N13" s="14">
        <v>9.4046923319387493E-2</v>
      </c>
      <c r="O13" s="14">
        <v>6.0432220719570301E-2</v>
      </c>
      <c r="P13" s="14">
        <v>2.9240202879313001E-2</v>
      </c>
      <c r="Q13" s="14">
        <v>1.14337539080092E-2</v>
      </c>
      <c r="R13" s="14">
        <v>5.2221390224823097E-2</v>
      </c>
      <c r="S13" s="14"/>
      <c r="T13" s="14">
        <v>3.5359294270208799E-2</v>
      </c>
      <c r="U13" s="14">
        <v>8.7621232737041602E-2</v>
      </c>
      <c r="V13" s="14">
        <v>5.1757044290006597E-2</v>
      </c>
      <c r="W13" s="14">
        <v>3.1517358153418301E-2</v>
      </c>
      <c r="X13" s="14"/>
      <c r="Y13" s="14">
        <v>3.9267358499093102E-2</v>
      </c>
      <c r="Z13" s="14">
        <v>3.8713753281744E-2</v>
      </c>
      <c r="AA13" s="14">
        <v>5.3605205989679702E-2</v>
      </c>
      <c r="AB13" s="14">
        <v>2.18014534174098E-2</v>
      </c>
      <c r="AC13" s="14"/>
      <c r="AD13" s="14">
        <v>3.4081179278311002E-2</v>
      </c>
      <c r="AE13" s="14">
        <v>5.69901210041006E-2</v>
      </c>
      <c r="AF13" s="14">
        <v>5.5064175920406799E-2</v>
      </c>
      <c r="AG13" s="14">
        <v>7.0863358370722995E-2</v>
      </c>
      <c r="AH13" s="14"/>
      <c r="AI13" s="14">
        <v>1.2754793723700799E-2</v>
      </c>
      <c r="AJ13" s="14">
        <v>4.8816029662112702E-2</v>
      </c>
      <c r="AK13" s="14">
        <v>0</v>
      </c>
      <c r="AL13" s="14">
        <v>8.4889679286641706E-2</v>
      </c>
      <c r="AM13" s="14">
        <v>3.0261436625989499E-2</v>
      </c>
    </row>
    <row r="14" spans="2:39" x14ac:dyDescent="0.35">
      <c r="B14" s="15" t="s">
        <v>463</v>
      </c>
      <c r="C14" s="23">
        <v>2.8621678985631401E-2</v>
      </c>
      <c r="D14" s="23">
        <v>2.4834868658701999E-2</v>
      </c>
      <c r="E14" s="23">
        <v>3.2988463282479903E-2</v>
      </c>
      <c r="F14" s="23"/>
      <c r="G14" s="23">
        <v>1.41399588474178E-2</v>
      </c>
      <c r="H14" s="23">
        <v>2.7712647792466901E-2</v>
      </c>
      <c r="I14" s="23">
        <v>1.72475083553985E-2</v>
      </c>
      <c r="J14" s="23">
        <v>4.4812683782322303E-2</v>
      </c>
      <c r="K14" s="23">
        <v>1.22160992556754E-2</v>
      </c>
      <c r="L14" s="23">
        <v>7.6300406578132404E-2</v>
      </c>
      <c r="M14" s="23"/>
      <c r="N14" s="23">
        <v>2.4330243382521901E-2</v>
      </c>
      <c r="O14" s="23">
        <v>2.7897000426825799E-2</v>
      </c>
      <c r="P14" s="23">
        <v>3.8701056955544003E-2</v>
      </c>
      <c r="Q14" s="23">
        <v>1.72013663844366E-2</v>
      </c>
      <c r="R14" s="23">
        <v>3.0861985332024399E-2</v>
      </c>
      <c r="S14" s="23"/>
      <c r="T14" s="23">
        <v>4.5509050313295898E-2</v>
      </c>
      <c r="U14" s="23">
        <v>3.7892449240843597E-2</v>
      </c>
      <c r="V14" s="23">
        <v>2.9818021815770899E-2</v>
      </c>
      <c r="W14" s="23">
        <v>2.4008782896500401E-2</v>
      </c>
      <c r="X14" s="23"/>
      <c r="Y14" s="23">
        <v>2.7715011122853701E-2</v>
      </c>
      <c r="Z14" s="23">
        <v>4.1880619445849497E-2</v>
      </c>
      <c r="AA14" s="23">
        <v>1.8350641283671899E-2</v>
      </c>
      <c r="AB14" s="23">
        <v>0</v>
      </c>
      <c r="AC14" s="23"/>
      <c r="AD14" s="23">
        <v>3.0142396107865899E-2</v>
      </c>
      <c r="AE14" s="23">
        <v>2.6032688464914001E-2</v>
      </c>
      <c r="AF14" s="23">
        <v>2.25359915091316E-2</v>
      </c>
      <c r="AG14" s="23">
        <v>3.3799498285672601E-2</v>
      </c>
      <c r="AH14" s="23"/>
      <c r="AI14" s="23">
        <v>3.1452519313350399E-2</v>
      </c>
      <c r="AJ14" s="23">
        <v>3.3528571820842401E-2</v>
      </c>
      <c r="AK14" s="23">
        <v>0</v>
      </c>
      <c r="AL14" s="23">
        <v>1.2295367657033301E-2</v>
      </c>
      <c r="AM14" s="23">
        <v>1.8944748030177198E-2</v>
      </c>
    </row>
    <row r="15" spans="2:39" x14ac:dyDescent="0.35">
      <c r="B15" s="16" t="s">
        <v>222</v>
      </c>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M21"/>
  <sheetViews>
    <sheetView showGridLines="0" workbookViewId="0">
      <pane xSplit="2" topLeftCell="C1" activePane="topRight" state="frozen"/>
      <selection pane="topRight" activeCell="B21" sqref="B21"/>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356</v>
      </c>
      <c r="D7" s="10">
        <v>195</v>
      </c>
      <c r="E7" s="10">
        <v>161</v>
      </c>
      <c r="F7" s="10"/>
      <c r="G7" s="10">
        <v>94</v>
      </c>
      <c r="H7" s="10">
        <v>118</v>
      </c>
      <c r="I7" s="10">
        <v>65</v>
      </c>
      <c r="J7" s="10">
        <v>40</v>
      </c>
      <c r="K7" s="10">
        <v>18</v>
      </c>
      <c r="L7" s="10">
        <v>21</v>
      </c>
      <c r="M7" s="10"/>
      <c r="N7" s="10">
        <v>63</v>
      </c>
      <c r="O7" s="10">
        <v>74</v>
      </c>
      <c r="P7" s="10">
        <v>90</v>
      </c>
      <c r="Q7" s="10">
        <v>75</v>
      </c>
      <c r="R7" s="10">
        <v>43</v>
      </c>
      <c r="S7" s="10"/>
      <c r="T7" s="10">
        <v>29</v>
      </c>
      <c r="U7" s="10">
        <v>21</v>
      </c>
      <c r="V7" s="10">
        <v>152</v>
      </c>
      <c r="W7" s="10">
        <v>154</v>
      </c>
      <c r="X7" s="10"/>
      <c r="Y7" s="10">
        <v>162</v>
      </c>
      <c r="Z7" s="10">
        <v>96</v>
      </c>
      <c r="AA7" s="10">
        <v>53</v>
      </c>
      <c r="AB7" s="10">
        <v>32</v>
      </c>
      <c r="AC7" s="10"/>
      <c r="AD7" s="10">
        <v>212</v>
      </c>
      <c r="AE7" s="10">
        <v>109</v>
      </c>
      <c r="AF7" s="10">
        <v>12</v>
      </c>
      <c r="AG7" s="10">
        <v>23</v>
      </c>
      <c r="AH7" s="10"/>
      <c r="AI7" s="10">
        <v>33</v>
      </c>
      <c r="AJ7" s="10">
        <v>82</v>
      </c>
      <c r="AK7" s="10">
        <v>33</v>
      </c>
      <c r="AL7" s="10">
        <v>38</v>
      </c>
      <c r="AM7" s="10">
        <v>36</v>
      </c>
    </row>
    <row r="8" spans="2:39" ht="30" customHeight="1" x14ac:dyDescent="0.35">
      <c r="B8" s="11" t="s">
        <v>20</v>
      </c>
      <c r="C8" s="11">
        <v>361</v>
      </c>
      <c r="D8" s="11">
        <v>193</v>
      </c>
      <c r="E8" s="11">
        <v>168</v>
      </c>
      <c r="F8" s="11"/>
      <c r="G8" s="11">
        <v>80</v>
      </c>
      <c r="H8" s="11">
        <v>109</v>
      </c>
      <c r="I8" s="11">
        <v>75</v>
      </c>
      <c r="J8" s="11">
        <v>47</v>
      </c>
      <c r="K8" s="11">
        <v>23</v>
      </c>
      <c r="L8" s="11">
        <v>27</v>
      </c>
      <c r="M8" s="11"/>
      <c r="N8" s="11">
        <v>32</v>
      </c>
      <c r="O8" s="11">
        <v>118</v>
      </c>
      <c r="P8" s="11">
        <v>85</v>
      </c>
      <c r="Q8" s="11">
        <v>79</v>
      </c>
      <c r="R8" s="11">
        <v>37</v>
      </c>
      <c r="S8" s="11"/>
      <c r="T8" s="11">
        <v>28</v>
      </c>
      <c r="U8" s="11">
        <v>22</v>
      </c>
      <c r="V8" s="11">
        <v>157</v>
      </c>
      <c r="W8" s="11">
        <v>155</v>
      </c>
      <c r="X8" s="11"/>
      <c r="Y8" s="11">
        <v>164</v>
      </c>
      <c r="Z8" s="11">
        <v>97</v>
      </c>
      <c r="AA8" s="11">
        <v>58</v>
      </c>
      <c r="AB8" s="11">
        <v>32</v>
      </c>
      <c r="AC8" s="11"/>
      <c r="AD8" s="11">
        <v>219</v>
      </c>
      <c r="AE8" s="11">
        <v>107</v>
      </c>
      <c r="AF8" s="11">
        <v>14</v>
      </c>
      <c r="AG8" s="11">
        <v>22</v>
      </c>
      <c r="AH8" s="11"/>
      <c r="AI8" s="11">
        <v>36</v>
      </c>
      <c r="AJ8" s="11">
        <v>80</v>
      </c>
      <c r="AK8" s="11">
        <v>34</v>
      </c>
      <c r="AL8" s="11">
        <v>58</v>
      </c>
      <c r="AM8" s="11">
        <v>31</v>
      </c>
    </row>
    <row r="9" spans="2:39" x14ac:dyDescent="0.35">
      <c r="B9" s="15" t="s">
        <v>465</v>
      </c>
      <c r="C9" s="14">
        <v>0.68661364965327498</v>
      </c>
      <c r="D9" s="14">
        <v>0.69545110537168098</v>
      </c>
      <c r="E9" s="14">
        <v>0.67647933276591399</v>
      </c>
      <c r="F9" s="14"/>
      <c r="G9" s="14">
        <v>0.67616692802271205</v>
      </c>
      <c r="H9" s="14">
        <v>0.705514535802653</v>
      </c>
      <c r="I9" s="14">
        <v>0.70962504012163796</v>
      </c>
      <c r="J9" s="14">
        <v>0.63485681964886298</v>
      </c>
      <c r="K9" s="14">
        <v>0.69538659844609296</v>
      </c>
      <c r="L9" s="14">
        <v>0.65922843190783398</v>
      </c>
      <c r="M9" s="14"/>
      <c r="N9" s="14">
        <v>0.68480515580982904</v>
      </c>
      <c r="O9" s="14">
        <v>0.70535557404041704</v>
      </c>
      <c r="P9" s="14">
        <v>0.68644188931017003</v>
      </c>
      <c r="Q9" s="14">
        <v>0.72945537378646397</v>
      </c>
      <c r="R9" s="14">
        <v>0.60599598827965495</v>
      </c>
      <c r="S9" s="14"/>
      <c r="T9" s="14">
        <v>0.65484996890839997</v>
      </c>
      <c r="U9" s="14">
        <v>0.89819221720992204</v>
      </c>
      <c r="V9" s="14">
        <v>0.70398337894895602</v>
      </c>
      <c r="W9" s="14">
        <v>0.64501920930551204</v>
      </c>
      <c r="X9" s="14"/>
      <c r="Y9" s="14">
        <v>0.69551635881259799</v>
      </c>
      <c r="Z9" s="14">
        <v>0.62301034172031</v>
      </c>
      <c r="AA9" s="14">
        <v>0.79922477133695202</v>
      </c>
      <c r="AB9" s="14">
        <v>0.74228235450566504</v>
      </c>
      <c r="AC9" s="14"/>
      <c r="AD9" s="14">
        <v>0.72987476295333698</v>
      </c>
      <c r="AE9" s="14">
        <v>0.60354634151486197</v>
      </c>
      <c r="AF9" s="14">
        <v>0.870463629075097</v>
      </c>
      <c r="AG9" s="14">
        <v>0.54546338919164805</v>
      </c>
      <c r="AH9" s="14"/>
      <c r="AI9" s="14">
        <v>0.77891946972739001</v>
      </c>
      <c r="AJ9" s="14">
        <v>0.64541031273518601</v>
      </c>
      <c r="AK9" s="14">
        <v>0.81912601670798502</v>
      </c>
      <c r="AL9" s="14">
        <v>0.75682418547145902</v>
      </c>
      <c r="AM9" s="14">
        <v>0.64682088294165097</v>
      </c>
    </row>
    <row r="10" spans="2:39" x14ac:dyDescent="0.35">
      <c r="B10" s="15" t="s">
        <v>466</v>
      </c>
      <c r="C10" s="14">
        <v>0.55531481452062503</v>
      </c>
      <c r="D10" s="14">
        <v>0.64395424727746498</v>
      </c>
      <c r="E10" s="14">
        <v>0.45366790064666501</v>
      </c>
      <c r="F10" s="14"/>
      <c r="G10" s="14">
        <v>0.52148588032209398</v>
      </c>
      <c r="H10" s="14">
        <v>0.53697288461557402</v>
      </c>
      <c r="I10" s="14">
        <v>0.53179322229460502</v>
      </c>
      <c r="J10" s="14">
        <v>0.56481543486335395</v>
      </c>
      <c r="K10" s="14">
        <v>0.65690108972419503</v>
      </c>
      <c r="L10" s="14">
        <v>0.69330211734793201</v>
      </c>
      <c r="M10" s="14"/>
      <c r="N10" s="14">
        <v>0.53242770749429102</v>
      </c>
      <c r="O10" s="14">
        <v>0.57164277199425995</v>
      </c>
      <c r="P10" s="14">
        <v>0.53259472809767905</v>
      </c>
      <c r="Q10" s="14">
        <v>0.57736761536440795</v>
      </c>
      <c r="R10" s="14">
        <v>0.50673285681204105</v>
      </c>
      <c r="S10" s="14"/>
      <c r="T10" s="14">
        <v>0.56713611325038804</v>
      </c>
      <c r="U10" s="14">
        <v>0.25831610706675601</v>
      </c>
      <c r="V10" s="14">
        <v>0.56690202194397898</v>
      </c>
      <c r="W10" s="14">
        <v>0.58327433924833605</v>
      </c>
      <c r="X10" s="14"/>
      <c r="Y10" s="14">
        <v>0.60235195688575405</v>
      </c>
      <c r="Z10" s="14">
        <v>0.470570662249641</v>
      </c>
      <c r="AA10" s="14">
        <v>0.51578160110508398</v>
      </c>
      <c r="AB10" s="14">
        <v>0.65345709126018403</v>
      </c>
      <c r="AC10" s="14"/>
      <c r="AD10" s="14">
        <v>0.60367294452442999</v>
      </c>
      <c r="AE10" s="14">
        <v>0.47957879976503298</v>
      </c>
      <c r="AF10" s="14">
        <v>0.452359355638773</v>
      </c>
      <c r="AG10" s="14">
        <v>0.50759996902554805</v>
      </c>
      <c r="AH10" s="14"/>
      <c r="AI10" s="14">
        <v>0.46702253576424801</v>
      </c>
      <c r="AJ10" s="14">
        <v>0.53917670690945596</v>
      </c>
      <c r="AK10" s="14">
        <v>0.71909849153733396</v>
      </c>
      <c r="AL10" s="14">
        <v>0.62044100557277804</v>
      </c>
      <c r="AM10" s="14">
        <v>0.57859437984241002</v>
      </c>
    </row>
    <row r="11" spans="2:39" x14ac:dyDescent="0.35">
      <c r="B11" s="15" t="s">
        <v>467</v>
      </c>
      <c r="C11" s="14">
        <v>0.52749705415531201</v>
      </c>
      <c r="D11" s="14">
        <v>0.53495311133761903</v>
      </c>
      <c r="E11" s="14">
        <v>0.51894685049676204</v>
      </c>
      <c r="F11" s="14"/>
      <c r="G11" s="14">
        <v>0.55291717118084904</v>
      </c>
      <c r="H11" s="14">
        <v>0.53731217150585198</v>
      </c>
      <c r="I11" s="14">
        <v>0.49309544982738801</v>
      </c>
      <c r="J11" s="14">
        <v>0.53239225778999699</v>
      </c>
      <c r="K11" s="14">
        <v>0.59473157331896997</v>
      </c>
      <c r="L11" s="14">
        <v>0.44075024340042901</v>
      </c>
      <c r="M11" s="14"/>
      <c r="N11" s="14">
        <v>0.52103543122315399</v>
      </c>
      <c r="O11" s="14">
        <v>0.50640042673296304</v>
      </c>
      <c r="P11" s="14">
        <v>0.59265380845470295</v>
      </c>
      <c r="Q11" s="14">
        <v>0.46978726112192698</v>
      </c>
      <c r="R11" s="14">
        <v>0.56086155076060296</v>
      </c>
      <c r="S11" s="14"/>
      <c r="T11" s="14">
        <v>0.61586435902139802</v>
      </c>
      <c r="U11" s="14">
        <v>0.494681233996628</v>
      </c>
      <c r="V11" s="14">
        <v>0.52440061371946001</v>
      </c>
      <c r="W11" s="14">
        <v>0.51957262416928696</v>
      </c>
      <c r="X11" s="14"/>
      <c r="Y11" s="14">
        <v>0.52747133749137698</v>
      </c>
      <c r="Z11" s="14">
        <v>0.51064390643483104</v>
      </c>
      <c r="AA11" s="14">
        <v>0.491420526896022</v>
      </c>
      <c r="AB11" s="14">
        <v>0.61833428274887303</v>
      </c>
      <c r="AC11" s="14"/>
      <c r="AD11" s="14">
        <v>0.51799912055680897</v>
      </c>
      <c r="AE11" s="14">
        <v>0.56307777474738396</v>
      </c>
      <c r="AF11" s="14">
        <v>0.67502609829911198</v>
      </c>
      <c r="AG11" s="14">
        <v>0.35502163865473402</v>
      </c>
      <c r="AH11" s="14"/>
      <c r="AI11" s="14">
        <v>0.45329805986215599</v>
      </c>
      <c r="AJ11" s="14">
        <v>0.60326843600291802</v>
      </c>
      <c r="AK11" s="14">
        <v>0.36572862784732102</v>
      </c>
      <c r="AL11" s="14">
        <v>0.58878094278575699</v>
      </c>
      <c r="AM11" s="14">
        <v>0.58689510536670397</v>
      </c>
    </row>
    <row r="12" spans="2:39" x14ac:dyDescent="0.35">
      <c r="B12" s="15" t="s">
        <v>468</v>
      </c>
      <c r="C12" s="14">
        <v>0.49058850944842602</v>
      </c>
      <c r="D12" s="14">
        <v>0.52094063158433002</v>
      </c>
      <c r="E12" s="14">
        <v>0.45578233516814098</v>
      </c>
      <c r="F12" s="14"/>
      <c r="G12" s="14">
        <v>0.464665737702882</v>
      </c>
      <c r="H12" s="14">
        <v>0.41313551741159898</v>
      </c>
      <c r="I12" s="14">
        <v>0.52232586345625298</v>
      </c>
      <c r="J12" s="14">
        <v>0.64396764235064397</v>
      </c>
      <c r="K12" s="14">
        <v>0.70040793883307895</v>
      </c>
      <c r="L12" s="14">
        <v>0.34584856919483797</v>
      </c>
      <c r="M12" s="14"/>
      <c r="N12" s="14">
        <v>0.43027368632414797</v>
      </c>
      <c r="O12" s="14">
        <v>0.48239509170995398</v>
      </c>
      <c r="P12" s="14">
        <v>0.52788250193844699</v>
      </c>
      <c r="Q12" s="14">
        <v>0.47658441942090302</v>
      </c>
      <c r="R12" s="14">
        <v>0.605549225293883</v>
      </c>
      <c r="S12" s="14"/>
      <c r="T12" s="14">
        <v>0.54978043284976297</v>
      </c>
      <c r="U12" s="14">
        <v>0.53085467367474504</v>
      </c>
      <c r="V12" s="14">
        <v>0.47836833968431802</v>
      </c>
      <c r="W12" s="14">
        <v>0.48675535694350103</v>
      </c>
      <c r="X12" s="14"/>
      <c r="Y12" s="14">
        <v>0.55186345764786604</v>
      </c>
      <c r="Z12" s="14">
        <v>0.59054391734733602</v>
      </c>
      <c r="AA12" s="14">
        <v>0.25070761981418799</v>
      </c>
      <c r="AB12" s="14">
        <v>0.38940341736698397</v>
      </c>
      <c r="AC12" s="14"/>
      <c r="AD12" s="14">
        <v>0.53288162098469405</v>
      </c>
      <c r="AE12" s="14">
        <v>0.39569534701971099</v>
      </c>
      <c r="AF12" s="14">
        <v>0.73335874361721498</v>
      </c>
      <c r="AG12" s="14">
        <v>0.38014594467730201</v>
      </c>
      <c r="AH12" s="14"/>
      <c r="AI12" s="14">
        <v>0.62198468956712105</v>
      </c>
      <c r="AJ12" s="14">
        <v>0.52226244229802898</v>
      </c>
      <c r="AK12" s="14">
        <v>0.345331872834723</v>
      </c>
      <c r="AL12" s="14">
        <v>0.57586739523933095</v>
      </c>
      <c r="AM12" s="14">
        <v>0.55273192104247104</v>
      </c>
    </row>
    <row r="13" spans="2:39" x14ac:dyDescent="0.35">
      <c r="B13" s="15" t="s">
        <v>469</v>
      </c>
      <c r="C13" s="14">
        <v>0.41276493804765302</v>
      </c>
      <c r="D13" s="14">
        <v>0.44586996024021802</v>
      </c>
      <c r="E13" s="14">
        <v>0.374801886672604</v>
      </c>
      <c r="F13" s="14"/>
      <c r="G13" s="14">
        <v>0.36828164758987603</v>
      </c>
      <c r="H13" s="14">
        <v>0.45935663317486303</v>
      </c>
      <c r="I13" s="14">
        <v>0.41192377732324997</v>
      </c>
      <c r="J13" s="14">
        <v>0.40703222937211198</v>
      </c>
      <c r="K13" s="14">
        <v>0.45707283245075397</v>
      </c>
      <c r="L13" s="14">
        <v>0.32981149658967701</v>
      </c>
      <c r="M13" s="14"/>
      <c r="N13" s="14">
        <v>0.354271819615951</v>
      </c>
      <c r="O13" s="14">
        <v>0.370763449759062</v>
      </c>
      <c r="P13" s="14">
        <v>0.45549185205752601</v>
      </c>
      <c r="Q13" s="14">
        <v>0.48727387576430597</v>
      </c>
      <c r="R13" s="14">
        <v>0.46418090835079201</v>
      </c>
      <c r="S13" s="14"/>
      <c r="T13" s="14">
        <v>0.34495819997016097</v>
      </c>
      <c r="U13" s="14">
        <v>0.316852041703162</v>
      </c>
      <c r="V13" s="14">
        <v>0.41669377055060203</v>
      </c>
      <c r="W13" s="14">
        <v>0.43429382286113399</v>
      </c>
      <c r="X13" s="14"/>
      <c r="Y13" s="14">
        <v>0.38302451962450601</v>
      </c>
      <c r="Z13" s="14">
        <v>0.41246790212253698</v>
      </c>
      <c r="AA13" s="14">
        <v>0.43807159095045101</v>
      </c>
      <c r="AB13" s="14">
        <v>0.52363552733665997</v>
      </c>
      <c r="AC13" s="14"/>
      <c r="AD13" s="14">
        <v>0.43309090723389698</v>
      </c>
      <c r="AE13" s="14">
        <v>0.40713026336122099</v>
      </c>
      <c r="AF13" s="14">
        <v>0.44769760488750598</v>
      </c>
      <c r="AG13" s="14">
        <v>0.21478236128634401</v>
      </c>
      <c r="AH13" s="14"/>
      <c r="AI13" s="14">
        <v>0.46778632582651503</v>
      </c>
      <c r="AJ13" s="14">
        <v>0.434595126924127</v>
      </c>
      <c r="AK13" s="14">
        <v>0.42828537478394102</v>
      </c>
      <c r="AL13" s="14">
        <v>0.367608269608657</v>
      </c>
      <c r="AM13" s="14">
        <v>0.470417948699966</v>
      </c>
    </row>
    <row r="14" spans="2:39" x14ac:dyDescent="0.35">
      <c r="B14" s="15" t="s">
        <v>470</v>
      </c>
      <c r="C14" s="14">
        <v>0.24217451361696599</v>
      </c>
      <c r="D14" s="14">
        <v>0.252189112525814</v>
      </c>
      <c r="E14" s="14">
        <v>0.23069031249891001</v>
      </c>
      <c r="F14" s="14"/>
      <c r="G14" s="14">
        <v>0.26169374263919198</v>
      </c>
      <c r="H14" s="14">
        <v>0.28451465739493498</v>
      </c>
      <c r="I14" s="14">
        <v>0.186686553225445</v>
      </c>
      <c r="J14" s="14">
        <v>0.18317414171301699</v>
      </c>
      <c r="K14" s="14">
        <v>0.39156635235827297</v>
      </c>
      <c r="L14" s="14">
        <v>0.140106387369307</v>
      </c>
      <c r="M14" s="14"/>
      <c r="N14" s="14">
        <v>0.22917011246732599</v>
      </c>
      <c r="O14" s="14">
        <v>0.26362149768190402</v>
      </c>
      <c r="P14" s="14">
        <v>0.22493931624604099</v>
      </c>
      <c r="Q14" s="14">
        <v>0.25331967249390702</v>
      </c>
      <c r="R14" s="14">
        <v>0.21528348980148501</v>
      </c>
      <c r="S14" s="14"/>
      <c r="T14" s="14">
        <v>0.23199864565565201</v>
      </c>
      <c r="U14" s="14">
        <v>0.32801606987349602</v>
      </c>
      <c r="V14" s="14">
        <v>0.212426706321836</v>
      </c>
      <c r="W14" s="14">
        <v>0.261882144613721</v>
      </c>
      <c r="X14" s="14"/>
      <c r="Y14" s="14">
        <v>0.18370515214587901</v>
      </c>
      <c r="Z14" s="14">
        <v>0.28739653226226097</v>
      </c>
      <c r="AA14" s="14">
        <v>0.25323476655830801</v>
      </c>
      <c r="AB14" s="14">
        <v>0.39184721061438499</v>
      </c>
      <c r="AC14" s="14"/>
      <c r="AD14" s="14">
        <v>0.23586470310264401</v>
      </c>
      <c r="AE14" s="14">
        <v>0.210898995888399</v>
      </c>
      <c r="AF14" s="14">
        <v>0.47667392880806198</v>
      </c>
      <c r="AG14" s="14">
        <v>0.311440259325516</v>
      </c>
      <c r="AH14" s="14"/>
      <c r="AI14" s="14">
        <v>0.305656682467014</v>
      </c>
      <c r="AJ14" s="14">
        <v>0.29005602115519302</v>
      </c>
      <c r="AK14" s="14">
        <v>0.204985866224904</v>
      </c>
      <c r="AL14" s="14">
        <v>0.18015100532845199</v>
      </c>
      <c r="AM14" s="14">
        <v>0.1729590669036</v>
      </c>
    </row>
    <row r="15" spans="2:39" x14ac:dyDescent="0.35">
      <c r="B15" s="15" t="s">
        <v>64</v>
      </c>
      <c r="C15" s="14">
        <v>1.0245391538051899E-2</v>
      </c>
      <c r="D15" s="14">
        <v>0</v>
      </c>
      <c r="E15" s="14">
        <v>2.1994253177659101E-2</v>
      </c>
      <c r="F15" s="14"/>
      <c r="G15" s="14">
        <v>0</v>
      </c>
      <c r="H15" s="14">
        <v>3.3853617057331697E-2</v>
      </c>
      <c r="I15" s="14">
        <v>0</v>
      </c>
      <c r="J15" s="14">
        <v>0</v>
      </c>
      <c r="K15" s="14">
        <v>0</v>
      </c>
      <c r="L15" s="14">
        <v>0</v>
      </c>
      <c r="M15" s="14"/>
      <c r="N15" s="14">
        <v>1.6309839110471E-2</v>
      </c>
      <c r="O15" s="14">
        <v>2.7011319990303401E-2</v>
      </c>
      <c r="P15" s="14">
        <v>0</v>
      </c>
      <c r="Q15" s="14">
        <v>0</v>
      </c>
      <c r="R15" s="14">
        <v>0</v>
      </c>
      <c r="S15" s="14"/>
      <c r="T15" s="14">
        <v>0</v>
      </c>
      <c r="U15" s="14">
        <v>0</v>
      </c>
      <c r="V15" s="14">
        <v>2.0315741593304699E-2</v>
      </c>
      <c r="W15" s="14">
        <v>3.3558319740339998E-3</v>
      </c>
      <c r="X15" s="14"/>
      <c r="Y15" s="14">
        <v>1.9425654957747899E-2</v>
      </c>
      <c r="Z15" s="14">
        <v>0</v>
      </c>
      <c r="AA15" s="14">
        <v>0</v>
      </c>
      <c r="AB15" s="14">
        <v>0</v>
      </c>
      <c r="AC15" s="14"/>
      <c r="AD15" s="14">
        <v>7.2742059192827096E-3</v>
      </c>
      <c r="AE15" s="14">
        <v>4.8664386696774297E-3</v>
      </c>
      <c r="AF15" s="14">
        <v>0</v>
      </c>
      <c r="AG15" s="14">
        <v>7.2890698201622306E-2</v>
      </c>
      <c r="AH15" s="14"/>
      <c r="AI15" s="14">
        <v>4.4124990063631402E-2</v>
      </c>
      <c r="AJ15" s="14">
        <v>0</v>
      </c>
      <c r="AK15" s="14">
        <v>0</v>
      </c>
      <c r="AL15" s="14">
        <v>0</v>
      </c>
      <c r="AM15" s="14">
        <v>0</v>
      </c>
    </row>
    <row r="16" spans="2:39" x14ac:dyDescent="0.35">
      <c r="B16" s="15" t="s">
        <v>93</v>
      </c>
      <c r="C16" s="23">
        <v>3.9176920685959696E-3</v>
      </c>
      <c r="D16" s="23">
        <v>0</v>
      </c>
      <c r="E16" s="23">
        <v>8.4102897296583594E-3</v>
      </c>
      <c r="F16" s="23"/>
      <c r="G16" s="23">
        <v>1.7635166502378001E-2</v>
      </c>
      <c r="H16" s="23">
        <v>0</v>
      </c>
      <c r="I16" s="23">
        <v>0</v>
      </c>
      <c r="J16" s="23">
        <v>0</v>
      </c>
      <c r="K16" s="23">
        <v>0</v>
      </c>
      <c r="L16" s="23">
        <v>0</v>
      </c>
      <c r="M16" s="23"/>
      <c r="N16" s="23">
        <v>0</v>
      </c>
      <c r="O16" s="23">
        <v>1.20225242662088E-2</v>
      </c>
      <c r="P16" s="23">
        <v>0</v>
      </c>
      <c r="Q16" s="23">
        <v>0</v>
      </c>
      <c r="R16" s="23">
        <v>0</v>
      </c>
      <c r="S16" s="23"/>
      <c r="T16" s="23">
        <v>0</v>
      </c>
      <c r="U16" s="23">
        <v>0</v>
      </c>
      <c r="V16" s="23">
        <v>9.0423754329375296E-3</v>
      </c>
      <c r="W16" s="23">
        <v>0</v>
      </c>
      <c r="X16" s="23"/>
      <c r="Y16" s="23">
        <v>0</v>
      </c>
      <c r="Z16" s="23">
        <v>1.46195056373538E-2</v>
      </c>
      <c r="AA16" s="23">
        <v>0</v>
      </c>
      <c r="AB16" s="23">
        <v>0</v>
      </c>
      <c r="AC16" s="23"/>
      <c r="AD16" s="23">
        <v>0</v>
      </c>
      <c r="AE16" s="23">
        <v>1.3208447623311101E-2</v>
      </c>
      <c r="AF16" s="23">
        <v>0</v>
      </c>
      <c r="AG16" s="23">
        <v>0</v>
      </c>
      <c r="AH16" s="23"/>
      <c r="AI16" s="23">
        <v>0</v>
      </c>
      <c r="AJ16" s="23">
        <v>0</v>
      </c>
      <c r="AK16" s="23">
        <v>0</v>
      </c>
      <c r="AL16" s="23">
        <v>0</v>
      </c>
      <c r="AM16" s="23">
        <v>4.5228546487940099E-2</v>
      </c>
    </row>
    <row r="17" spans="2:2" x14ac:dyDescent="0.35">
      <c r="B17" s="16" t="s">
        <v>472</v>
      </c>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356</v>
      </c>
      <c r="D7" s="10">
        <v>195</v>
      </c>
      <c r="E7" s="10">
        <v>161</v>
      </c>
      <c r="F7" s="10"/>
      <c r="G7" s="10">
        <v>94</v>
      </c>
      <c r="H7" s="10">
        <v>118</v>
      </c>
      <c r="I7" s="10">
        <v>65</v>
      </c>
      <c r="J7" s="10">
        <v>40</v>
      </c>
      <c r="K7" s="10">
        <v>18</v>
      </c>
      <c r="L7" s="10">
        <v>21</v>
      </c>
      <c r="M7" s="10"/>
      <c r="N7" s="10">
        <v>63</v>
      </c>
      <c r="O7" s="10">
        <v>74</v>
      </c>
      <c r="P7" s="10">
        <v>90</v>
      </c>
      <c r="Q7" s="10">
        <v>75</v>
      </c>
      <c r="R7" s="10">
        <v>43</v>
      </c>
      <c r="S7" s="10"/>
      <c r="T7" s="10">
        <v>29</v>
      </c>
      <c r="U7" s="10">
        <v>21</v>
      </c>
      <c r="V7" s="10">
        <v>152</v>
      </c>
      <c r="W7" s="10">
        <v>154</v>
      </c>
      <c r="X7" s="10"/>
      <c r="Y7" s="10">
        <v>162</v>
      </c>
      <c r="Z7" s="10">
        <v>96</v>
      </c>
      <c r="AA7" s="10">
        <v>53</v>
      </c>
      <c r="AB7" s="10">
        <v>32</v>
      </c>
      <c r="AC7" s="10"/>
      <c r="AD7" s="10">
        <v>212</v>
      </c>
      <c r="AE7" s="10">
        <v>109</v>
      </c>
      <c r="AF7" s="10">
        <v>12</v>
      </c>
      <c r="AG7" s="10">
        <v>23</v>
      </c>
      <c r="AH7" s="10"/>
      <c r="AI7" s="10">
        <v>33</v>
      </c>
      <c r="AJ7" s="10">
        <v>82</v>
      </c>
      <c r="AK7" s="10">
        <v>33</v>
      </c>
      <c r="AL7" s="10">
        <v>38</v>
      </c>
      <c r="AM7" s="10">
        <v>36</v>
      </c>
    </row>
    <row r="8" spans="2:39" ht="30" customHeight="1" x14ac:dyDescent="0.35">
      <c r="B8" s="11" t="s">
        <v>20</v>
      </c>
      <c r="C8" s="11">
        <v>361</v>
      </c>
      <c r="D8" s="11">
        <v>193</v>
      </c>
      <c r="E8" s="11">
        <v>168</v>
      </c>
      <c r="F8" s="11"/>
      <c r="G8" s="11">
        <v>80</v>
      </c>
      <c r="H8" s="11">
        <v>109</v>
      </c>
      <c r="I8" s="11">
        <v>75</v>
      </c>
      <c r="J8" s="11">
        <v>47</v>
      </c>
      <c r="K8" s="11">
        <v>23</v>
      </c>
      <c r="L8" s="11">
        <v>27</v>
      </c>
      <c r="M8" s="11"/>
      <c r="N8" s="11">
        <v>32</v>
      </c>
      <c r="O8" s="11">
        <v>118</v>
      </c>
      <c r="P8" s="11">
        <v>85</v>
      </c>
      <c r="Q8" s="11">
        <v>79</v>
      </c>
      <c r="R8" s="11">
        <v>37</v>
      </c>
      <c r="S8" s="11"/>
      <c r="T8" s="11">
        <v>28</v>
      </c>
      <c r="U8" s="11">
        <v>22</v>
      </c>
      <c r="V8" s="11">
        <v>157</v>
      </c>
      <c r="W8" s="11">
        <v>155</v>
      </c>
      <c r="X8" s="11"/>
      <c r="Y8" s="11">
        <v>164</v>
      </c>
      <c r="Z8" s="11">
        <v>97</v>
      </c>
      <c r="AA8" s="11">
        <v>58</v>
      </c>
      <c r="AB8" s="11">
        <v>32</v>
      </c>
      <c r="AC8" s="11"/>
      <c r="AD8" s="11">
        <v>219</v>
      </c>
      <c r="AE8" s="11">
        <v>107</v>
      </c>
      <c r="AF8" s="11">
        <v>14</v>
      </c>
      <c r="AG8" s="11">
        <v>22</v>
      </c>
      <c r="AH8" s="11"/>
      <c r="AI8" s="11">
        <v>36</v>
      </c>
      <c r="AJ8" s="11">
        <v>80</v>
      </c>
      <c r="AK8" s="11">
        <v>34</v>
      </c>
      <c r="AL8" s="11">
        <v>58</v>
      </c>
      <c r="AM8" s="11">
        <v>31</v>
      </c>
    </row>
    <row r="9" spans="2:39" x14ac:dyDescent="0.35">
      <c r="B9" s="15" t="s">
        <v>144</v>
      </c>
      <c r="C9" s="14">
        <v>0.29034229202956702</v>
      </c>
      <c r="D9" s="14">
        <v>0.29712421437442299</v>
      </c>
      <c r="E9" s="14">
        <v>0.28256514979109398</v>
      </c>
      <c r="F9" s="14"/>
      <c r="G9" s="14">
        <v>0.38164486548107601</v>
      </c>
      <c r="H9" s="14">
        <v>0.33462662287147898</v>
      </c>
      <c r="I9" s="14">
        <v>0.237892845342946</v>
      </c>
      <c r="J9" s="14">
        <v>0.184470914542743</v>
      </c>
      <c r="K9" s="14">
        <v>0.176764771946231</v>
      </c>
      <c r="L9" s="14">
        <v>0.26600497990387301</v>
      </c>
      <c r="M9" s="14"/>
      <c r="N9" s="14">
        <v>0.277737491691537</v>
      </c>
      <c r="O9" s="14">
        <v>0.27558100334582902</v>
      </c>
      <c r="P9" s="14">
        <v>0.32947584547014902</v>
      </c>
      <c r="Q9" s="14">
        <v>0.26183883467785901</v>
      </c>
      <c r="R9" s="14">
        <v>0.32360955395059399</v>
      </c>
      <c r="S9" s="14"/>
      <c r="T9" s="14">
        <v>0.28337958765225302</v>
      </c>
      <c r="U9" s="14">
        <v>0.489006743653704</v>
      </c>
      <c r="V9" s="14">
        <v>0.324199070638377</v>
      </c>
      <c r="W9" s="14">
        <v>0.229561424164617</v>
      </c>
      <c r="X9" s="14"/>
      <c r="Y9" s="14">
        <v>0.25158757523014902</v>
      </c>
      <c r="Z9" s="14">
        <v>0.315368600548459</v>
      </c>
      <c r="AA9" s="14">
        <v>0.24268505488394601</v>
      </c>
      <c r="AB9" s="14">
        <v>0.52523910027854304</v>
      </c>
      <c r="AC9" s="14"/>
      <c r="AD9" s="14">
        <v>0.249789418526732</v>
      </c>
      <c r="AE9" s="14">
        <v>0.35674835073461098</v>
      </c>
      <c r="AF9" s="14">
        <v>0.414209181695884</v>
      </c>
      <c r="AG9" s="14">
        <v>0.292515916720896</v>
      </c>
      <c r="AH9" s="14"/>
      <c r="AI9" s="14">
        <v>0.26948740381116099</v>
      </c>
      <c r="AJ9" s="14">
        <v>0.30386197188447001</v>
      </c>
      <c r="AK9" s="14">
        <v>0.446055150487914</v>
      </c>
      <c r="AL9" s="14">
        <v>0.31523185438288698</v>
      </c>
      <c r="AM9" s="14">
        <v>0.33921884647352801</v>
      </c>
    </row>
    <row r="10" spans="2:39" x14ac:dyDescent="0.35">
      <c r="B10" s="15" t="s">
        <v>145</v>
      </c>
      <c r="C10" s="14">
        <v>0.68155777605648904</v>
      </c>
      <c r="D10" s="14">
        <v>0.66832453903512001</v>
      </c>
      <c r="E10" s="14">
        <v>0.69673293751623</v>
      </c>
      <c r="F10" s="14"/>
      <c r="G10" s="14">
        <v>0.59713306103695396</v>
      </c>
      <c r="H10" s="14">
        <v>0.62566027502253496</v>
      </c>
      <c r="I10" s="14">
        <v>0.76210715465705403</v>
      </c>
      <c r="J10" s="14">
        <v>0.75198648024191805</v>
      </c>
      <c r="K10" s="14">
        <v>0.82323522805376903</v>
      </c>
      <c r="L10" s="14">
        <v>0.69171614174122698</v>
      </c>
      <c r="M10" s="14"/>
      <c r="N10" s="14">
        <v>0.70910577029609601</v>
      </c>
      <c r="O10" s="14">
        <v>0.70001865958484599</v>
      </c>
      <c r="P10" s="14">
        <v>0.62673878455810195</v>
      </c>
      <c r="Q10" s="14">
        <v>0.70992215194627395</v>
      </c>
      <c r="R10" s="14">
        <v>0.65159573403082705</v>
      </c>
      <c r="S10" s="14"/>
      <c r="T10" s="14">
        <v>0.67002618046686202</v>
      </c>
      <c r="U10" s="14">
        <v>0.49172452865299399</v>
      </c>
      <c r="V10" s="14">
        <v>0.65237257303357898</v>
      </c>
      <c r="W10" s="14">
        <v>0.73966843649805203</v>
      </c>
      <c r="X10" s="14"/>
      <c r="Y10" s="14">
        <v>0.69234261300578404</v>
      </c>
      <c r="Z10" s="14">
        <v>0.68463139945154095</v>
      </c>
      <c r="AA10" s="14">
        <v>0.74065165783006803</v>
      </c>
      <c r="AB10" s="14">
        <v>0.47476089972145702</v>
      </c>
      <c r="AC10" s="14"/>
      <c r="AD10" s="14">
        <v>0.71202392975817197</v>
      </c>
      <c r="AE10" s="14">
        <v>0.62640600389255596</v>
      </c>
      <c r="AF10" s="14">
        <v>0.58579081830411595</v>
      </c>
      <c r="AG10" s="14">
        <v>0.70748408327910395</v>
      </c>
      <c r="AH10" s="14"/>
      <c r="AI10" s="14">
        <v>0.73051259618883901</v>
      </c>
      <c r="AJ10" s="14">
        <v>0.66181564531301196</v>
      </c>
      <c r="AK10" s="14">
        <v>0.52150474400426095</v>
      </c>
      <c r="AL10" s="14">
        <v>0.66281289553031297</v>
      </c>
      <c r="AM10" s="14">
        <v>0.66078115352647204</v>
      </c>
    </row>
    <row r="11" spans="2:39" x14ac:dyDescent="0.35">
      <c r="B11" s="15" t="s">
        <v>64</v>
      </c>
      <c r="C11" s="23">
        <v>2.8099931913943901E-2</v>
      </c>
      <c r="D11" s="23">
        <v>3.4551246590456997E-2</v>
      </c>
      <c r="E11" s="23">
        <v>2.0701912692676301E-2</v>
      </c>
      <c r="F11" s="23"/>
      <c r="G11" s="23">
        <v>2.122207348197E-2</v>
      </c>
      <c r="H11" s="23">
        <v>3.9713102105985297E-2</v>
      </c>
      <c r="I11" s="23">
        <v>0</v>
      </c>
      <c r="J11" s="23">
        <v>6.3542605215339304E-2</v>
      </c>
      <c r="K11" s="23">
        <v>0</v>
      </c>
      <c r="L11" s="23">
        <v>4.22788783548999E-2</v>
      </c>
      <c r="M11" s="23"/>
      <c r="N11" s="23">
        <v>1.31567380123663E-2</v>
      </c>
      <c r="O11" s="23">
        <v>2.4400337069325199E-2</v>
      </c>
      <c r="P11" s="23">
        <v>4.37853699717487E-2</v>
      </c>
      <c r="Q11" s="23">
        <v>2.8239013375867102E-2</v>
      </c>
      <c r="R11" s="23">
        <v>2.4794712018579301E-2</v>
      </c>
      <c r="S11" s="23"/>
      <c r="T11" s="23">
        <v>4.6594231880885302E-2</v>
      </c>
      <c r="U11" s="23">
        <v>1.92687276933028E-2</v>
      </c>
      <c r="V11" s="23">
        <v>2.3428356328043701E-2</v>
      </c>
      <c r="W11" s="23">
        <v>3.0770139337331401E-2</v>
      </c>
      <c r="X11" s="23"/>
      <c r="Y11" s="23">
        <v>5.6069811764066398E-2</v>
      </c>
      <c r="Z11" s="23">
        <v>0</v>
      </c>
      <c r="AA11" s="23">
        <v>1.66632872859859E-2</v>
      </c>
      <c r="AB11" s="23">
        <v>0</v>
      </c>
      <c r="AC11" s="23"/>
      <c r="AD11" s="23">
        <v>3.8186651715095603E-2</v>
      </c>
      <c r="AE11" s="23">
        <v>1.6845645372832899E-2</v>
      </c>
      <c r="AF11" s="23">
        <v>0</v>
      </c>
      <c r="AG11" s="23">
        <v>0</v>
      </c>
      <c r="AH11" s="23"/>
      <c r="AI11" s="23">
        <v>0</v>
      </c>
      <c r="AJ11" s="23">
        <v>3.4322382802517898E-2</v>
      </c>
      <c r="AK11" s="23">
        <v>3.24401055078253E-2</v>
      </c>
      <c r="AL11" s="23">
        <v>2.19552500867999E-2</v>
      </c>
      <c r="AM11" s="23">
        <v>0</v>
      </c>
    </row>
    <row r="12" spans="2:39" x14ac:dyDescent="0.35">
      <c r="B12" s="16" t="s">
        <v>472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474</v>
      </c>
      <c r="C9" s="14">
        <v>0.248112569522626</v>
      </c>
      <c r="D9" s="14">
        <v>0.29912017227108401</v>
      </c>
      <c r="E9" s="14">
        <v>0.192942376079908</v>
      </c>
      <c r="F9" s="14"/>
      <c r="G9" s="14">
        <v>0.29546202682594302</v>
      </c>
      <c r="H9" s="14">
        <v>0.304030552502635</v>
      </c>
      <c r="I9" s="14">
        <v>0.24463159935815401</v>
      </c>
      <c r="J9" s="14">
        <v>0.21117280785039899</v>
      </c>
      <c r="K9" s="14">
        <v>0.18366157352161999</v>
      </c>
      <c r="L9" s="14">
        <v>0.166442024067877</v>
      </c>
      <c r="M9" s="14"/>
      <c r="N9" s="14">
        <v>0.243986907923159</v>
      </c>
      <c r="O9" s="14">
        <v>0.374584867935773</v>
      </c>
      <c r="P9" s="14">
        <v>0.21464493194089801</v>
      </c>
      <c r="Q9" s="14">
        <v>0.19840479282951501</v>
      </c>
      <c r="R9" s="14">
        <v>0.217871581495517</v>
      </c>
      <c r="S9" s="14"/>
      <c r="T9" s="14">
        <v>0.20300277277282999</v>
      </c>
      <c r="U9" s="14">
        <v>0.21243177624823301</v>
      </c>
      <c r="V9" s="14">
        <v>0.236791640722748</v>
      </c>
      <c r="W9" s="14">
        <v>0.275373608561581</v>
      </c>
      <c r="X9" s="14"/>
      <c r="Y9" s="14">
        <v>0.23301450157125</v>
      </c>
      <c r="Z9" s="14">
        <v>0.26934855990801998</v>
      </c>
      <c r="AA9" s="14">
        <v>0.26602224651670298</v>
      </c>
      <c r="AB9" s="14">
        <v>0.30425878667796202</v>
      </c>
      <c r="AC9" s="14"/>
      <c r="AD9" s="14">
        <v>0.25024866012707703</v>
      </c>
      <c r="AE9" s="14">
        <v>0.24600333917494299</v>
      </c>
      <c r="AF9" s="14">
        <v>0.232414658993847</v>
      </c>
      <c r="AG9" s="14">
        <v>0.24966609233136999</v>
      </c>
      <c r="AH9" s="14"/>
      <c r="AI9" s="14">
        <v>0.208113105730106</v>
      </c>
      <c r="AJ9" s="14">
        <v>0.23877450644838599</v>
      </c>
      <c r="AK9" s="14">
        <v>0.238467005678663</v>
      </c>
      <c r="AL9" s="14">
        <v>0.42461514707501702</v>
      </c>
      <c r="AM9" s="14">
        <v>0.23378206972181001</v>
      </c>
    </row>
    <row r="10" spans="2:39" ht="29" x14ac:dyDescent="0.35">
      <c r="B10" s="15" t="s">
        <v>475</v>
      </c>
      <c r="C10" s="14">
        <v>0.283185535743395</v>
      </c>
      <c r="D10" s="14">
        <v>0.27841954296190102</v>
      </c>
      <c r="E10" s="14">
        <v>0.28834046813647901</v>
      </c>
      <c r="F10" s="14"/>
      <c r="G10" s="14">
        <v>0.28201449283478103</v>
      </c>
      <c r="H10" s="14">
        <v>0.311499652801081</v>
      </c>
      <c r="I10" s="14">
        <v>0.32053036668477802</v>
      </c>
      <c r="J10" s="14">
        <v>0.25506060297226502</v>
      </c>
      <c r="K10" s="14">
        <v>0.199328448410377</v>
      </c>
      <c r="L10" s="14">
        <v>0.27605820546639498</v>
      </c>
      <c r="M10" s="14"/>
      <c r="N10" s="14">
        <v>0.30707863365029903</v>
      </c>
      <c r="O10" s="14">
        <v>0.20976215053682801</v>
      </c>
      <c r="P10" s="14">
        <v>0.33452505450856601</v>
      </c>
      <c r="Q10" s="14">
        <v>0.33067296594080398</v>
      </c>
      <c r="R10" s="14">
        <v>0.28906223911114498</v>
      </c>
      <c r="S10" s="14"/>
      <c r="T10" s="14">
        <v>0.33808842911440201</v>
      </c>
      <c r="U10" s="14">
        <v>0.345091312905346</v>
      </c>
      <c r="V10" s="14">
        <v>0.28223328095739603</v>
      </c>
      <c r="W10" s="14">
        <v>0.264802499541956</v>
      </c>
      <c r="X10" s="14"/>
      <c r="Y10" s="14">
        <v>0.27791339782494401</v>
      </c>
      <c r="Z10" s="14">
        <v>0.28392896408617602</v>
      </c>
      <c r="AA10" s="14">
        <v>0.33590512508176901</v>
      </c>
      <c r="AB10" s="14">
        <v>0.299677670995252</v>
      </c>
      <c r="AC10" s="14"/>
      <c r="AD10" s="14">
        <v>0.30840411901833398</v>
      </c>
      <c r="AE10" s="14">
        <v>0.26434576580465302</v>
      </c>
      <c r="AF10" s="14">
        <v>0.25569430287325901</v>
      </c>
      <c r="AG10" s="14">
        <v>0.20177197729235599</v>
      </c>
      <c r="AH10" s="14"/>
      <c r="AI10" s="14">
        <v>0.28534588936879601</v>
      </c>
      <c r="AJ10" s="14">
        <v>0.31513777018856298</v>
      </c>
      <c r="AK10" s="14">
        <v>0.434184479359152</v>
      </c>
      <c r="AL10" s="14">
        <v>0.20106321011028999</v>
      </c>
      <c r="AM10" s="14">
        <v>0.28978992647488899</v>
      </c>
    </row>
    <row r="11" spans="2:39" ht="29" x14ac:dyDescent="0.35">
      <c r="B11" s="15" t="s">
        <v>476</v>
      </c>
      <c r="C11" s="14">
        <v>0.162028356857879</v>
      </c>
      <c r="D11" s="14">
        <v>0.16271566804295201</v>
      </c>
      <c r="E11" s="14">
        <v>0.161284956090295</v>
      </c>
      <c r="F11" s="14"/>
      <c r="G11" s="14">
        <v>0.15198652689175099</v>
      </c>
      <c r="H11" s="14">
        <v>0.15361450458953901</v>
      </c>
      <c r="I11" s="14">
        <v>0.19628903598495701</v>
      </c>
      <c r="J11" s="14">
        <v>0.16913541743331501</v>
      </c>
      <c r="K11" s="14">
        <v>0.111448528882255</v>
      </c>
      <c r="L11" s="14">
        <v>0.17244591322486</v>
      </c>
      <c r="M11" s="14"/>
      <c r="N11" s="14">
        <v>0.17075800594513199</v>
      </c>
      <c r="O11" s="14">
        <v>0.15413746556135999</v>
      </c>
      <c r="P11" s="14">
        <v>0.178123145516349</v>
      </c>
      <c r="Q11" s="14">
        <v>0.1501832573361</v>
      </c>
      <c r="R11" s="14">
        <v>0.164463215035515</v>
      </c>
      <c r="S11" s="14"/>
      <c r="T11" s="14">
        <v>0.133545675447719</v>
      </c>
      <c r="U11" s="14">
        <v>0.159521670897281</v>
      </c>
      <c r="V11" s="14">
        <v>0.17827009623977</v>
      </c>
      <c r="W11" s="14">
        <v>0.15064293858542199</v>
      </c>
      <c r="X11" s="14"/>
      <c r="Y11" s="14">
        <v>0.17009830679324001</v>
      </c>
      <c r="Z11" s="14">
        <v>0.15646699674892001</v>
      </c>
      <c r="AA11" s="14">
        <v>0.136350977119676</v>
      </c>
      <c r="AB11" s="14">
        <v>0.20879300677201401</v>
      </c>
      <c r="AC11" s="14"/>
      <c r="AD11" s="14">
        <v>0.14837459782544399</v>
      </c>
      <c r="AE11" s="14">
        <v>0.185394813802432</v>
      </c>
      <c r="AF11" s="14">
        <v>0.139373363669165</v>
      </c>
      <c r="AG11" s="14">
        <v>0.20149630582234501</v>
      </c>
      <c r="AH11" s="14"/>
      <c r="AI11" s="14">
        <v>0.18740004268015101</v>
      </c>
      <c r="AJ11" s="14">
        <v>0.16394310405187501</v>
      </c>
      <c r="AK11" s="14">
        <v>0.13234918354926001</v>
      </c>
      <c r="AL11" s="14">
        <v>0.17559103864349401</v>
      </c>
      <c r="AM11" s="14">
        <v>0.17961712641460001</v>
      </c>
    </row>
    <row r="12" spans="2:39" ht="29" x14ac:dyDescent="0.35">
      <c r="B12" s="15" t="s">
        <v>477</v>
      </c>
      <c r="C12" s="14">
        <v>0.11367942622777499</v>
      </c>
      <c r="D12" s="14">
        <v>9.9625949282354007E-2</v>
      </c>
      <c r="E12" s="14">
        <v>0.12887976891875</v>
      </c>
      <c r="F12" s="14"/>
      <c r="G12" s="14">
        <v>0.120553020699514</v>
      </c>
      <c r="H12" s="14">
        <v>0.10285374797227</v>
      </c>
      <c r="I12" s="14">
        <v>8.0047430060626507E-2</v>
      </c>
      <c r="J12" s="14">
        <v>0.13847997408627</v>
      </c>
      <c r="K12" s="14">
        <v>0.18707281289480299</v>
      </c>
      <c r="L12" s="14">
        <v>7.7728418361184298E-2</v>
      </c>
      <c r="M12" s="14"/>
      <c r="N12" s="14">
        <v>0.10264976472258799</v>
      </c>
      <c r="O12" s="14">
        <v>9.0140482144567699E-2</v>
      </c>
      <c r="P12" s="14">
        <v>0.117627898393091</v>
      </c>
      <c r="Q12" s="14">
        <v>0.123922386864862</v>
      </c>
      <c r="R12" s="14">
        <v>0.131619535153253</v>
      </c>
      <c r="S12" s="14"/>
      <c r="T12" s="14">
        <v>7.3439233598248596E-2</v>
      </c>
      <c r="U12" s="14">
        <v>6.7209725579644497E-2</v>
      </c>
      <c r="V12" s="14">
        <v>0.116970099879912</v>
      </c>
      <c r="W12" s="14">
        <v>0.12586614947406899</v>
      </c>
      <c r="X12" s="14"/>
      <c r="Y12" s="14">
        <v>0.105483311425138</v>
      </c>
      <c r="Z12" s="14">
        <v>0.14511978055913499</v>
      </c>
      <c r="AA12" s="14">
        <v>0.117265917437472</v>
      </c>
      <c r="AB12" s="14">
        <v>7.9547573040850805E-2</v>
      </c>
      <c r="AC12" s="14"/>
      <c r="AD12" s="14">
        <v>0.111379190450691</v>
      </c>
      <c r="AE12" s="14">
        <v>0.12675615731370901</v>
      </c>
      <c r="AF12" s="14">
        <v>6.9990198374468099E-2</v>
      </c>
      <c r="AG12" s="14">
        <v>0.132092223127143</v>
      </c>
      <c r="AH12" s="14"/>
      <c r="AI12" s="14">
        <v>0.16839266683495799</v>
      </c>
      <c r="AJ12" s="14">
        <v>0.11126276828783301</v>
      </c>
      <c r="AK12" s="14">
        <v>6.8233464121354503E-2</v>
      </c>
      <c r="AL12" s="14">
        <v>9.1968890245640797E-2</v>
      </c>
      <c r="AM12" s="14">
        <v>0.15546036372164901</v>
      </c>
    </row>
    <row r="13" spans="2:39" ht="29" x14ac:dyDescent="0.35">
      <c r="B13" s="15" t="s">
        <v>478</v>
      </c>
      <c r="C13" s="14">
        <v>0.13115246279695</v>
      </c>
      <c r="D13" s="14">
        <v>0.10852917450286</v>
      </c>
      <c r="E13" s="14">
        <v>0.155621975658599</v>
      </c>
      <c r="F13" s="14"/>
      <c r="G13" s="14">
        <v>0.10275630263262001</v>
      </c>
      <c r="H13" s="14">
        <v>6.4104568030492096E-2</v>
      </c>
      <c r="I13" s="14">
        <v>9.9733976547120698E-2</v>
      </c>
      <c r="J13" s="14">
        <v>0.16215642936278399</v>
      </c>
      <c r="K13" s="14">
        <v>0.25313458518625498</v>
      </c>
      <c r="L13" s="14">
        <v>0.225101522148108</v>
      </c>
      <c r="M13" s="14"/>
      <c r="N13" s="14">
        <v>0.125256585908259</v>
      </c>
      <c r="O13" s="14">
        <v>0.107227093815145</v>
      </c>
      <c r="P13" s="14">
        <v>0.123603397605347</v>
      </c>
      <c r="Q13" s="14">
        <v>0.132648767803456</v>
      </c>
      <c r="R13" s="14">
        <v>0.13403458490359399</v>
      </c>
      <c r="S13" s="14"/>
      <c r="T13" s="14">
        <v>0.18523918951076801</v>
      </c>
      <c r="U13" s="14">
        <v>0.127543642164795</v>
      </c>
      <c r="V13" s="14">
        <v>0.12333375709242</v>
      </c>
      <c r="W13" s="14">
        <v>0.12998475772101001</v>
      </c>
      <c r="X13" s="14"/>
      <c r="Y13" s="14">
        <v>0.14001747609461901</v>
      </c>
      <c r="Z13" s="14">
        <v>0.10715268716031701</v>
      </c>
      <c r="AA13" s="14">
        <v>9.4062901742650099E-2</v>
      </c>
      <c r="AB13" s="14">
        <v>9.1932405211998205E-2</v>
      </c>
      <c r="AC13" s="14"/>
      <c r="AD13" s="14">
        <v>0.12711795065374301</v>
      </c>
      <c r="AE13" s="14">
        <v>0.12747549825232199</v>
      </c>
      <c r="AF13" s="14">
        <v>0.21392261192758999</v>
      </c>
      <c r="AG13" s="14">
        <v>8.6118786843967204E-2</v>
      </c>
      <c r="AH13" s="14"/>
      <c r="AI13" s="14">
        <v>9.2493177143800204E-2</v>
      </c>
      <c r="AJ13" s="14">
        <v>0.13499104640170001</v>
      </c>
      <c r="AK13" s="14">
        <v>6.4325586660971296E-2</v>
      </c>
      <c r="AL13" s="14">
        <v>6.7183889436323904E-2</v>
      </c>
      <c r="AM13" s="14">
        <v>0.110860315187508</v>
      </c>
    </row>
    <row r="14" spans="2:39" x14ac:dyDescent="0.35">
      <c r="B14" s="15" t="s">
        <v>64</v>
      </c>
      <c r="C14" s="23">
        <v>6.1841648851374699E-2</v>
      </c>
      <c r="D14" s="23">
        <v>5.1589492938848402E-2</v>
      </c>
      <c r="E14" s="23">
        <v>7.2930455115967796E-2</v>
      </c>
      <c r="F14" s="23"/>
      <c r="G14" s="23">
        <v>4.7227630115389503E-2</v>
      </c>
      <c r="H14" s="23">
        <v>6.3896974103983303E-2</v>
      </c>
      <c r="I14" s="23">
        <v>5.8767591364363499E-2</v>
      </c>
      <c r="J14" s="23">
        <v>6.3994768294966795E-2</v>
      </c>
      <c r="K14" s="23">
        <v>6.5354051104689503E-2</v>
      </c>
      <c r="L14" s="23">
        <v>8.22239167315751E-2</v>
      </c>
      <c r="M14" s="23"/>
      <c r="N14" s="23">
        <v>5.0270101850562701E-2</v>
      </c>
      <c r="O14" s="23">
        <v>6.4147940006325996E-2</v>
      </c>
      <c r="P14" s="23">
        <v>3.1475572035748099E-2</v>
      </c>
      <c r="Q14" s="23">
        <v>6.4167829225262901E-2</v>
      </c>
      <c r="R14" s="23">
        <v>6.2948844300976095E-2</v>
      </c>
      <c r="S14" s="23"/>
      <c r="T14" s="23">
        <v>6.6684699556032498E-2</v>
      </c>
      <c r="U14" s="23">
        <v>8.8201872204701104E-2</v>
      </c>
      <c r="V14" s="23">
        <v>6.2401125107754002E-2</v>
      </c>
      <c r="W14" s="23">
        <v>5.33300461159621E-2</v>
      </c>
      <c r="X14" s="23"/>
      <c r="Y14" s="23">
        <v>7.3473006290809995E-2</v>
      </c>
      <c r="Z14" s="23">
        <v>3.7983011537432401E-2</v>
      </c>
      <c r="AA14" s="23">
        <v>5.0392832101729901E-2</v>
      </c>
      <c r="AB14" s="23">
        <v>1.57905573019229E-2</v>
      </c>
      <c r="AC14" s="23"/>
      <c r="AD14" s="23">
        <v>5.4475481924712299E-2</v>
      </c>
      <c r="AE14" s="23">
        <v>5.0024425651941699E-2</v>
      </c>
      <c r="AF14" s="23">
        <v>8.8604864161671099E-2</v>
      </c>
      <c r="AG14" s="23">
        <v>0.12885461458281899</v>
      </c>
      <c r="AH14" s="23"/>
      <c r="AI14" s="23">
        <v>5.8255118242189603E-2</v>
      </c>
      <c r="AJ14" s="23">
        <v>3.5890804621643797E-2</v>
      </c>
      <c r="AK14" s="23">
        <v>6.2440280630599101E-2</v>
      </c>
      <c r="AL14" s="23">
        <v>3.9577824489234199E-2</v>
      </c>
      <c r="AM14" s="23">
        <v>3.0490198479543599E-2</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M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356</v>
      </c>
      <c r="D7" s="10">
        <v>195</v>
      </c>
      <c r="E7" s="10">
        <v>161</v>
      </c>
      <c r="F7" s="10"/>
      <c r="G7" s="10">
        <v>94</v>
      </c>
      <c r="H7" s="10">
        <v>118</v>
      </c>
      <c r="I7" s="10">
        <v>65</v>
      </c>
      <c r="J7" s="10">
        <v>40</v>
      </c>
      <c r="K7" s="10">
        <v>18</v>
      </c>
      <c r="L7" s="10">
        <v>21</v>
      </c>
      <c r="M7" s="10"/>
      <c r="N7" s="10">
        <v>63</v>
      </c>
      <c r="O7" s="10">
        <v>74</v>
      </c>
      <c r="P7" s="10">
        <v>90</v>
      </c>
      <c r="Q7" s="10">
        <v>75</v>
      </c>
      <c r="R7" s="10">
        <v>43</v>
      </c>
      <c r="S7" s="10"/>
      <c r="T7" s="10">
        <v>29</v>
      </c>
      <c r="U7" s="10">
        <v>21</v>
      </c>
      <c r="V7" s="10">
        <v>152</v>
      </c>
      <c r="W7" s="10">
        <v>154</v>
      </c>
      <c r="X7" s="10"/>
      <c r="Y7" s="10">
        <v>162</v>
      </c>
      <c r="Z7" s="10">
        <v>96</v>
      </c>
      <c r="AA7" s="10">
        <v>53</v>
      </c>
      <c r="AB7" s="10">
        <v>32</v>
      </c>
      <c r="AC7" s="10"/>
      <c r="AD7" s="10">
        <v>212</v>
      </c>
      <c r="AE7" s="10">
        <v>109</v>
      </c>
      <c r="AF7" s="10">
        <v>12</v>
      </c>
      <c r="AG7" s="10">
        <v>23</v>
      </c>
      <c r="AH7" s="10"/>
      <c r="AI7" s="10">
        <v>33</v>
      </c>
      <c r="AJ7" s="10">
        <v>82</v>
      </c>
      <c r="AK7" s="10">
        <v>33</v>
      </c>
      <c r="AL7" s="10">
        <v>38</v>
      </c>
      <c r="AM7" s="10">
        <v>36</v>
      </c>
    </row>
    <row r="8" spans="2:39" ht="30" customHeight="1" x14ac:dyDescent="0.35">
      <c r="B8" s="11" t="s">
        <v>20</v>
      </c>
      <c r="C8" s="11">
        <v>361</v>
      </c>
      <c r="D8" s="11">
        <v>193</v>
      </c>
      <c r="E8" s="11">
        <v>168</v>
      </c>
      <c r="F8" s="11"/>
      <c r="G8" s="11">
        <v>80</v>
      </c>
      <c r="H8" s="11">
        <v>109</v>
      </c>
      <c r="I8" s="11">
        <v>75</v>
      </c>
      <c r="J8" s="11">
        <v>47</v>
      </c>
      <c r="K8" s="11">
        <v>23</v>
      </c>
      <c r="L8" s="11">
        <v>27</v>
      </c>
      <c r="M8" s="11"/>
      <c r="N8" s="11">
        <v>32</v>
      </c>
      <c r="O8" s="11">
        <v>118</v>
      </c>
      <c r="P8" s="11">
        <v>85</v>
      </c>
      <c r="Q8" s="11">
        <v>79</v>
      </c>
      <c r="R8" s="11">
        <v>37</v>
      </c>
      <c r="S8" s="11"/>
      <c r="T8" s="11">
        <v>28</v>
      </c>
      <c r="U8" s="11">
        <v>22</v>
      </c>
      <c r="V8" s="11">
        <v>157</v>
      </c>
      <c r="W8" s="11">
        <v>155</v>
      </c>
      <c r="X8" s="11"/>
      <c r="Y8" s="11">
        <v>164</v>
      </c>
      <c r="Z8" s="11">
        <v>97</v>
      </c>
      <c r="AA8" s="11">
        <v>58</v>
      </c>
      <c r="AB8" s="11">
        <v>32</v>
      </c>
      <c r="AC8" s="11"/>
      <c r="AD8" s="11">
        <v>219</v>
      </c>
      <c r="AE8" s="11">
        <v>107</v>
      </c>
      <c r="AF8" s="11">
        <v>14</v>
      </c>
      <c r="AG8" s="11">
        <v>22</v>
      </c>
      <c r="AH8" s="11"/>
      <c r="AI8" s="11">
        <v>36</v>
      </c>
      <c r="AJ8" s="11">
        <v>80</v>
      </c>
      <c r="AK8" s="11">
        <v>34</v>
      </c>
      <c r="AL8" s="11">
        <v>58</v>
      </c>
      <c r="AM8" s="11">
        <v>31</v>
      </c>
    </row>
    <row r="9" spans="2:39" ht="29" x14ac:dyDescent="0.35">
      <c r="B9" s="15" t="s">
        <v>480</v>
      </c>
      <c r="C9" s="14">
        <v>0.71655077109373699</v>
      </c>
      <c r="D9" s="14">
        <v>0.72526196657541897</v>
      </c>
      <c r="E9" s="14">
        <v>0.70656124262625797</v>
      </c>
      <c r="F9" s="14"/>
      <c r="G9" s="14">
        <v>0.74620585438373999</v>
      </c>
      <c r="H9" s="14">
        <v>0.60632163132029904</v>
      </c>
      <c r="I9" s="14">
        <v>0.73499651576557401</v>
      </c>
      <c r="J9" s="14">
        <v>0.68790386845873497</v>
      </c>
      <c r="K9" s="14">
        <v>0.92689702500556004</v>
      </c>
      <c r="L9" s="14">
        <v>0.89477182537781697</v>
      </c>
      <c r="M9" s="14"/>
      <c r="N9" s="14">
        <v>0.70964812405579003</v>
      </c>
      <c r="O9" s="14">
        <v>0.71769763422805599</v>
      </c>
      <c r="P9" s="14">
        <v>0.72086278817060001</v>
      </c>
      <c r="Q9" s="14">
        <v>0.70624720949096098</v>
      </c>
      <c r="R9" s="14">
        <v>0.723550499874834</v>
      </c>
      <c r="S9" s="14"/>
      <c r="T9" s="14">
        <v>0.83671434083454999</v>
      </c>
      <c r="U9" s="14">
        <v>0.77399274480387104</v>
      </c>
      <c r="V9" s="14">
        <v>0.69979582430319998</v>
      </c>
      <c r="W9" s="14">
        <v>0.70407167971488105</v>
      </c>
      <c r="X9" s="14"/>
      <c r="Y9" s="14">
        <v>0.77964353306501599</v>
      </c>
      <c r="Z9" s="14">
        <v>0.67446840704883804</v>
      </c>
      <c r="AA9" s="14">
        <v>0.68566446444198004</v>
      </c>
      <c r="AB9" s="14">
        <v>0.62821210924841497</v>
      </c>
      <c r="AC9" s="14"/>
      <c r="AD9" s="14">
        <v>0.68437347127512005</v>
      </c>
      <c r="AE9" s="14">
        <v>0.77065952964938</v>
      </c>
      <c r="AF9" s="14">
        <v>0.94436198019596096</v>
      </c>
      <c r="AG9" s="14">
        <v>0.62978179209725504</v>
      </c>
      <c r="AH9" s="14"/>
      <c r="AI9" s="14">
        <v>0.62038224322744395</v>
      </c>
      <c r="AJ9" s="14">
        <v>0.71397222764738499</v>
      </c>
      <c r="AK9" s="14">
        <v>0.65425665865120997</v>
      </c>
      <c r="AL9" s="14">
        <v>0.73638623561868599</v>
      </c>
      <c r="AM9" s="14">
        <v>0.739326983338503</v>
      </c>
    </row>
    <row r="10" spans="2:39" x14ac:dyDescent="0.35">
      <c r="B10" s="15" t="s">
        <v>481</v>
      </c>
      <c r="C10" s="14">
        <v>0.66935895249726496</v>
      </c>
      <c r="D10" s="14">
        <v>0.70574879939207402</v>
      </c>
      <c r="E10" s="14">
        <v>0.62762904157432098</v>
      </c>
      <c r="F10" s="14"/>
      <c r="G10" s="14">
        <v>0.66646406764314703</v>
      </c>
      <c r="H10" s="14">
        <v>0.63812386048417302</v>
      </c>
      <c r="I10" s="14">
        <v>0.62813116194859098</v>
      </c>
      <c r="J10" s="14">
        <v>0.63917733529079901</v>
      </c>
      <c r="K10" s="14">
        <v>0.85239211918914604</v>
      </c>
      <c r="L10" s="14">
        <v>0.81590617206044103</v>
      </c>
      <c r="M10" s="14"/>
      <c r="N10" s="14">
        <v>0.64713881011705898</v>
      </c>
      <c r="O10" s="14">
        <v>0.741772006449536</v>
      </c>
      <c r="P10" s="14">
        <v>0.61247539384960104</v>
      </c>
      <c r="Q10" s="14">
        <v>0.64699952750078105</v>
      </c>
      <c r="R10" s="14">
        <v>0.64670718848234598</v>
      </c>
      <c r="S10" s="14"/>
      <c r="T10" s="14">
        <v>0.87602323764782797</v>
      </c>
      <c r="U10" s="14">
        <v>0.62625934756573598</v>
      </c>
      <c r="V10" s="14">
        <v>0.63028190963730002</v>
      </c>
      <c r="W10" s="14">
        <v>0.67816685990354397</v>
      </c>
      <c r="X10" s="14"/>
      <c r="Y10" s="14">
        <v>0.74358866818258995</v>
      </c>
      <c r="Z10" s="14">
        <v>0.60702651651345396</v>
      </c>
      <c r="AA10" s="14">
        <v>0.591403996999742</v>
      </c>
      <c r="AB10" s="14">
        <v>0.60261730281556003</v>
      </c>
      <c r="AC10" s="14"/>
      <c r="AD10" s="14">
        <v>0.66970269113006098</v>
      </c>
      <c r="AE10" s="14">
        <v>0.68278005846029399</v>
      </c>
      <c r="AF10" s="14">
        <v>0.61757936610943298</v>
      </c>
      <c r="AG10" s="14">
        <v>0.63257544824951395</v>
      </c>
      <c r="AH10" s="14"/>
      <c r="AI10" s="14">
        <v>0.456720852518884</v>
      </c>
      <c r="AJ10" s="14">
        <v>0.61238376207738598</v>
      </c>
      <c r="AK10" s="14">
        <v>0.65495811818869998</v>
      </c>
      <c r="AL10" s="14">
        <v>0.79321483917626401</v>
      </c>
      <c r="AM10" s="14">
        <v>0.69663732151241398</v>
      </c>
    </row>
    <row r="11" spans="2:39" ht="29" x14ac:dyDescent="0.35">
      <c r="B11" s="15" t="s">
        <v>482</v>
      </c>
      <c r="C11" s="14">
        <v>0.57305752068595295</v>
      </c>
      <c r="D11" s="14">
        <v>0.59588786322323894</v>
      </c>
      <c r="E11" s="14">
        <v>0.54687691698143004</v>
      </c>
      <c r="F11" s="14"/>
      <c r="G11" s="14">
        <v>0.57412815241794701</v>
      </c>
      <c r="H11" s="14">
        <v>0.48489929014615502</v>
      </c>
      <c r="I11" s="14">
        <v>0.59083163788044302</v>
      </c>
      <c r="J11" s="14">
        <v>0.65059398179862404</v>
      </c>
      <c r="K11" s="14">
        <v>0.72949825528494205</v>
      </c>
      <c r="L11" s="14">
        <v>0.609310920904094</v>
      </c>
      <c r="M11" s="14"/>
      <c r="N11" s="14">
        <v>0.46018029024353002</v>
      </c>
      <c r="O11" s="14">
        <v>0.64338948158748599</v>
      </c>
      <c r="P11" s="14">
        <v>0.59953116917266203</v>
      </c>
      <c r="Q11" s="14">
        <v>0.53056574038356497</v>
      </c>
      <c r="R11" s="14">
        <v>0.55993046044998096</v>
      </c>
      <c r="S11" s="14"/>
      <c r="T11" s="14">
        <v>0.50358666541295305</v>
      </c>
      <c r="U11" s="14">
        <v>0.50352963957449803</v>
      </c>
      <c r="V11" s="14">
        <v>0.53654346922166996</v>
      </c>
      <c r="W11" s="14">
        <v>0.63191241830196698</v>
      </c>
      <c r="X11" s="14"/>
      <c r="Y11" s="14">
        <v>0.59370087705878904</v>
      </c>
      <c r="Z11" s="14">
        <v>0.59113910794721403</v>
      </c>
      <c r="AA11" s="14">
        <v>0.49425538776957201</v>
      </c>
      <c r="AB11" s="14">
        <v>0.61533893965731901</v>
      </c>
      <c r="AC11" s="14"/>
      <c r="AD11" s="14">
        <v>0.61368081166805899</v>
      </c>
      <c r="AE11" s="14">
        <v>0.53256895015245498</v>
      </c>
      <c r="AF11" s="14">
        <v>0.50909542683888498</v>
      </c>
      <c r="AG11" s="14">
        <v>0.40515332569481999</v>
      </c>
      <c r="AH11" s="14"/>
      <c r="AI11" s="14">
        <v>0.467581080112282</v>
      </c>
      <c r="AJ11" s="14">
        <v>0.55390284840179105</v>
      </c>
      <c r="AK11" s="14">
        <v>0.49443864293737799</v>
      </c>
      <c r="AL11" s="14">
        <v>0.68047606191507104</v>
      </c>
      <c r="AM11" s="14">
        <v>0.65536719465514404</v>
      </c>
    </row>
    <row r="12" spans="2:39" ht="29" x14ac:dyDescent="0.35">
      <c r="B12" s="15" t="s">
        <v>483</v>
      </c>
      <c r="C12" s="14">
        <v>0.39136704945657702</v>
      </c>
      <c r="D12" s="14">
        <v>0.40815890777271302</v>
      </c>
      <c r="E12" s="14">
        <v>0.372111053304997</v>
      </c>
      <c r="F12" s="14"/>
      <c r="G12" s="14">
        <v>0.40163187441576897</v>
      </c>
      <c r="H12" s="14">
        <v>0.34373451829104801</v>
      </c>
      <c r="I12" s="14">
        <v>0.39866699673974698</v>
      </c>
      <c r="J12" s="14">
        <v>0.36154370772348199</v>
      </c>
      <c r="K12" s="14">
        <v>0.61792443006282904</v>
      </c>
      <c r="L12" s="14">
        <v>0.39107069943775302</v>
      </c>
      <c r="M12" s="14"/>
      <c r="N12" s="14">
        <v>0.48292531759327301</v>
      </c>
      <c r="O12" s="14">
        <v>0.37618745799101</v>
      </c>
      <c r="P12" s="14">
        <v>0.41223764961044201</v>
      </c>
      <c r="Q12" s="14">
        <v>0.38617278563905599</v>
      </c>
      <c r="R12" s="14">
        <v>0.354173251259505</v>
      </c>
      <c r="S12" s="14"/>
      <c r="T12" s="14">
        <v>0.46019487319956798</v>
      </c>
      <c r="U12" s="14">
        <v>0.338632337086054</v>
      </c>
      <c r="V12" s="14">
        <v>0.328576433200716</v>
      </c>
      <c r="W12" s="14">
        <v>0.44983219014802001</v>
      </c>
      <c r="X12" s="14"/>
      <c r="Y12" s="14">
        <v>0.37592318775121802</v>
      </c>
      <c r="Z12" s="14">
        <v>0.44714549489795902</v>
      </c>
      <c r="AA12" s="14">
        <v>0.39332483471673602</v>
      </c>
      <c r="AB12" s="14">
        <v>0.32897985743923103</v>
      </c>
      <c r="AC12" s="14"/>
      <c r="AD12" s="14">
        <v>0.39774564081956698</v>
      </c>
      <c r="AE12" s="14">
        <v>0.38575930922263901</v>
      </c>
      <c r="AF12" s="14">
        <v>0.58043413478436701</v>
      </c>
      <c r="AG12" s="14">
        <v>0.235993800969969</v>
      </c>
      <c r="AH12" s="14"/>
      <c r="AI12" s="14">
        <v>0.38592888528788899</v>
      </c>
      <c r="AJ12" s="14">
        <v>0.48097617461646403</v>
      </c>
      <c r="AK12" s="14">
        <v>0.38293309512830898</v>
      </c>
      <c r="AL12" s="14">
        <v>0.26539468029852598</v>
      </c>
      <c r="AM12" s="14">
        <v>0.33398856226411999</v>
      </c>
    </row>
    <row r="13" spans="2:39" ht="29" x14ac:dyDescent="0.35">
      <c r="B13" s="15" t="s">
        <v>484</v>
      </c>
      <c r="C13" s="14">
        <v>0.38339448970492901</v>
      </c>
      <c r="D13" s="14">
        <v>0.39938507975696802</v>
      </c>
      <c r="E13" s="14">
        <v>0.36505734472034601</v>
      </c>
      <c r="F13" s="14"/>
      <c r="G13" s="14">
        <v>0.37920181219006399</v>
      </c>
      <c r="H13" s="14">
        <v>0.40304988060554803</v>
      </c>
      <c r="I13" s="14">
        <v>0.34129537075257599</v>
      </c>
      <c r="J13" s="14">
        <v>0.38104792676348898</v>
      </c>
      <c r="K13" s="14">
        <v>0.50571290764319199</v>
      </c>
      <c r="L13" s="14">
        <v>0.33191137944415799</v>
      </c>
      <c r="M13" s="14"/>
      <c r="N13" s="14">
        <v>0.35629506117284998</v>
      </c>
      <c r="O13" s="14">
        <v>0.36055982708828899</v>
      </c>
      <c r="P13" s="14">
        <v>0.38186887049173401</v>
      </c>
      <c r="Q13" s="14">
        <v>0.437156128614343</v>
      </c>
      <c r="R13" s="14">
        <v>0.37270804606298802</v>
      </c>
      <c r="S13" s="14"/>
      <c r="T13" s="14">
        <v>0.26852615305666899</v>
      </c>
      <c r="U13" s="14">
        <v>0.37475473625927203</v>
      </c>
      <c r="V13" s="14">
        <v>0.40153342544017501</v>
      </c>
      <c r="W13" s="14">
        <v>0.386685241755993</v>
      </c>
      <c r="X13" s="14"/>
      <c r="Y13" s="14">
        <v>0.36954834722525698</v>
      </c>
      <c r="Z13" s="14">
        <v>0.38657630594387399</v>
      </c>
      <c r="AA13" s="14">
        <v>0.39735520338204799</v>
      </c>
      <c r="AB13" s="14">
        <v>0.460640480782193</v>
      </c>
      <c r="AC13" s="14"/>
      <c r="AD13" s="14">
        <v>0.381500382635929</v>
      </c>
      <c r="AE13" s="14">
        <v>0.38981406275228098</v>
      </c>
      <c r="AF13" s="14">
        <v>0.45885452284192002</v>
      </c>
      <c r="AG13" s="14">
        <v>0.323341326465099</v>
      </c>
      <c r="AH13" s="14"/>
      <c r="AI13" s="14">
        <v>0.38671701710716699</v>
      </c>
      <c r="AJ13" s="14">
        <v>0.38320879805574898</v>
      </c>
      <c r="AK13" s="14">
        <v>0.38508582586294199</v>
      </c>
      <c r="AL13" s="14">
        <v>0.31009553809323998</v>
      </c>
      <c r="AM13" s="14">
        <v>0.41555832690227801</v>
      </c>
    </row>
    <row r="14" spans="2:39" ht="29" x14ac:dyDescent="0.35">
      <c r="B14" s="15" t="s">
        <v>485</v>
      </c>
      <c r="C14" s="14">
        <v>0.36732918768676398</v>
      </c>
      <c r="D14" s="14">
        <v>0.394247678104513</v>
      </c>
      <c r="E14" s="14">
        <v>0.33646051680282502</v>
      </c>
      <c r="F14" s="14"/>
      <c r="G14" s="14">
        <v>0.37614703001163302</v>
      </c>
      <c r="H14" s="14">
        <v>0.447313947504548</v>
      </c>
      <c r="I14" s="14">
        <v>0.29279354889473602</v>
      </c>
      <c r="J14" s="14">
        <v>0.30013222151249502</v>
      </c>
      <c r="K14" s="14">
        <v>0.43052899836751002</v>
      </c>
      <c r="L14" s="14">
        <v>0.28580263137211598</v>
      </c>
      <c r="M14" s="14"/>
      <c r="N14" s="14">
        <v>0.42136271217159399</v>
      </c>
      <c r="O14" s="14">
        <v>0.42204073866965802</v>
      </c>
      <c r="P14" s="14">
        <v>0.322388852134671</v>
      </c>
      <c r="Q14" s="14">
        <v>0.333574679475236</v>
      </c>
      <c r="R14" s="14">
        <v>0.37608413839065902</v>
      </c>
      <c r="S14" s="14"/>
      <c r="T14" s="14">
        <v>0.47557311825939202</v>
      </c>
      <c r="U14" s="14">
        <v>0.65516901447196696</v>
      </c>
      <c r="V14" s="14">
        <v>0.33853336291652097</v>
      </c>
      <c r="W14" s="14">
        <v>0.33672173433012997</v>
      </c>
      <c r="X14" s="14"/>
      <c r="Y14" s="14">
        <v>0.31143311760057502</v>
      </c>
      <c r="Z14" s="14">
        <v>0.39830232280501099</v>
      </c>
      <c r="AA14" s="14">
        <v>0.47321834702493698</v>
      </c>
      <c r="AB14" s="14">
        <v>0.38804820205943702</v>
      </c>
      <c r="AC14" s="14"/>
      <c r="AD14" s="14">
        <v>0.37151214278935502</v>
      </c>
      <c r="AE14" s="14">
        <v>0.33336091306654297</v>
      </c>
      <c r="AF14" s="14">
        <v>0.48455313951360801</v>
      </c>
      <c r="AG14" s="14">
        <v>0.41849789363309697</v>
      </c>
      <c r="AH14" s="14"/>
      <c r="AI14" s="14">
        <v>0.42052329826798701</v>
      </c>
      <c r="AJ14" s="14">
        <v>0.39922318789338102</v>
      </c>
      <c r="AK14" s="14">
        <v>0.40134761946157099</v>
      </c>
      <c r="AL14" s="14">
        <v>0.35192467509078001</v>
      </c>
      <c r="AM14" s="14">
        <v>0.38884127206647301</v>
      </c>
    </row>
    <row r="15" spans="2:39" ht="43.5" x14ac:dyDescent="0.35">
      <c r="B15" s="15" t="s">
        <v>486</v>
      </c>
      <c r="C15" s="14">
        <v>0.31940175002740001</v>
      </c>
      <c r="D15" s="14">
        <v>0.36712795555625599</v>
      </c>
      <c r="E15" s="14">
        <v>0.26467191532470402</v>
      </c>
      <c r="F15" s="14"/>
      <c r="G15" s="14">
        <v>0.30130972041249299</v>
      </c>
      <c r="H15" s="14">
        <v>0.331678580916415</v>
      </c>
      <c r="I15" s="14">
        <v>0.275958714864938</v>
      </c>
      <c r="J15" s="14">
        <v>0.37732731534269998</v>
      </c>
      <c r="K15" s="14">
        <v>0.381430565653536</v>
      </c>
      <c r="L15" s="14">
        <v>0.290168009584575</v>
      </c>
      <c r="M15" s="14"/>
      <c r="N15" s="14">
        <v>0.2797854880233</v>
      </c>
      <c r="O15" s="14">
        <v>0.31570769333600901</v>
      </c>
      <c r="P15" s="14">
        <v>0.39873759867471498</v>
      </c>
      <c r="Q15" s="14">
        <v>0.28694537914972701</v>
      </c>
      <c r="R15" s="14">
        <v>0.20942619341747701</v>
      </c>
      <c r="S15" s="14"/>
      <c r="T15" s="14">
        <v>0.34492011176070603</v>
      </c>
      <c r="U15" s="14">
        <v>0.18352456486708699</v>
      </c>
      <c r="V15" s="14">
        <v>0.33020635101432499</v>
      </c>
      <c r="W15" s="14">
        <v>0.323087257311793</v>
      </c>
      <c r="X15" s="14"/>
      <c r="Y15" s="14">
        <v>0.27393057903902401</v>
      </c>
      <c r="Z15" s="14">
        <v>0.35882389971601097</v>
      </c>
      <c r="AA15" s="14">
        <v>0.31702777568167001</v>
      </c>
      <c r="AB15" s="14">
        <v>0.431288176071776</v>
      </c>
      <c r="AC15" s="14"/>
      <c r="AD15" s="14">
        <v>0.304632372670258</v>
      </c>
      <c r="AE15" s="14">
        <v>0.38006744087632299</v>
      </c>
      <c r="AF15" s="14">
        <v>0.38499660400838198</v>
      </c>
      <c r="AG15" s="14">
        <v>0.12809124592716301</v>
      </c>
      <c r="AH15" s="14"/>
      <c r="AI15" s="14">
        <v>0.27166150044776799</v>
      </c>
      <c r="AJ15" s="14">
        <v>0.38795239723242902</v>
      </c>
      <c r="AK15" s="14">
        <v>0.38724631680537502</v>
      </c>
      <c r="AL15" s="14">
        <v>0.294112152711484</v>
      </c>
      <c r="AM15" s="14">
        <v>0.40426003515249398</v>
      </c>
    </row>
    <row r="16" spans="2:39" x14ac:dyDescent="0.35">
      <c r="B16" s="15" t="s">
        <v>269</v>
      </c>
      <c r="C16" s="14">
        <v>0.31812466190543898</v>
      </c>
      <c r="D16" s="14">
        <v>0.38088223547108502</v>
      </c>
      <c r="E16" s="14">
        <v>0.24615766621554699</v>
      </c>
      <c r="F16" s="14"/>
      <c r="G16" s="14">
        <v>0.29732306726107999</v>
      </c>
      <c r="H16" s="14">
        <v>0.284341297995095</v>
      </c>
      <c r="I16" s="14">
        <v>0.34526429979843098</v>
      </c>
      <c r="J16" s="14">
        <v>0.35865456104961402</v>
      </c>
      <c r="K16" s="14">
        <v>0.33710235622190099</v>
      </c>
      <c r="L16" s="14">
        <v>0.35519576405902997</v>
      </c>
      <c r="M16" s="14"/>
      <c r="N16" s="14">
        <v>0.38131682921499599</v>
      </c>
      <c r="O16" s="14">
        <v>0.24723025402440099</v>
      </c>
      <c r="P16" s="14">
        <v>0.39206365664586101</v>
      </c>
      <c r="Q16" s="14">
        <v>0.31377323303624499</v>
      </c>
      <c r="R16" s="14">
        <v>0.34057059376434901</v>
      </c>
      <c r="S16" s="14"/>
      <c r="T16" s="14">
        <v>0.318193653634952</v>
      </c>
      <c r="U16" s="14">
        <v>0.23344944218261199</v>
      </c>
      <c r="V16" s="14">
        <v>0.28937975461248699</v>
      </c>
      <c r="W16" s="14">
        <v>0.35896317304639402</v>
      </c>
      <c r="X16" s="14"/>
      <c r="Y16" s="14">
        <v>0.324169670862889</v>
      </c>
      <c r="Z16" s="14">
        <v>0.331847671855936</v>
      </c>
      <c r="AA16" s="14">
        <v>0.294628095115259</v>
      </c>
      <c r="AB16" s="14">
        <v>0.32501019780268697</v>
      </c>
      <c r="AC16" s="14"/>
      <c r="AD16" s="14">
        <v>0.35215582574107701</v>
      </c>
      <c r="AE16" s="14">
        <v>0.27217853011677001</v>
      </c>
      <c r="AF16" s="14">
        <v>0.31546274136874902</v>
      </c>
      <c r="AG16" s="14">
        <v>0.20450227333120499</v>
      </c>
      <c r="AH16" s="14"/>
      <c r="AI16" s="14">
        <v>0.38220588113239101</v>
      </c>
      <c r="AJ16" s="14">
        <v>0.29619195385776798</v>
      </c>
      <c r="AK16" s="14">
        <v>0.31680880735915001</v>
      </c>
      <c r="AL16" s="14">
        <v>0.38719794661076401</v>
      </c>
      <c r="AM16" s="14">
        <v>0.363666934570339</v>
      </c>
    </row>
    <row r="17" spans="2:39" x14ac:dyDescent="0.35">
      <c r="B17" s="15" t="s">
        <v>64</v>
      </c>
      <c r="C17" s="14">
        <v>1.05479384977539E-2</v>
      </c>
      <c r="D17" s="14">
        <v>0</v>
      </c>
      <c r="E17" s="14">
        <v>2.2643744649517499E-2</v>
      </c>
      <c r="F17" s="14"/>
      <c r="G17" s="14">
        <v>0</v>
      </c>
      <c r="H17" s="14">
        <v>2.9084189126957202E-2</v>
      </c>
      <c r="I17" s="14">
        <v>8.4132060500745395E-3</v>
      </c>
      <c r="J17" s="14">
        <v>0</v>
      </c>
      <c r="K17" s="14">
        <v>0</v>
      </c>
      <c r="L17" s="14">
        <v>0</v>
      </c>
      <c r="M17" s="14"/>
      <c r="N17" s="14">
        <v>1.9728473810807199E-2</v>
      </c>
      <c r="O17" s="14">
        <v>2.7011319990303401E-2</v>
      </c>
      <c r="P17" s="14">
        <v>0</v>
      </c>
      <c r="Q17" s="14">
        <v>0</v>
      </c>
      <c r="R17" s="14">
        <v>0</v>
      </c>
      <c r="S17" s="14"/>
      <c r="T17" s="14">
        <v>0</v>
      </c>
      <c r="U17" s="14">
        <v>0</v>
      </c>
      <c r="V17" s="14">
        <v>2.4345563221973E-2</v>
      </c>
      <c r="W17" s="14">
        <v>0</v>
      </c>
      <c r="X17" s="14"/>
      <c r="Y17" s="14">
        <v>1.9425654957747899E-2</v>
      </c>
      <c r="Z17" s="14">
        <v>0</v>
      </c>
      <c r="AA17" s="14">
        <v>1.0799031312178801E-2</v>
      </c>
      <c r="AB17" s="14">
        <v>0</v>
      </c>
      <c r="AC17" s="14"/>
      <c r="AD17" s="14">
        <v>7.2742059192827096E-3</v>
      </c>
      <c r="AE17" s="14">
        <v>5.8864717914349904E-3</v>
      </c>
      <c r="AF17" s="14">
        <v>0</v>
      </c>
      <c r="AG17" s="14">
        <v>7.2890698201622306E-2</v>
      </c>
      <c r="AH17" s="14"/>
      <c r="AI17" s="14">
        <v>4.4124990063631402E-2</v>
      </c>
      <c r="AJ17" s="14">
        <v>0</v>
      </c>
      <c r="AK17" s="14">
        <v>0</v>
      </c>
      <c r="AL17" s="14">
        <v>0</v>
      </c>
      <c r="AM17" s="14">
        <v>0</v>
      </c>
    </row>
    <row r="18" spans="2:39" ht="43.5" x14ac:dyDescent="0.35">
      <c r="B18" s="15" t="s">
        <v>487</v>
      </c>
      <c r="C18" s="23">
        <v>4.6481454359142502E-3</v>
      </c>
      <c r="D18" s="23">
        <v>4.1366227921794101E-3</v>
      </c>
      <c r="E18" s="23">
        <v>5.2347319752813299E-3</v>
      </c>
      <c r="F18" s="23"/>
      <c r="G18" s="23">
        <v>0</v>
      </c>
      <c r="H18" s="23">
        <v>1.5358762525550599E-2</v>
      </c>
      <c r="I18" s="23">
        <v>0</v>
      </c>
      <c r="J18" s="23">
        <v>0</v>
      </c>
      <c r="K18" s="23">
        <v>0</v>
      </c>
      <c r="L18" s="23">
        <v>0</v>
      </c>
      <c r="M18" s="23"/>
      <c r="N18" s="23">
        <v>0</v>
      </c>
      <c r="O18" s="23">
        <v>0</v>
      </c>
      <c r="P18" s="23">
        <v>0</v>
      </c>
      <c r="Q18" s="23">
        <v>0</v>
      </c>
      <c r="R18" s="23">
        <v>4.5984955834124E-2</v>
      </c>
      <c r="S18" s="23"/>
      <c r="T18" s="23">
        <v>0</v>
      </c>
      <c r="U18" s="23">
        <v>0</v>
      </c>
      <c r="V18" s="23">
        <v>0</v>
      </c>
      <c r="W18" s="23">
        <v>1.08066265215145E-2</v>
      </c>
      <c r="X18" s="23"/>
      <c r="Y18" s="23">
        <v>0</v>
      </c>
      <c r="Z18" s="23">
        <v>1.7345311273517801E-2</v>
      </c>
      <c r="AA18" s="23">
        <v>0</v>
      </c>
      <c r="AB18" s="23">
        <v>0</v>
      </c>
      <c r="AC18" s="23"/>
      <c r="AD18" s="23">
        <v>7.68271728591293E-3</v>
      </c>
      <c r="AE18" s="23">
        <v>0</v>
      </c>
      <c r="AF18" s="23">
        <v>0</v>
      </c>
      <c r="AG18" s="23">
        <v>0</v>
      </c>
      <c r="AH18" s="23"/>
      <c r="AI18" s="23">
        <v>0</v>
      </c>
      <c r="AJ18" s="23">
        <v>0</v>
      </c>
      <c r="AK18" s="23">
        <v>0</v>
      </c>
      <c r="AL18" s="23">
        <v>0</v>
      </c>
      <c r="AM18" s="23">
        <v>2.8151148902873201E-2</v>
      </c>
    </row>
    <row r="19" spans="2:39" x14ac:dyDescent="0.35">
      <c r="B19" s="16" t="s">
        <v>472</v>
      </c>
    </row>
    <row r="20" spans="2:39" x14ac:dyDescent="0.35">
      <c r="B20" t="s">
        <v>69</v>
      </c>
    </row>
    <row r="21" spans="2:39" x14ac:dyDescent="0.35">
      <c r="B21" t="s">
        <v>70</v>
      </c>
    </row>
    <row r="23" spans="2:39" x14ac:dyDescent="0.35">
      <c r="B23"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M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620</v>
      </c>
      <c r="D7" s="10">
        <v>334</v>
      </c>
      <c r="E7" s="10">
        <v>286</v>
      </c>
      <c r="F7" s="10"/>
      <c r="G7" s="10">
        <v>120</v>
      </c>
      <c r="H7" s="10">
        <v>179</v>
      </c>
      <c r="I7" s="10">
        <v>121</v>
      </c>
      <c r="J7" s="10">
        <v>93</v>
      </c>
      <c r="K7" s="10">
        <v>58</v>
      </c>
      <c r="L7" s="10">
        <v>49</v>
      </c>
      <c r="M7" s="10"/>
      <c r="N7" s="10">
        <v>95</v>
      </c>
      <c r="O7" s="10">
        <v>85</v>
      </c>
      <c r="P7" s="10">
        <v>135</v>
      </c>
      <c r="Q7" s="10">
        <v>159</v>
      </c>
      <c r="R7" s="10">
        <v>110</v>
      </c>
      <c r="S7" s="10"/>
      <c r="T7" s="10">
        <v>42</v>
      </c>
      <c r="U7" s="10">
        <v>35</v>
      </c>
      <c r="V7" s="10">
        <v>269</v>
      </c>
      <c r="W7" s="10">
        <v>273</v>
      </c>
      <c r="X7" s="10"/>
      <c r="Y7" s="10">
        <v>295</v>
      </c>
      <c r="Z7" s="10">
        <v>149</v>
      </c>
      <c r="AA7" s="10">
        <v>91</v>
      </c>
      <c r="AB7" s="10">
        <v>50</v>
      </c>
      <c r="AC7" s="10"/>
      <c r="AD7" s="10">
        <v>365</v>
      </c>
      <c r="AE7" s="10">
        <v>190</v>
      </c>
      <c r="AF7" s="10">
        <v>30</v>
      </c>
      <c r="AG7" s="10">
        <v>33</v>
      </c>
      <c r="AH7" s="10"/>
      <c r="AI7" s="10">
        <v>70</v>
      </c>
      <c r="AJ7" s="10">
        <v>123</v>
      </c>
      <c r="AK7" s="10">
        <v>49</v>
      </c>
      <c r="AL7" s="10">
        <v>40</v>
      </c>
      <c r="AM7" s="10">
        <v>78</v>
      </c>
    </row>
    <row r="8" spans="2:39" ht="30" customHeight="1" x14ac:dyDescent="0.35">
      <c r="B8" s="11" t="s">
        <v>20</v>
      </c>
      <c r="C8" s="11">
        <v>624</v>
      </c>
      <c r="D8" s="11">
        <v>323</v>
      </c>
      <c r="E8" s="11">
        <v>301</v>
      </c>
      <c r="F8" s="11"/>
      <c r="G8" s="11">
        <v>99</v>
      </c>
      <c r="H8" s="11">
        <v>167</v>
      </c>
      <c r="I8" s="11">
        <v>138</v>
      </c>
      <c r="J8" s="11">
        <v>97</v>
      </c>
      <c r="K8" s="11">
        <v>62</v>
      </c>
      <c r="L8" s="11">
        <v>61</v>
      </c>
      <c r="M8" s="11"/>
      <c r="N8" s="11">
        <v>50</v>
      </c>
      <c r="O8" s="11">
        <v>137</v>
      </c>
      <c r="P8" s="11">
        <v>130</v>
      </c>
      <c r="Q8" s="11">
        <v>173</v>
      </c>
      <c r="R8" s="11">
        <v>98</v>
      </c>
      <c r="S8" s="11"/>
      <c r="T8" s="11">
        <v>39</v>
      </c>
      <c r="U8" s="11">
        <v>33</v>
      </c>
      <c r="V8" s="11">
        <v>275</v>
      </c>
      <c r="W8" s="11">
        <v>277</v>
      </c>
      <c r="X8" s="11"/>
      <c r="Y8" s="11">
        <v>302</v>
      </c>
      <c r="Z8" s="11">
        <v>151</v>
      </c>
      <c r="AA8" s="11">
        <v>92</v>
      </c>
      <c r="AB8" s="11">
        <v>49</v>
      </c>
      <c r="AC8" s="11"/>
      <c r="AD8" s="11">
        <v>370</v>
      </c>
      <c r="AE8" s="11">
        <v>191</v>
      </c>
      <c r="AF8" s="11">
        <v>30</v>
      </c>
      <c r="AG8" s="11">
        <v>30</v>
      </c>
      <c r="AH8" s="11"/>
      <c r="AI8" s="11">
        <v>76</v>
      </c>
      <c r="AJ8" s="11">
        <v>122</v>
      </c>
      <c r="AK8" s="11">
        <v>51</v>
      </c>
      <c r="AL8" s="11">
        <v>61</v>
      </c>
      <c r="AM8" s="11">
        <v>71</v>
      </c>
    </row>
    <row r="9" spans="2:39" x14ac:dyDescent="0.35">
      <c r="B9" s="15" t="s">
        <v>465</v>
      </c>
      <c r="C9" s="14">
        <v>0.65994128591327705</v>
      </c>
      <c r="D9" s="14">
        <v>0.65062187040158004</v>
      </c>
      <c r="E9" s="14">
        <v>0.66991588392490298</v>
      </c>
      <c r="F9" s="14"/>
      <c r="G9" s="14">
        <v>0.58322343586063596</v>
      </c>
      <c r="H9" s="14">
        <v>0.67734415575168905</v>
      </c>
      <c r="I9" s="14">
        <v>0.68108625731871497</v>
      </c>
      <c r="J9" s="14">
        <v>0.71640769711164798</v>
      </c>
      <c r="K9" s="14">
        <v>0.68871735235984999</v>
      </c>
      <c r="L9" s="14">
        <v>0.56860374764597998</v>
      </c>
      <c r="M9" s="14"/>
      <c r="N9" s="14">
        <v>0.61802162482337797</v>
      </c>
      <c r="O9" s="14">
        <v>0.58392512666027396</v>
      </c>
      <c r="P9" s="14">
        <v>0.60461640991782595</v>
      </c>
      <c r="Q9" s="14">
        <v>0.71831753174326696</v>
      </c>
      <c r="R9" s="14">
        <v>0.74495491786903001</v>
      </c>
      <c r="S9" s="14"/>
      <c r="T9" s="14">
        <v>0.53729278721359597</v>
      </c>
      <c r="U9" s="14">
        <v>0.59232154597603004</v>
      </c>
      <c r="V9" s="14">
        <v>0.64078022733945195</v>
      </c>
      <c r="W9" s="14">
        <v>0.70519022491965699</v>
      </c>
      <c r="X9" s="14"/>
      <c r="Y9" s="14">
        <v>0.65072672705608203</v>
      </c>
      <c r="Z9" s="14">
        <v>0.67924867469657002</v>
      </c>
      <c r="AA9" s="14">
        <v>0.68859256386692103</v>
      </c>
      <c r="AB9" s="14">
        <v>0.65796700214640802</v>
      </c>
      <c r="AC9" s="14"/>
      <c r="AD9" s="14">
        <v>0.66396465680523797</v>
      </c>
      <c r="AE9" s="14">
        <v>0.63073039851991897</v>
      </c>
      <c r="AF9" s="14">
        <v>0.67712391708171804</v>
      </c>
      <c r="AG9" s="14">
        <v>0.75237778394099297</v>
      </c>
      <c r="AH9" s="14"/>
      <c r="AI9" s="14">
        <v>0.77003089575394501</v>
      </c>
      <c r="AJ9" s="14">
        <v>0.57606992576317695</v>
      </c>
      <c r="AK9" s="14">
        <v>0.79930025904455704</v>
      </c>
      <c r="AL9" s="14">
        <v>0.67294914366330905</v>
      </c>
      <c r="AM9" s="14">
        <v>0.66433470055879396</v>
      </c>
    </row>
    <row r="10" spans="2:39" x14ac:dyDescent="0.35">
      <c r="B10" s="15" t="s">
        <v>468</v>
      </c>
      <c r="C10" s="14">
        <v>0.61737558704365803</v>
      </c>
      <c r="D10" s="14">
        <v>0.61647874020761295</v>
      </c>
      <c r="E10" s="14">
        <v>0.61833548486732703</v>
      </c>
      <c r="F10" s="14"/>
      <c r="G10" s="14">
        <v>0.62307067491955404</v>
      </c>
      <c r="H10" s="14">
        <v>0.53974876610484002</v>
      </c>
      <c r="I10" s="14">
        <v>0.597647544764076</v>
      </c>
      <c r="J10" s="14">
        <v>0.63621947298319503</v>
      </c>
      <c r="K10" s="14">
        <v>0.64554142372731105</v>
      </c>
      <c r="L10" s="14">
        <v>0.80841009154531895</v>
      </c>
      <c r="M10" s="14"/>
      <c r="N10" s="14">
        <v>0.49078226064573399</v>
      </c>
      <c r="O10" s="14">
        <v>0.67280181309996701</v>
      </c>
      <c r="P10" s="14">
        <v>0.62221538845389801</v>
      </c>
      <c r="Q10" s="14">
        <v>0.58342563360552802</v>
      </c>
      <c r="R10" s="14">
        <v>0.64448279276340403</v>
      </c>
      <c r="S10" s="14"/>
      <c r="T10" s="14">
        <v>0.85042970556160402</v>
      </c>
      <c r="U10" s="14">
        <v>0.61069621111246697</v>
      </c>
      <c r="V10" s="14">
        <v>0.65269221410304601</v>
      </c>
      <c r="W10" s="14">
        <v>0.55009783842563398</v>
      </c>
      <c r="X10" s="14"/>
      <c r="Y10" s="14">
        <v>0.684056463143911</v>
      </c>
      <c r="Z10" s="14">
        <v>0.58188641431125998</v>
      </c>
      <c r="AA10" s="14">
        <v>0.51341140317524303</v>
      </c>
      <c r="AB10" s="14">
        <v>0.49622021750665501</v>
      </c>
      <c r="AC10" s="14"/>
      <c r="AD10" s="14">
        <v>0.62220436366814802</v>
      </c>
      <c r="AE10" s="14">
        <v>0.59161862471792404</v>
      </c>
      <c r="AF10" s="14">
        <v>0.69635799517955499</v>
      </c>
      <c r="AG10" s="14">
        <v>0.68706711219391103</v>
      </c>
      <c r="AH10" s="14"/>
      <c r="AI10" s="14">
        <v>0.59698643084952097</v>
      </c>
      <c r="AJ10" s="14">
        <v>0.60294506425882699</v>
      </c>
      <c r="AK10" s="14">
        <v>0.48289456745905102</v>
      </c>
      <c r="AL10" s="14">
        <v>0.59295653745781496</v>
      </c>
      <c r="AM10" s="14">
        <v>0.67272733106358495</v>
      </c>
    </row>
    <row r="11" spans="2:39" x14ac:dyDescent="0.35">
      <c r="B11" s="15" t="s">
        <v>466</v>
      </c>
      <c r="C11" s="14">
        <v>0.59266055994129196</v>
      </c>
      <c r="D11" s="14">
        <v>0.57466055121631499</v>
      </c>
      <c r="E11" s="14">
        <v>0.61192602256735895</v>
      </c>
      <c r="F11" s="14"/>
      <c r="G11" s="14">
        <v>0.62467460297074595</v>
      </c>
      <c r="H11" s="14">
        <v>0.61201093207878998</v>
      </c>
      <c r="I11" s="14">
        <v>0.59319025476101805</v>
      </c>
      <c r="J11" s="14">
        <v>0.546443058337582</v>
      </c>
      <c r="K11" s="14">
        <v>0.613612007692378</v>
      </c>
      <c r="L11" s="14">
        <v>0.53817481490722596</v>
      </c>
      <c r="M11" s="14"/>
      <c r="N11" s="14">
        <v>0.56632110680511705</v>
      </c>
      <c r="O11" s="14">
        <v>0.58088426452819297</v>
      </c>
      <c r="P11" s="14">
        <v>0.61721696257667302</v>
      </c>
      <c r="Q11" s="14">
        <v>0.54697065299159098</v>
      </c>
      <c r="R11" s="14">
        <v>0.67526728455442198</v>
      </c>
      <c r="S11" s="14"/>
      <c r="T11" s="14">
        <v>0.52924683936750005</v>
      </c>
      <c r="U11" s="14">
        <v>0.57496759313580703</v>
      </c>
      <c r="V11" s="14">
        <v>0.59181181366398194</v>
      </c>
      <c r="W11" s="14">
        <v>0.60536853481879804</v>
      </c>
      <c r="X11" s="14"/>
      <c r="Y11" s="14">
        <v>0.57870129597943698</v>
      </c>
      <c r="Z11" s="14">
        <v>0.66344247215671603</v>
      </c>
      <c r="AA11" s="14">
        <v>0.54378608643474102</v>
      </c>
      <c r="AB11" s="14">
        <v>0.54543751427111098</v>
      </c>
      <c r="AC11" s="14"/>
      <c r="AD11" s="14">
        <v>0.58020418908513205</v>
      </c>
      <c r="AE11" s="14">
        <v>0.628746164316209</v>
      </c>
      <c r="AF11" s="14">
        <v>0.40939584170085802</v>
      </c>
      <c r="AG11" s="14">
        <v>0.70637261978551702</v>
      </c>
      <c r="AH11" s="14"/>
      <c r="AI11" s="14">
        <v>0.56269202476128799</v>
      </c>
      <c r="AJ11" s="14">
        <v>0.65389442767441697</v>
      </c>
      <c r="AK11" s="14">
        <v>0.55027489987901801</v>
      </c>
      <c r="AL11" s="14">
        <v>0.79481843170593502</v>
      </c>
      <c r="AM11" s="14">
        <v>0.60462315983153303</v>
      </c>
    </row>
    <row r="12" spans="2:39" x14ac:dyDescent="0.35">
      <c r="B12" s="15" t="s">
        <v>469</v>
      </c>
      <c r="C12" s="14">
        <v>0.48943659976065002</v>
      </c>
      <c r="D12" s="14">
        <v>0.45060702558332799</v>
      </c>
      <c r="E12" s="14">
        <v>0.53099600795478297</v>
      </c>
      <c r="F12" s="14"/>
      <c r="G12" s="14">
        <v>0.48789931772789502</v>
      </c>
      <c r="H12" s="14">
        <v>0.55158527810805502</v>
      </c>
      <c r="I12" s="14">
        <v>0.53281978136947705</v>
      </c>
      <c r="J12" s="14">
        <v>0.47223856464320901</v>
      </c>
      <c r="K12" s="14">
        <v>0.42127709626100301</v>
      </c>
      <c r="L12" s="14">
        <v>0.318953978801228</v>
      </c>
      <c r="M12" s="14"/>
      <c r="N12" s="14">
        <v>0.47482422363486898</v>
      </c>
      <c r="O12" s="14">
        <v>0.44600836750586598</v>
      </c>
      <c r="P12" s="14">
        <v>0.48748323191993698</v>
      </c>
      <c r="Q12" s="14">
        <v>0.53560137406708896</v>
      </c>
      <c r="R12" s="14">
        <v>0.43274918142503399</v>
      </c>
      <c r="S12" s="14"/>
      <c r="T12" s="14">
        <v>0.59138430765181005</v>
      </c>
      <c r="U12" s="14">
        <v>0.55478921841232498</v>
      </c>
      <c r="V12" s="14">
        <v>0.47210954357405699</v>
      </c>
      <c r="W12" s="14">
        <v>0.48529509662461801</v>
      </c>
      <c r="X12" s="14"/>
      <c r="Y12" s="14">
        <v>0.48011062774532198</v>
      </c>
      <c r="Z12" s="14">
        <v>0.48947792163482701</v>
      </c>
      <c r="AA12" s="14">
        <v>0.49178233114562597</v>
      </c>
      <c r="AB12" s="14">
        <v>0.54014781654103905</v>
      </c>
      <c r="AC12" s="14"/>
      <c r="AD12" s="14">
        <v>0.45109840887012398</v>
      </c>
      <c r="AE12" s="14">
        <v>0.53168705486379797</v>
      </c>
      <c r="AF12" s="14">
        <v>0.594777239324216</v>
      </c>
      <c r="AG12" s="14">
        <v>0.62255435152753502</v>
      </c>
      <c r="AH12" s="14"/>
      <c r="AI12" s="14">
        <v>0.60253060723093199</v>
      </c>
      <c r="AJ12" s="14">
        <v>0.43854964873115898</v>
      </c>
      <c r="AK12" s="14">
        <v>0.52412451905977497</v>
      </c>
      <c r="AL12" s="14">
        <v>0.50882749182160103</v>
      </c>
      <c r="AM12" s="14">
        <v>0.34495832814932598</v>
      </c>
    </row>
    <row r="13" spans="2:39" x14ac:dyDescent="0.35">
      <c r="B13" s="15" t="s">
        <v>467</v>
      </c>
      <c r="C13" s="14">
        <v>0.46628959328076802</v>
      </c>
      <c r="D13" s="14">
        <v>0.49387250995673998</v>
      </c>
      <c r="E13" s="14">
        <v>0.43676751590524499</v>
      </c>
      <c r="F13" s="14"/>
      <c r="G13" s="14">
        <v>0.41285196132878399</v>
      </c>
      <c r="H13" s="14">
        <v>0.499318824252245</v>
      </c>
      <c r="I13" s="14">
        <v>0.431778836976488</v>
      </c>
      <c r="J13" s="14">
        <v>0.50477624811412602</v>
      </c>
      <c r="K13" s="14">
        <v>0.37900260086371002</v>
      </c>
      <c r="L13" s="14">
        <v>0.56917187927772595</v>
      </c>
      <c r="M13" s="14"/>
      <c r="N13" s="14">
        <v>0.40356837772788401</v>
      </c>
      <c r="O13" s="14">
        <v>0.55426902496471298</v>
      </c>
      <c r="P13" s="14">
        <v>0.53129679065693103</v>
      </c>
      <c r="Q13" s="14">
        <v>0.395985293789054</v>
      </c>
      <c r="R13" s="14">
        <v>0.44166990530523098</v>
      </c>
      <c r="S13" s="14"/>
      <c r="T13" s="14">
        <v>0.478076322311772</v>
      </c>
      <c r="U13" s="14">
        <v>0.44498203697709998</v>
      </c>
      <c r="V13" s="14">
        <v>0.43849586005485902</v>
      </c>
      <c r="W13" s="14">
        <v>0.49398292204398297</v>
      </c>
      <c r="X13" s="14"/>
      <c r="Y13" s="14">
        <v>0.40348054977775699</v>
      </c>
      <c r="Z13" s="14">
        <v>0.52327808028172695</v>
      </c>
      <c r="AA13" s="14">
        <v>0.51500667179388204</v>
      </c>
      <c r="AB13" s="14">
        <v>0.54804546610761595</v>
      </c>
      <c r="AC13" s="14"/>
      <c r="AD13" s="14">
        <v>0.45298887264742999</v>
      </c>
      <c r="AE13" s="14">
        <v>0.46942369315113203</v>
      </c>
      <c r="AF13" s="14">
        <v>0.56165909097371303</v>
      </c>
      <c r="AG13" s="14">
        <v>0.47572072399662901</v>
      </c>
      <c r="AH13" s="14"/>
      <c r="AI13" s="14">
        <v>0.36586403425477199</v>
      </c>
      <c r="AJ13" s="14">
        <v>0.56427259449040301</v>
      </c>
      <c r="AK13" s="14">
        <v>0.64563187426624602</v>
      </c>
      <c r="AL13" s="14">
        <v>0.61365366540843302</v>
      </c>
      <c r="AM13" s="14">
        <v>0.44559497754986899</v>
      </c>
    </row>
    <row r="14" spans="2:39" x14ac:dyDescent="0.35">
      <c r="B14" s="15" t="s">
        <v>64</v>
      </c>
      <c r="C14" s="14">
        <v>8.5923766870875102E-4</v>
      </c>
      <c r="D14" s="14">
        <v>1.66203622246163E-3</v>
      </c>
      <c r="E14" s="14">
        <v>0</v>
      </c>
      <c r="F14" s="14"/>
      <c r="G14" s="14">
        <v>0</v>
      </c>
      <c r="H14" s="14">
        <v>0</v>
      </c>
      <c r="I14" s="14">
        <v>0</v>
      </c>
      <c r="J14" s="14">
        <v>5.5404073669594401E-3</v>
      </c>
      <c r="K14" s="14">
        <v>0</v>
      </c>
      <c r="L14" s="14">
        <v>0</v>
      </c>
      <c r="M14" s="14"/>
      <c r="N14" s="14">
        <v>1.08130091041743E-2</v>
      </c>
      <c r="O14" s="14">
        <v>0</v>
      </c>
      <c r="P14" s="14">
        <v>0</v>
      </c>
      <c r="Q14" s="14">
        <v>0</v>
      </c>
      <c r="R14" s="14">
        <v>0</v>
      </c>
      <c r="S14" s="14"/>
      <c r="T14" s="14">
        <v>0</v>
      </c>
      <c r="U14" s="14">
        <v>0</v>
      </c>
      <c r="V14" s="14">
        <v>1.9515375092629399E-3</v>
      </c>
      <c r="W14" s="14">
        <v>0</v>
      </c>
      <c r="X14" s="14"/>
      <c r="Y14" s="14">
        <v>0</v>
      </c>
      <c r="Z14" s="14">
        <v>0</v>
      </c>
      <c r="AA14" s="14">
        <v>0</v>
      </c>
      <c r="AB14" s="14">
        <v>0</v>
      </c>
      <c r="AC14" s="14"/>
      <c r="AD14" s="14">
        <v>0</v>
      </c>
      <c r="AE14" s="14">
        <v>2.8087064402133599E-3</v>
      </c>
      <c r="AF14" s="14">
        <v>0</v>
      </c>
      <c r="AG14" s="14">
        <v>0</v>
      </c>
      <c r="AH14" s="14"/>
      <c r="AI14" s="14">
        <v>0</v>
      </c>
      <c r="AJ14" s="14">
        <v>0</v>
      </c>
      <c r="AK14" s="14">
        <v>0</v>
      </c>
      <c r="AL14" s="14">
        <v>0</v>
      </c>
      <c r="AM14" s="14">
        <v>0</v>
      </c>
    </row>
    <row r="15" spans="2:39" x14ac:dyDescent="0.35">
      <c r="B15" s="15" t="s">
        <v>93</v>
      </c>
      <c r="C15" s="23">
        <v>2.6632427360395901E-3</v>
      </c>
      <c r="D15" s="23">
        <v>2.20370693564553E-3</v>
      </c>
      <c r="E15" s="23">
        <v>3.15508526362384E-3</v>
      </c>
      <c r="F15" s="23"/>
      <c r="G15" s="23">
        <v>1.6860457229745902E-2</v>
      </c>
      <c r="H15" s="23">
        <v>0</v>
      </c>
      <c r="I15" s="23">
        <v>0</v>
      </c>
      <c r="J15" s="23">
        <v>0</v>
      </c>
      <c r="K15" s="23">
        <v>0</v>
      </c>
      <c r="L15" s="23">
        <v>0</v>
      </c>
      <c r="M15" s="23"/>
      <c r="N15" s="23">
        <v>0</v>
      </c>
      <c r="O15" s="23">
        <v>0</v>
      </c>
      <c r="P15" s="23">
        <v>0</v>
      </c>
      <c r="Q15" s="23">
        <v>5.5006826974338899E-3</v>
      </c>
      <c r="R15" s="23">
        <v>7.2771615234065298E-3</v>
      </c>
      <c r="S15" s="23"/>
      <c r="T15" s="23">
        <v>0</v>
      </c>
      <c r="U15" s="23">
        <v>0</v>
      </c>
      <c r="V15" s="23">
        <v>6.0488713250478202E-3</v>
      </c>
      <c r="W15" s="23">
        <v>0</v>
      </c>
      <c r="X15" s="23"/>
      <c r="Y15" s="23">
        <v>5.5030476370652101E-3</v>
      </c>
      <c r="Z15" s="23">
        <v>0</v>
      </c>
      <c r="AA15" s="23">
        <v>0</v>
      </c>
      <c r="AB15" s="23">
        <v>0</v>
      </c>
      <c r="AC15" s="23"/>
      <c r="AD15" s="23">
        <v>4.4865264712623002E-3</v>
      </c>
      <c r="AE15" s="23">
        <v>0</v>
      </c>
      <c r="AF15" s="23">
        <v>0</v>
      </c>
      <c r="AG15" s="23">
        <v>0</v>
      </c>
      <c r="AH15" s="23"/>
      <c r="AI15" s="23">
        <v>0</v>
      </c>
      <c r="AJ15" s="23">
        <v>0</v>
      </c>
      <c r="AK15" s="23">
        <v>0</v>
      </c>
      <c r="AL15" s="23">
        <v>0</v>
      </c>
      <c r="AM15" s="23">
        <v>0</v>
      </c>
    </row>
    <row r="16" spans="2:39" x14ac:dyDescent="0.35">
      <c r="B16" s="16" t="s">
        <v>490</v>
      </c>
    </row>
    <row r="17" spans="2:2" x14ac:dyDescent="0.35">
      <c r="B17" t="s">
        <v>69</v>
      </c>
    </row>
    <row r="18" spans="2:2" x14ac:dyDescent="0.35">
      <c r="B18" t="s">
        <v>70</v>
      </c>
    </row>
    <row r="20" spans="2:2" x14ac:dyDescent="0.35">
      <c r="B20"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620</v>
      </c>
      <c r="D7" s="10">
        <v>334</v>
      </c>
      <c r="E7" s="10">
        <v>286</v>
      </c>
      <c r="F7" s="10"/>
      <c r="G7" s="10">
        <v>120</v>
      </c>
      <c r="H7" s="10">
        <v>179</v>
      </c>
      <c r="I7" s="10">
        <v>121</v>
      </c>
      <c r="J7" s="10">
        <v>93</v>
      </c>
      <c r="K7" s="10">
        <v>58</v>
      </c>
      <c r="L7" s="10">
        <v>49</v>
      </c>
      <c r="M7" s="10"/>
      <c r="N7" s="10">
        <v>95</v>
      </c>
      <c r="O7" s="10">
        <v>85</v>
      </c>
      <c r="P7" s="10">
        <v>135</v>
      </c>
      <c r="Q7" s="10">
        <v>159</v>
      </c>
      <c r="R7" s="10">
        <v>110</v>
      </c>
      <c r="S7" s="10"/>
      <c r="T7" s="10">
        <v>42</v>
      </c>
      <c r="U7" s="10">
        <v>35</v>
      </c>
      <c r="V7" s="10">
        <v>269</v>
      </c>
      <c r="W7" s="10">
        <v>273</v>
      </c>
      <c r="X7" s="10"/>
      <c r="Y7" s="10">
        <v>295</v>
      </c>
      <c r="Z7" s="10">
        <v>149</v>
      </c>
      <c r="AA7" s="10">
        <v>91</v>
      </c>
      <c r="AB7" s="10">
        <v>50</v>
      </c>
      <c r="AC7" s="10"/>
      <c r="AD7" s="10">
        <v>365</v>
      </c>
      <c r="AE7" s="10">
        <v>190</v>
      </c>
      <c r="AF7" s="10">
        <v>30</v>
      </c>
      <c r="AG7" s="10">
        <v>33</v>
      </c>
      <c r="AH7" s="10"/>
      <c r="AI7" s="10">
        <v>70</v>
      </c>
      <c r="AJ7" s="10">
        <v>123</v>
      </c>
      <c r="AK7" s="10">
        <v>49</v>
      </c>
      <c r="AL7" s="10">
        <v>40</v>
      </c>
      <c r="AM7" s="10">
        <v>78</v>
      </c>
    </row>
    <row r="8" spans="2:39" ht="30" customHeight="1" x14ac:dyDescent="0.35">
      <c r="B8" s="11" t="s">
        <v>20</v>
      </c>
      <c r="C8" s="11">
        <v>624</v>
      </c>
      <c r="D8" s="11">
        <v>323</v>
      </c>
      <c r="E8" s="11">
        <v>301</v>
      </c>
      <c r="F8" s="11"/>
      <c r="G8" s="11">
        <v>99</v>
      </c>
      <c r="H8" s="11">
        <v>167</v>
      </c>
      <c r="I8" s="11">
        <v>138</v>
      </c>
      <c r="J8" s="11">
        <v>97</v>
      </c>
      <c r="K8" s="11">
        <v>62</v>
      </c>
      <c r="L8" s="11">
        <v>61</v>
      </c>
      <c r="M8" s="11"/>
      <c r="N8" s="11">
        <v>50</v>
      </c>
      <c r="O8" s="11">
        <v>137</v>
      </c>
      <c r="P8" s="11">
        <v>130</v>
      </c>
      <c r="Q8" s="11">
        <v>173</v>
      </c>
      <c r="R8" s="11">
        <v>98</v>
      </c>
      <c r="S8" s="11"/>
      <c r="T8" s="11">
        <v>39</v>
      </c>
      <c r="U8" s="11">
        <v>33</v>
      </c>
      <c r="V8" s="11">
        <v>275</v>
      </c>
      <c r="W8" s="11">
        <v>277</v>
      </c>
      <c r="X8" s="11"/>
      <c r="Y8" s="11">
        <v>302</v>
      </c>
      <c r="Z8" s="11">
        <v>151</v>
      </c>
      <c r="AA8" s="11">
        <v>92</v>
      </c>
      <c r="AB8" s="11">
        <v>49</v>
      </c>
      <c r="AC8" s="11"/>
      <c r="AD8" s="11">
        <v>370</v>
      </c>
      <c r="AE8" s="11">
        <v>191</v>
      </c>
      <c r="AF8" s="11">
        <v>30</v>
      </c>
      <c r="AG8" s="11">
        <v>30</v>
      </c>
      <c r="AH8" s="11"/>
      <c r="AI8" s="11">
        <v>76</v>
      </c>
      <c r="AJ8" s="11">
        <v>122</v>
      </c>
      <c r="AK8" s="11">
        <v>51</v>
      </c>
      <c r="AL8" s="11">
        <v>61</v>
      </c>
      <c r="AM8" s="11">
        <v>71</v>
      </c>
    </row>
    <row r="9" spans="2:39" x14ac:dyDescent="0.35">
      <c r="B9" s="15" t="s">
        <v>144</v>
      </c>
      <c r="C9" s="14">
        <v>0.49498222859646401</v>
      </c>
      <c r="D9" s="14">
        <v>0.46985876793356302</v>
      </c>
      <c r="E9" s="14">
        <v>0.52187194292015604</v>
      </c>
      <c r="F9" s="14"/>
      <c r="G9" s="14">
        <v>0.60670803664532402</v>
      </c>
      <c r="H9" s="14">
        <v>0.51273527103070504</v>
      </c>
      <c r="I9" s="14">
        <v>0.46556822752263799</v>
      </c>
      <c r="J9" s="14">
        <v>0.48272113835234798</v>
      </c>
      <c r="K9" s="14">
        <v>0.45406548608562203</v>
      </c>
      <c r="L9" s="14">
        <v>0.39307888380522199</v>
      </c>
      <c r="M9" s="14"/>
      <c r="N9" s="14">
        <v>0.57062472939307796</v>
      </c>
      <c r="O9" s="14">
        <v>0.452688708464343</v>
      </c>
      <c r="P9" s="14">
        <v>0.54267283955983903</v>
      </c>
      <c r="Q9" s="14">
        <v>0.44147903339636302</v>
      </c>
      <c r="R9" s="14">
        <v>0.53431312902540196</v>
      </c>
      <c r="S9" s="14"/>
      <c r="T9" s="14">
        <v>0.49066495678521699</v>
      </c>
      <c r="U9" s="14">
        <v>0.61113414958757095</v>
      </c>
      <c r="V9" s="14">
        <v>0.50651446229268604</v>
      </c>
      <c r="W9" s="14">
        <v>0.46937132640670198</v>
      </c>
      <c r="X9" s="14"/>
      <c r="Y9" s="14">
        <v>0.49247031978088601</v>
      </c>
      <c r="Z9" s="14">
        <v>0.50598872078827695</v>
      </c>
      <c r="AA9" s="14">
        <v>0.45111691672718102</v>
      </c>
      <c r="AB9" s="14">
        <v>0.52607201289166505</v>
      </c>
      <c r="AC9" s="14"/>
      <c r="AD9" s="14">
        <v>0.47651906436720298</v>
      </c>
      <c r="AE9" s="14">
        <v>0.49165081988319098</v>
      </c>
      <c r="AF9" s="14">
        <v>0.71742138786283205</v>
      </c>
      <c r="AG9" s="14">
        <v>0.52227596784539498</v>
      </c>
      <c r="AH9" s="14"/>
      <c r="AI9" s="14">
        <v>0.45418534871243099</v>
      </c>
      <c r="AJ9" s="14">
        <v>0.49975634582760098</v>
      </c>
      <c r="AK9" s="14">
        <v>0.50690452683487597</v>
      </c>
      <c r="AL9" s="14">
        <v>0.39908602035672702</v>
      </c>
      <c r="AM9" s="14">
        <v>0.56962458534428995</v>
      </c>
    </row>
    <row r="10" spans="2:39" x14ac:dyDescent="0.35">
      <c r="B10" s="15" t="s">
        <v>145</v>
      </c>
      <c r="C10" s="14">
        <v>0.46257571298341299</v>
      </c>
      <c r="D10" s="14">
        <v>0.48589462280756901</v>
      </c>
      <c r="E10" s="14">
        <v>0.43761741476467197</v>
      </c>
      <c r="F10" s="14"/>
      <c r="G10" s="14">
        <v>0.37385098026010199</v>
      </c>
      <c r="H10" s="14">
        <v>0.44767727595774598</v>
      </c>
      <c r="I10" s="14">
        <v>0.518103644838105</v>
      </c>
      <c r="J10" s="14">
        <v>0.46206252416656202</v>
      </c>
      <c r="K10" s="14">
        <v>0.492607158409885</v>
      </c>
      <c r="L10" s="14">
        <v>0.49119890488806101</v>
      </c>
      <c r="M10" s="14"/>
      <c r="N10" s="14">
        <v>0.38903457179721901</v>
      </c>
      <c r="O10" s="14">
        <v>0.52186301635448495</v>
      </c>
      <c r="P10" s="14">
        <v>0.428314012852264</v>
      </c>
      <c r="Q10" s="14">
        <v>0.50601012722907701</v>
      </c>
      <c r="R10" s="14">
        <v>0.38228589501624499</v>
      </c>
      <c r="S10" s="14"/>
      <c r="T10" s="14">
        <v>0.48341700821943601</v>
      </c>
      <c r="U10" s="14">
        <v>0.34831681860217401</v>
      </c>
      <c r="V10" s="14">
        <v>0.45524890466409801</v>
      </c>
      <c r="W10" s="14">
        <v>0.48141975086873501</v>
      </c>
      <c r="X10" s="14"/>
      <c r="Y10" s="14">
        <v>0.45693548710552701</v>
      </c>
      <c r="Z10" s="14">
        <v>0.43512707943460499</v>
      </c>
      <c r="AA10" s="14">
        <v>0.54035045480478905</v>
      </c>
      <c r="AB10" s="14">
        <v>0.473927987108335</v>
      </c>
      <c r="AC10" s="14"/>
      <c r="AD10" s="14">
        <v>0.47380558064345202</v>
      </c>
      <c r="AE10" s="14">
        <v>0.46881235458957299</v>
      </c>
      <c r="AF10" s="14">
        <v>0.26470224731036301</v>
      </c>
      <c r="AG10" s="14">
        <v>0.47772403215460502</v>
      </c>
      <c r="AH10" s="14"/>
      <c r="AI10" s="14">
        <v>0.53176731812616096</v>
      </c>
      <c r="AJ10" s="14">
        <v>0.46921816676783201</v>
      </c>
      <c r="AK10" s="14">
        <v>0.49309547316512398</v>
      </c>
      <c r="AL10" s="14">
        <v>0.52293677364287605</v>
      </c>
      <c r="AM10" s="14">
        <v>0.36434521606198</v>
      </c>
    </row>
    <row r="11" spans="2:39" x14ac:dyDescent="0.35">
      <c r="B11" s="15" t="s">
        <v>64</v>
      </c>
      <c r="C11" s="23">
        <v>4.2442058420123198E-2</v>
      </c>
      <c r="D11" s="23">
        <v>4.42466092588681E-2</v>
      </c>
      <c r="E11" s="23">
        <v>4.05106423151722E-2</v>
      </c>
      <c r="F11" s="23"/>
      <c r="G11" s="23">
        <v>1.9440983094574E-2</v>
      </c>
      <c r="H11" s="23">
        <v>3.9587453011548798E-2</v>
      </c>
      <c r="I11" s="23">
        <v>1.6328127639256701E-2</v>
      </c>
      <c r="J11" s="23">
        <v>5.5216337481089901E-2</v>
      </c>
      <c r="K11" s="23">
        <v>5.33273555044926E-2</v>
      </c>
      <c r="L11" s="23">
        <v>0.115722211306717</v>
      </c>
      <c r="M11" s="23"/>
      <c r="N11" s="23">
        <v>4.0340698809703403E-2</v>
      </c>
      <c r="O11" s="23">
        <v>2.54482751811713E-2</v>
      </c>
      <c r="P11" s="23">
        <v>2.9013147587897099E-2</v>
      </c>
      <c r="Q11" s="23">
        <v>5.2510839374559602E-2</v>
      </c>
      <c r="R11" s="23">
        <v>8.3400975958353205E-2</v>
      </c>
      <c r="S11" s="23"/>
      <c r="T11" s="23">
        <v>2.5918034995346801E-2</v>
      </c>
      <c r="U11" s="23">
        <v>4.0549031810255001E-2</v>
      </c>
      <c r="V11" s="23">
        <v>3.8236633043215902E-2</v>
      </c>
      <c r="W11" s="23">
        <v>4.9208922724563002E-2</v>
      </c>
      <c r="X11" s="23"/>
      <c r="Y11" s="23">
        <v>5.0594193113587198E-2</v>
      </c>
      <c r="Z11" s="23">
        <v>5.8884199777118403E-2</v>
      </c>
      <c r="AA11" s="23">
        <v>8.5326284680295305E-3</v>
      </c>
      <c r="AB11" s="23">
        <v>0</v>
      </c>
      <c r="AC11" s="23"/>
      <c r="AD11" s="23">
        <v>4.9675354989345201E-2</v>
      </c>
      <c r="AE11" s="23">
        <v>3.95368255272356E-2</v>
      </c>
      <c r="AF11" s="23">
        <v>1.78763648268053E-2</v>
      </c>
      <c r="AG11" s="23">
        <v>0</v>
      </c>
      <c r="AH11" s="23"/>
      <c r="AI11" s="23">
        <v>1.4047333161408399E-2</v>
      </c>
      <c r="AJ11" s="23">
        <v>3.1025487404566499E-2</v>
      </c>
      <c r="AK11" s="23">
        <v>0</v>
      </c>
      <c r="AL11" s="23">
        <v>7.7977206000396398E-2</v>
      </c>
      <c r="AM11" s="23">
        <v>6.6030198593730799E-2</v>
      </c>
    </row>
    <row r="12" spans="2:39" x14ac:dyDescent="0.35">
      <c r="B12" s="16" t="s">
        <v>490</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1137</v>
      </c>
      <c r="D7" s="10">
        <v>606</v>
      </c>
      <c r="E7" s="10">
        <v>531</v>
      </c>
      <c r="F7" s="10"/>
      <c r="G7" s="10">
        <v>248</v>
      </c>
      <c r="H7" s="10">
        <v>294</v>
      </c>
      <c r="I7" s="10">
        <v>215</v>
      </c>
      <c r="J7" s="10">
        <v>176</v>
      </c>
      <c r="K7" s="10">
        <v>110</v>
      </c>
      <c r="L7" s="10">
        <v>94</v>
      </c>
      <c r="M7" s="10"/>
      <c r="N7" s="10">
        <v>203</v>
      </c>
      <c r="O7" s="10">
        <v>176</v>
      </c>
      <c r="P7" s="10">
        <v>227</v>
      </c>
      <c r="Q7" s="10">
        <v>243</v>
      </c>
      <c r="R7" s="10">
        <v>198</v>
      </c>
      <c r="S7" s="10"/>
      <c r="T7" s="10">
        <v>104</v>
      </c>
      <c r="U7" s="10">
        <v>80</v>
      </c>
      <c r="V7" s="10">
        <v>479</v>
      </c>
      <c r="W7" s="10">
        <v>471</v>
      </c>
      <c r="X7" s="10"/>
      <c r="Y7" s="10">
        <v>564</v>
      </c>
      <c r="Z7" s="10">
        <v>240</v>
      </c>
      <c r="AA7" s="10">
        <v>149</v>
      </c>
      <c r="AB7" s="10">
        <v>90</v>
      </c>
      <c r="AC7" s="10"/>
      <c r="AD7" s="10">
        <v>634</v>
      </c>
      <c r="AE7" s="10">
        <v>328</v>
      </c>
      <c r="AF7" s="10">
        <v>72</v>
      </c>
      <c r="AG7" s="10">
        <v>92</v>
      </c>
      <c r="AH7" s="10"/>
      <c r="AI7" s="10">
        <v>90</v>
      </c>
      <c r="AJ7" s="10">
        <v>218</v>
      </c>
      <c r="AK7" s="10">
        <v>71</v>
      </c>
      <c r="AL7" s="10">
        <v>90</v>
      </c>
      <c r="AM7" s="10">
        <v>121</v>
      </c>
    </row>
    <row r="8" spans="2:39" ht="30" customHeight="1" x14ac:dyDescent="0.35">
      <c r="B8" s="11" t="s">
        <v>20</v>
      </c>
      <c r="C8" s="11">
        <v>1137</v>
      </c>
      <c r="D8" s="11">
        <v>591</v>
      </c>
      <c r="E8" s="11">
        <v>546</v>
      </c>
      <c r="F8" s="11"/>
      <c r="G8" s="11">
        <v>204</v>
      </c>
      <c r="H8" s="11">
        <v>273</v>
      </c>
      <c r="I8" s="11">
        <v>239</v>
      </c>
      <c r="J8" s="11">
        <v>182</v>
      </c>
      <c r="K8" s="11">
        <v>125</v>
      </c>
      <c r="L8" s="11">
        <v>114</v>
      </c>
      <c r="M8" s="11"/>
      <c r="N8" s="11">
        <v>105</v>
      </c>
      <c r="O8" s="11">
        <v>282</v>
      </c>
      <c r="P8" s="11">
        <v>220</v>
      </c>
      <c r="Q8" s="11">
        <v>262</v>
      </c>
      <c r="R8" s="11">
        <v>178</v>
      </c>
      <c r="S8" s="11"/>
      <c r="T8" s="11">
        <v>91</v>
      </c>
      <c r="U8" s="11">
        <v>75</v>
      </c>
      <c r="V8" s="11">
        <v>496</v>
      </c>
      <c r="W8" s="11">
        <v>473</v>
      </c>
      <c r="X8" s="11"/>
      <c r="Y8" s="11">
        <v>569</v>
      </c>
      <c r="Z8" s="11">
        <v>241</v>
      </c>
      <c r="AA8" s="11">
        <v>154</v>
      </c>
      <c r="AB8" s="11">
        <v>89</v>
      </c>
      <c r="AC8" s="11"/>
      <c r="AD8" s="11">
        <v>646</v>
      </c>
      <c r="AE8" s="11">
        <v>322</v>
      </c>
      <c r="AF8" s="11">
        <v>73</v>
      </c>
      <c r="AG8" s="11">
        <v>87</v>
      </c>
      <c r="AH8" s="11"/>
      <c r="AI8" s="11">
        <v>97</v>
      </c>
      <c r="AJ8" s="11">
        <v>219</v>
      </c>
      <c r="AK8" s="11">
        <v>75</v>
      </c>
      <c r="AL8" s="11">
        <v>138</v>
      </c>
      <c r="AM8" s="11">
        <v>108</v>
      </c>
    </row>
    <row r="9" spans="2:39" ht="29" x14ac:dyDescent="0.35">
      <c r="B9" s="15" t="s">
        <v>492</v>
      </c>
      <c r="C9" s="14">
        <v>0.24174900466271301</v>
      </c>
      <c r="D9" s="14">
        <v>0.23571367190050199</v>
      </c>
      <c r="E9" s="14">
        <v>0.24827686439422</v>
      </c>
      <c r="F9" s="14"/>
      <c r="G9" s="14">
        <v>0.26147362662173101</v>
      </c>
      <c r="H9" s="14">
        <v>0.28534854834727902</v>
      </c>
      <c r="I9" s="14">
        <v>0.23293337438512801</v>
      </c>
      <c r="J9" s="14">
        <v>0.21716086078890201</v>
      </c>
      <c r="K9" s="14">
        <v>0.19771581962343199</v>
      </c>
      <c r="L9" s="14">
        <v>0.20807719122139501</v>
      </c>
      <c r="M9" s="14"/>
      <c r="N9" s="14">
        <v>0.199002003218652</v>
      </c>
      <c r="O9" s="14">
        <v>0.235455152881756</v>
      </c>
      <c r="P9" s="14">
        <v>0.27480644768556101</v>
      </c>
      <c r="Q9" s="14">
        <v>0.22204896290553</v>
      </c>
      <c r="R9" s="14">
        <v>0.24494393589734001</v>
      </c>
      <c r="S9" s="14"/>
      <c r="T9" s="14">
        <v>0.182280381998317</v>
      </c>
      <c r="U9" s="14">
        <v>0.25624725140496801</v>
      </c>
      <c r="V9" s="14">
        <v>0.23864163897931001</v>
      </c>
      <c r="W9" s="14">
        <v>0.25514184191269002</v>
      </c>
      <c r="X9" s="14"/>
      <c r="Y9" s="14">
        <v>0.22091553657971699</v>
      </c>
      <c r="Z9" s="14">
        <v>0.29246749005790701</v>
      </c>
      <c r="AA9" s="14">
        <v>0.247171955600613</v>
      </c>
      <c r="AB9" s="14">
        <v>0.243226098284609</v>
      </c>
      <c r="AC9" s="14"/>
      <c r="AD9" s="14">
        <v>0.23645395272143099</v>
      </c>
      <c r="AE9" s="14">
        <v>0.26608547796655302</v>
      </c>
      <c r="AF9" s="14">
        <v>0.294181863998908</v>
      </c>
      <c r="AG9" s="14">
        <v>0.16441655120971499</v>
      </c>
      <c r="AH9" s="14"/>
      <c r="AI9" s="14">
        <v>0.30702321092526302</v>
      </c>
      <c r="AJ9" s="14">
        <v>0.26458449327605799</v>
      </c>
      <c r="AK9" s="14">
        <v>0.25099533966328202</v>
      </c>
      <c r="AL9" s="14">
        <v>0.243535118816957</v>
      </c>
      <c r="AM9" s="14">
        <v>0.26526178725668198</v>
      </c>
    </row>
    <row r="10" spans="2:39" ht="29" x14ac:dyDescent="0.35">
      <c r="B10" s="15" t="s">
        <v>493</v>
      </c>
      <c r="C10" s="14">
        <v>0.271545016785667</v>
      </c>
      <c r="D10" s="14">
        <v>0.26632464068399198</v>
      </c>
      <c r="E10" s="14">
        <v>0.27719141347663501</v>
      </c>
      <c r="F10" s="14"/>
      <c r="G10" s="14">
        <v>0.27633379817494202</v>
      </c>
      <c r="H10" s="14">
        <v>0.27724736460365901</v>
      </c>
      <c r="I10" s="14">
        <v>0.23934227842846401</v>
      </c>
      <c r="J10" s="14">
        <v>0.29035954179696899</v>
      </c>
      <c r="K10" s="14">
        <v>0.253862119981486</v>
      </c>
      <c r="L10" s="14">
        <v>0.30617908229386398</v>
      </c>
      <c r="M10" s="14"/>
      <c r="N10" s="14">
        <v>0.268101121434907</v>
      </c>
      <c r="O10" s="14">
        <v>0.28624540176413199</v>
      </c>
      <c r="P10" s="14">
        <v>0.23398913630641099</v>
      </c>
      <c r="Q10" s="14">
        <v>0.29908617085375699</v>
      </c>
      <c r="R10" s="14">
        <v>0.28854354529239201</v>
      </c>
      <c r="S10" s="14"/>
      <c r="T10" s="14">
        <v>0.24809284311712301</v>
      </c>
      <c r="U10" s="14">
        <v>0.24456571949695499</v>
      </c>
      <c r="V10" s="14">
        <v>0.29992300725987803</v>
      </c>
      <c r="W10" s="14">
        <v>0.25167885932416301</v>
      </c>
      <c r="X10" s="14"/>
      <c r="Y10" s="14">
        <v>0.26859254245915198</v>
      </c>
      <c r="Z10" s="14">
        <v>0.30095684460279098</v>
      </c>
      <c r="AA10" s="14">
        <v>0.26781676148254802</v>
      </c>
      <c r="AB10" s="14">
        <v>0.27596387367932601</v>
      </c>
      <c r="AC10" s="14"/>
      <c r="AD10" s="14">
        <v>0.285592051041205</v>
      </c>
      <c r="AE10" s="14">
        <v>0.28370886020958402</v>
      </c>
      <c r="AF10" s="14">
        <v>0.20561967584635599</v>
      </c>
      <c r="AG10" s="14">
        <v>0.18862544556858701</v>
      </c>
      <c r="AH10" s="14"/>
      <c r="AI10" s="14">
        <v>0.31467872761829802</v>
      </c>
      <c r="AJ10" s="14">
        <v>0.232617785584982</v>
      </c>
      <c r="AK10" s="14">
        <v>0.28615966641439899</v>
      </c>
      <c r="AL10" s="14">
        <v>0.30969272179888502</v>
      </c>
      <c r="AM10" s="14">
        <v>0.35030868914271202</v>
      </c>
    </row>
    <row r="11" spans="2:39" ht="29" x14ac:dyDescent="0.35">
      <c r="B11" s="15" t="s">
        <v>494</v>
      </c>
      <c r="C11" s="14">
        <v>0.24077253899670201</v>
      </c>
      <c r="D11" s="14">
        <v>0.234818049210339</v>
      </c>
      <c r="E11" s="14">
        <v>0.24721295837861901</v>
      </c>
      <c r="F11" s="14"/>
      <c r="G11" s="14">
        <v>0.24575453874529499</v>
      </c>
      <c r="H11" s="14">
        <v>0.24714501559742599</v>
      </c>
      <c r="I11" s="14">
        <v>0.26560504227168003</v>
      </c>
      <c r="J11" s="14">
        <v>0.26525952168984102</v>
      </c>
      <c r="K11" s="14">
        <v>0.21571154636241999</v>
      </c>
      <c r="L11" s="14">
        <v>0.15294116638638</v>
      </c>
      <c r="M11" s="14"/>
      <c r="N11" s="14">
        <v>0.26150050587346202</v>
      </c>
      <c r="O11" s="14">
        <v>0.18197131608622899</v>
      </c>
      <c r="P11" s="14">
        <v>0.27269589359631402</v>
      </c>
      <c r="Q11" s="14">
        <v>0.26156551654493598</v>
      </c>
      <c r="R11" s="14">
        <v>0.278840233000199</v>
      </c>
      <c r="S11" s="14"/>
      <c r="T11" s="14">
        <v>0.26130005095259501</v>
      </c>
      <c r="U11" s="14">
        <v>0.230709161913979</v>
      </c>
      <c r="V11" s="14">
        <v>0.22786097618871001</v>
      </c>
      <c r="W11" s="14">
        <v>0.25200498005330801</v>
      </c>
      <c r="X11" s="14"/>
      <c r="Y11" s="14">
        <v>0.25200528634994401</v>
      </c>
      <c r="Z11" s="14">
        <v>0.20746639562017199</v>
      </c>
      <c r="AA11" s="14">
        <v>0.22894563459800199</v>
      </c>
      <c r="AB11" s="14">
        <v>0.26841725618298201</v>
      </c>
      <c r="AC11" s="14"/>
      <c r="AD11" s="14">
        <v>0.23015814579660701</v>
      </c>
      <c r="AE11" s="14">
        <v>0.25085403700169501</v>
      </c>
      <c r="AF11" s="14">
        <v>0.26238312564189198</v>
      </c>
      <c r="AG11" s="14">
        <v>0.26349344204623598</v>
      </c>
      <c r="AH11" s="14"/>
      <c r="AI11" s="14">
        <v>0.27276461911466199</v>
      </c>
      <c r="AJ11" s="14">
        <v>0.25296971109106198</v>
      </c>
      <c r="AK11" s="14">
        <v>0.27741501487626902</v>
      </c>
      <c r="AL11" s="14">
        <v>0.152309324779343</v>
      </c>
      <c r="AM11" s="14">
        <v>0.25150680822821297</v>
      </c>
    </row>
    <row r="12" spans="2:39" ht="29" x14ac:dyDescent="0.35">
      <c r="B12" s="15" t="s">
        <v>495</v>
      </c>
      <c r="C12" s="14">
        <v>0.103297390067927</v>
      </c>
      <c r="D12" s="14">
        <v>0.109955371106588</v>
      </c>
      <c r="E12" s="14">
        <v>9.6096069440248996E-2</v>
      </c>
      <c r="F12" s="14"/>
      <c r="G12" s="14">
        <v>0.10166786248049101</v>
      </c>
      <c r="H12" s="14">
        <v>7.1394885966718405E-2</v>
      </c>
      <c r="I12" s="14">
        <v>0.12780037713564199</v>
      </c>
      <c r="J12" s="14">
        <v>7.3304976193676805E-2</v>
      </c>
      <c r="K12" s="14">
        <v>0.12867189764414899</v>
      </c>
      <c r="L12" s="14">
        <v>0.15129092966546101</v>
      </c>
      <c r="M12" s="14"/>
      <c r="N12" s="14">
        <v>0.110010882023186</v>
      </c>
      <c r="O12" s="14">
        <v>0.13751079626811999</v>
      </c>
      <c r="P12" s="14">
        <v>8.9415369063864297E-2</v>
      </c>
      <c r="Q12" s="14">
        <v>7.4155545442546503E-2</v>
      </c>
      <c r="R12" s="14">
        <v>8.5444465196744604E-2</v>
      </c>
      <c r="S12" s="14"/>
      <c r="T12" s="14">
        <v>0.15353004634142101</v>
      </c>
      <c r="U12" s="14">
        <v>0.10605058402282699</v>
      </c>
      <c r="V12" s="14">
        <v>8.1506643535556894E-2</v>
      </c>
      <c r="W12" s="14">
        <v>0.116407370071901</v>
      </c>
      <c r="X12" s="14"/>
      <c r="Y12" s="14">
        <v>9.8123037200141996E-2</v>
      </c>
      <c r="Z12" s="14">
        <v>8.5327081284878398E-2</v>
      </c>
      <c r="AA12" s="14">
        <v>0.12730721612498599</v>
      </c>
      <c r="AB12" s="14">
        <v>0.114227823009071</v>
      </c>
      <c r="AC12" s="14"/>
      <c r="AD12" s="14">
        <v>0.11957442952375601</v>
      </c>
      <c r="AE12" s="14">
        <v>7.7068246066882895E-2</v>
      </c>
      <c r="AF12" s="14">
        <v>9.2342058459437604E-2</v>
      </c>
      <c r="AG12" s="14">
        <v>8.7988623795088899E-2</v>
      </c>
      <c r="AH12" s="14"/>
      <c r="AI12" s="14">
        <v>3.28515673510393E-2</v>
      </c>
      <c r="AJ12" s="14">
        <v>0.10347085601841299</v>
      </c>
      <c r="AK12" s="14">
        <v>8.6420598318230402E-2</v>
      </c>
      <c r="AL12" s="14">
        <v>0.14706610019681299</v>
      </c>
      <c r="AM12" s="14">
        <v>5.7236664424761198E-2</v>
      </c>
    </row>
    <row r="13" spans="2:39" ht="29" x14ac:dyDescent="0.35">
      <c r="B13" s="15" t="s">
        <v>496</v>
      </c>
      <c r="C13" s="14">
        <v>8.5779351436447202E-2</v>
      </c>
      <c r="D13" s="14">
        <v>0.10523106257039599</v>
      </c>
      <c r="E13" s="14">
        <v>6.4740239456532497E-2</v>
      </c>
      <c r="F13" s="14"/>
      <c r="G13" s="14">
        <v>8.0551497484526502E-2</v>
      </c>
      <c r="H13" s="14">
        <v>7.3534822058741303E-2</v>
      </c>
      <c r="I13" s="14">
        <v>8.1030956497896794E-2</v>
      </c>
      <c r="J13" s="14">
        <v>8.8679133900558094E-2</v>
      </c>
      <c r="K13" s="14">
        <v>0.14127267143369901</v>
      </c>
      <c r="L13" s="14">
        <v>6.8924378745498005E-2</v>
      </c>
      <c r="M13" s="14"/>
      <c r="N13" s="14">
        <v>0.11455296424587499</v>
      </c>
      <c r="O13" s="14">
        <v>9.3743624355036803E-2</v>
      </c>
      <c r="P13" s="14">
        <v>8.8622806744841007E-2</v>
      </c>
      <c r="Q13" s="14">
        <v>8.2481687903669096E-2</v>
      </c>
      <c r="R13" s="14">
        <v>6.7480194187548401E-2</v>
      </c>
      <c r="S13" s="14"/>
      <c r="T13" s="14">
        <v>0.112320957916833</v>
      </c>
      <c r="U13" s="14">
        <v>3.6889333892589901E-2</v>
      </c>
      <c r="V13" s="14">
        <v>8.9493158250244606E-2</v>
      </c>
      <c r="W13" s="14">
        <v>8.4885686357058496E-2</v>
      </c>
      <c r="X13" s="14"/>
      <c r="Y13" s="14">
        <v>8.7057813552790297E-2</v>
      </c>
      <c r="Z13" s="14">
        <v>8.0800700210058599E-2</v>
      </c>
      <c r="AA13" s="14">
        <v>9.2954676223335003E-2</v>
      </c>
      <c r="AB13" s="14">
        <v>8.8722066025895996E-2</v>
      </c>
      <c r="AC13" s="14"/>
      <c r="AD13" s="14">
        <v>7.9760090302346501E-2</v>
      </c>
      <c r="AE13" s="14">
        <v>9.5592482858228495E-2</v>
      </c>
      <c r="AF13" s="14">
        <v>6.3340419081908295E-2</v>
      </c>
      <c r="AG13" s="14">
        <v>0.111175188356832</v>
      </c>
      <c r="AH13" s="14"/>
      <c r="AI13" s="14">
        <v>5.6302856908533101E-2</v>
      </c>
      <c r="AJ13" s="14">
        <v>0.10574551995043199</v>
      </c>
      <c r="AK13" s="14">
        <v>5.64072743451886E-3</v>
      </c>
      <c r="AL13" s="14">
        <v>9.7341885036311304E-2</v>
      </c>
      <c r="AM13" s="14">
        <v>5.9555819123208599E-2</v>
      </c>
    </row>
    <row r="14" spans="2:39" x14ac:dyDescent="0.35">
      <c r="B14" s="15" t="s">
        <v>64</v>
      </c>
      <c r="C14" s="23">
        <v>5.6856698050543997E-2</v>
      </c>
      <c r="D14" s="23">
        <v>4.7957204528182799E-2</v>
      </c>
      <c r="E14" s="23">
        <v>6.6482454853743794E-2</v>
      </c>
      <c r="F14" s="23"/>
      <c r="G14" s="23">
        <v>3.4218676493014702E-2</v>
      </c>
      <c r="H14" s="23">
        <v>4.5329363426176099E-2</v>
      </c>
      <c r="I14" s="23">
        <v>5.3287971281189402E-2</v>
      </c>
      <c r="J14" s="23">
        <v>6.5235965630053197E-2</v>
      </c>
      <c r="K14" s="23">
        <v>6.2765944954814704E-2</v>
      </c>
      <c r="L14" s="23">
        <v>0.112587251687402</v>
      </c>
      <c r="M14" s="23"/>
      <c r="N14" s="23">
        <v>4.6832523203917203E-2</v>
      </c>
      <c r="O14" s="23">
        <v>6.5073708644726697E-2</v>
      </c>
      <c r="P14" s="23">
        <v>4.0470346603008502E-2</v>
      </c>
      <c r="Q14" s="23">
        <v>6.06621163495615E-2</v>
      </c>
      <c r="R14" s="23">
        <v>3.4747626425775599E-2</v>
      </c>
      <c r="S14" s="23"/>
      <c r="T14" s="23">
        <v>4.2475719673711998E-2</v>
      </c>
      <c r="U14" s="23">
        <v>0.125537949268682</v>
      </c>
      <c r="V14" s="23">
        <v>6.2574575786301198E-2</v>
      </c>
      <c r="W14" s="23">
        <v>3.98812622808793E-2</v>
      </c>
      <c r="X14" s="23"/>
      <c r="Y14" s="23">
        <v>7.3305783858254606E-2</v>
      </c>
      <c r="Z14" s="23">
        <v>3.2981488224192099E-2</v>
      </c>
      <c r="AA14" s="23">
        <v>3.5803755970516202E-2</v>
      </c>
      <c r="AB14" s="23">
        <v>9.4428828181150302E-3</v>
      </c>
      <c r="AC14" s="23"/>
      <c r="AD14" s="23">
        <v>4.8461330614654498E-2</v>
      </c>
      <c r="AE14" s="23">
        <v>2.6690895897057601E-2</v>
      </c>
      <c r="AF14" s="23">
        <v>8.21328569714984E-2</v>
      </c>
      <c r="AG14" s="23">
        <v>0.18430074902354199</v>
      </c>
      <c r="AH14" s="23"/>
      <c r="AI14" s="23">
        <v>1.6379018082204998E-2</v>
      </c>
      <c r="AJ14" s="23">
        <v>4.0611634079052897E-2</v>
      </c>
      <c r="AK14" s="23">
        <v>9.3368653293300199E-2</v>
      </c>
      <c r="AL14" s="23">
        <v>5.0054849371690899E-2</v>
      </c>
      <c r="AM14" s="23">
        <v>1.6130231824423399E-2</v>
      </c>
    </row>
    <row r="15" spans="2:39" x14ac:dyDescent="0.35">
      <c r="B15" s="16"/>
    </row>
    <row r="16" spans="2:39" x14ac:dyDescent="0.35">
      <c r="B16" t="s">
        <v>69</v>
      </c>
    </row>
    <row r="17" spans="2:2" x14ac:dyDescent="0.35">
      <c r="B17" t="s">
        <v>70</v>
      </c>
    </row>
    <row r="19" spans="2:2" x14ac:dyDescent="0.35">
      <c r="B19"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M24"/>
  <sheetViews>
    <sheetView showGridLines="0" topLeftCell="A13" workbookViewId="0">
      <pane xSplit="2" topLeftCell="C1" activePane="topRight" state="frozen"/>
      <selection pane="topRight" activeCell="B24" sqref="B2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499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620</v>
      </c>
      <c r="D7" s="10">
        <v>334</v>
      </c>
      <c r="E7" s="10">
        <v>286</v>
      </c>
      <c r="F7" s="10"/>
      <c r="G7" s="10">
        <v>120</v>
      </c>
      <c r="H7" s="10">
        <v>179</v>
      </c>
      <c r="I7" s="10">
        <v>121</v>
      </c>
      <c r="J7" s="10">
        <v>93</v>
      </c>
      <c r="K7" s="10">
        <v>58</v>
      </c>
      <c r="L7" s="10">
        <v>49</v>
      </c>
      <c r="M7" s="10"/>
      <c r="N7" s="10">
        <v>95</v>
      </c>
      <c r="O7" s="10">
        <v>85</v>
      </c>
      <c r="P7" s="10">
        <v>135</v>
      </c>
      <c r="Q7" s="10">
        <v>159</v>
      </c>
      <c r="R7" s="10">
        <v>110</v>
      </c>
      <c r="S7" s="10"/>
      <c r="T7" s="10">
        <v>42</v>
      </c>
      <c r="U7" s="10">
        <v>35</v>
      </c>
      <c r="V7" s="10">
        <v>269</v>
      </c>
      <c r="W7" s="10">
        <v>273</v>
      </c>
      <c r="X7" s="10"/>
      <c r="Y7" s="10">
        <v>295</v>
      </c>
      <c r="Z7" s="10">
        <v>149</v>
      </c>
      <c r="AA7" s="10">
        <v>91</v>
      </c>
      <c r="AB7" s="10">
        <v>50</v>
      </c>
      <c r="AC7" s="10"/>
      <c r="AD7" s="10">
        <v>365</v>
      </c>
      <c r="AE7" s="10">
        <v>190</v>
      </c>
      <c r="AF7" s="10">
        <v>30</v>
      </c>
      <c r="AG7" s="10">
        <v>33</v>
      </c>
      <c r="AH7" s="10"/>
      <c r="AI7" s="10">
        <v>70</v>
      </c>
      <c r="AJ7" s="10">
        <v>123</v>
      </c>
      <c r="AK7" s="10">
        <v>49</v>
      </c>
      <c r="AL7" s="10">
        <v>40</v>
      </c>
      <c r="AM7" s="10">
        <v>78</v>
      </c>
    </row>
    <row r="8" spans="2:39" ht="30" customHeight="1" x14ac:dyDescent="0.35">
      <c r="B8" s="11" t="s">
        <v>20</v>
      </c>
      <c r="C8" s="11">
        <v>624</v>
      </c>
      <c r="D8" s="11">
        <v>323</v>
      </c>
      <c r="E8" s="11">
        <v>301</v>
      </c>
      <c r="F8" s="11"/>
      <c r="G8" s="11">
        <v>99</v>
      </c>
      <c r="H8" s="11">
        <v>167</v>
      </c>
      <c r="I8" s="11">
        <v>138</v>
      </c>
      <c r="J8" s="11">
        <v>97</v>
      </c>
      <c r="K8" s="11">
        <v>62</v>
      </c>
      <c r="L8" s="11">
        <v>61</v>
      </c>
      <c r="M8" s="11"/>
      <c r="N8" s="11">
        <v>50</v>
      </c>
      <c r="O8" s="11">
        <v>137</v>
      </c>
      <c r="P8" s="11">
        <v>130</v>
      </c>
      <c r="Q8" s="11">
        <v>173</v>
      </c>
      <c r="R8" s="11">
        <v>98</v>
      </c>
      <c r="S8" s="11"/>
      <c r="T8" s="11">
        <v>39</v>
      </c>
      <c r="U8" s="11">
        <v>33</v>
      </c>
      <c r="V8" s="11">
        <v>275</v>
      </c>
      <c r="W8" s="11">
        <v>277</v>
      </c>
      <c r="X8" s="11"/>
      <c r="Y8" s="11">
        <v>302</v>
      </c>
      <c r="Z8" s="11">
        <v>151</v>
      </c>
      <c r="AA8" s="11">
        <v>92</v>
      </c>
      <c r="AB8" s="11">
        <v>49</v>
      </c>
      <c r="AC8" s="11"/>
      <c r="AD8" s="11">
        <v>370</v>
      </c>
      <c r="AE8" s="11">
        <v>191</v>
      </c>
      <c r="AF8" s="11">
        <v>30</v>
      </c>
      <c r="AG8" s="11">
        <v>30</v>
      </c>
      <c r="AH8" s="11"/>
      <c r="AI8" s="11">
        <v>76</v>
      </c>
      <c r="AJ8" s="11">
        <v>122</v>
      </c>
      <c r="AK8" s="11">
        <v>51</v>
      </c>
      <c r="AL8" s="11">
        <v>61</v>
      </c>
      <c r="AM8" s="11">
        <v>71</v>
      </c>
    </row>
    <row r="9" spans="2:39" ht="29" x14ac:dyDescent="0.35">
      <c r="B9" s="15" t="s">
        <v>480</v>
      </c>
      <c r="C9" s="14">
        <v>0.65648293251629297</v>
      </c>
      <c r="D9" s="14">
        <v>0.67137168442404305</v>
      </c>
      <c r="E9" s="14">
        <v>0.64054745727235596</v>
      </c>
      <c r="F9" s="14"/>
      <c r="G9" s="14">
        <v>0.57479388018325395</v>
      </c>
      <c r="H9" s="14">
        <v>0.62049244655499503</v>
      </c>
      <c r="I9" s="14">
        <v>0.65164876946866002</v>
      </c>
      <c r="J9" s="14">
        <v>0.76248135265067696</v>
      </c>
      <c r="K9" s="14">
        <v>0.77773041322369696</v>
      </c>
      <c r="L9" s="14">
        <v>0.60564986589116199</v>
      </c>
      <c r="M9" s="14"/>
      <c r="N9" s="14">
        <v>0.61856191302025398</v>
      </c>
      <c r="O9" s="14">
        <v>0.57714062968004698</v>
      </c>
      <c r="P9" s="14">
        <v>0.69922890166038199</v>
      </c>
      <c r="Q9" s="14">
        <v>0.65249194262183396</v>
      </c>
      <c r="R9" s="14">
        <v>0.68241637148462297</v>
      </c>
      <c r="S9" s="14"/>
      <c r="T9" s="14">
        <v>0.64807649854791904</v>
      </c>
      <c r="U9" s="14">
        <v>0.46782398621868798</v>
      </c>
      <c r="V9" s="14">
        <v>0.684250474160225</v>
      </c>
      <c r="W9" s="14">
        <v>0.65232326339678603</v>
      </c>
      <c r="X9" s="14"/>
      <c r="Y9" s="14">
        <v>0.70285563414812902</v>
      </c>
      <c r="Z9" s="14">
        <v>0.60073948939625099</v>
      </c>
      <c r="AA9" s="14">
        <v>0.638250630102283</v>
      </c>
      <c r="AB9" s="14">
        <v>0.57647056775613703</v>
      </c>
      <c r="AC9" s="14"/>
      <c r="AD9" s="14">
        <v>0.64879751873519198</v>
      </c>
      <c r="AE9" s="14">
        <v>0.65530101992392698</v>
      </c>
      <c r="AF9" s="14">
        <v>0.76338834984445303</v>
      </c>
      <c r="AG9" s="14">
        <v>0.66212951240510698</v>
      </c>
      <c r="AH9" s="14"/>
      <c r="AI9" s="14">
        <v>0.67792011120351703</v>
      </c>
      <c r="AJ9" s="14">
        <v>0.68304088306160304</v>
      </c>
      <c r="AK9" s="14">
        <v>0.50027171037085205</v>
      </c>
      <c r="AL9" s="14">
        <v>0.59002638307562105</v>
      </c>
      <c r="AM9" s="14">
        <v>0.71016228400364401</v>
      </c>
    </row>
    <row r="10" spans="2:39" ht="29" x14ac:dyDescent="0.35">
      <c r="B10" s="15" t="s">
        <v>482</v>
      </c>
      <c r="C10" s="14">
        <v>0.53506884925289599</v>
      </c>
      <c r="D10" s="14">
        <v>0.57833790750749403</v>
      </c>
      <c r="E10" s="14">
        <v>0.48875784810808398</v>
      </c>
      <c r="F10" s="14"/>
      <c r="G10" s="14">
        <v>0.50735375138930705</v>
      </c>
      <c r="H10" s="14">
        <v>0.47389894910937302</v>
      </c>
      <c r="I10" s="14">
        <v>0.539620956665532</v>
      </c>
      <c r="J10" s="14">
        <v>0.50813403390762901</v>
      </c>
      <c r="K10" s="14">
        <v>0.64327446293027701</v>
      </c>
      <c r="L10" s="14">
        <v>0.67027031416878802</v>
      </c>
      <c r="M10" s="14"/>
      <c r="N10" s="14">
        <v>0.38530443584618401</v>
      </c>
      <c r="O10" s="14">
        <v>0.58894257679130402</v>
      </c>
      <c r="P10" s="14">
        <v>0.53458872037032401</v>
      </c>
      <c r="Q10" s="14">
        <v>0.51318433091184401</v>
      </c>
      <c r="R10" s="14">
        <v>0.57533245518307796</v>
      </c>
      <c r="S10" s="14"/>
      <c r="T10" s="14">
        <v>0.53614010742559504</v>
      </c>
      <c r="U10" s="14">
        <v>0.66293254628968701</v>
      </c>
      <c r="V10" s="14">
        <v>0.54426766910364399</v>
      </c>
      <c r="W10" s="14">
        <v>0.511191501442115</v>
      </c>
      <c r="X10" s="14"/>
      <c r="Y10" s="14">
        <v>0.59139078975883697</v>
      </c>
      <c r="Z10" s="14">
        <v>0.47947496652287602</v>
      </c>
      <c r="AA10" s="14">
        <v>0.52538137130804996</v>
      </c>
      <c r="AB10" s="14">
        <v>0.39521756304007</v>
      </c>
      <c r="AC10" s="14"/>
      <c r="AD10" s="14">
        <v>0.53288333342310201</v>
      </c>
      <c r="AE10" s="14">
        <v>0.55054907230209305</v>
      </c>
      <c r="AF10" s="14">
        <v>0.50702983535040003</v>
      </c>
      <c r="AG10" s="14">
        <v>0.45855260883695598</v>
      </c>
      <c r="AH10" s="14"/>
      <c r="AI10" s="14">
        <v>0.48104988853867298</v>
      </c>
      <c r="AJ10" s="14">
        <v>0.47737395972871699</v>
      </c>
      <c r="AK10" s="14">
        <v>0.39192990199322603</v>
      </c>
      <c r="AL10" s="14">
        <v>0.67151381343142003</v>
      </c>
      <c r="AM10" s="14">
        <v>0.57861153327477699</v>
      </c>
    </row>
    <row r="11" spans="2:39" ht="29" x14ac:dyDescent="0.35">
      <c r="B11" s="15" t="s">
        <v>484</v>
      </c>
      <c r="C11" s="14">
        <v>0.45607376525056897</v>
      </c>
      <c r="D11" s="14">
        <v>0.46349179060904899</v>
      </c>
      <c r="E11" s="14">
        <v>0.44813423074886</v>
      </c>
      <c r="F11" s="14"/>
      <c r="G11" s="14">
        <v>0.49653522913724202</v>
      </c>
      <c r="H11" s="14">
        <v>0.42258398424536597</v>
      </c>
      <c r="I11" s="14">
        <v>0.47663666750811201</v>
      </c>
      <c r="J11" s="14">
        <v>0.48925932660030402</v>
      </c>
      <c r="K11" s="14">
        <v>0.48226032273425101</v>
      </c>
      <c r="L11" s="14">
        <v>0.35586433335845102</v>
      </c>
      <c r="M11" s="14"/>
      <c r="N11" s="14">
        <v>0.35728550229227402</v>
      </c>
      <c r="O11" s="14">
        <v>0.47317504420935902</v>
      </c>
      <c r="P11" s="14">
        <v>0.43795275117430299</v>
      </c>
      <c r="Q11" s="14">
        <v>0.47969226360745698</v>
      </c>
      <c r="R11" s="14">
        <v>0.43359688229147197</v>
      </c>
      <c r="S11" s="14"/>
      <c r="T11" s="14">
        <v>0.39951744231073799</v>
      </c>
      <c r="U11" s="14">
        <v>0.60755415024233195</v>
      </c>
      <c r="V11" s="14">
        <v>0.46169995319817603</v>
      </c>
      <c r="W11" s="14">
        <v>0.44080052303383999</v>
      </c>
      <c r="X11" s="14"/>
      <c r="Y11" s="14">
        <v>0.41574101449541401</v>
      </c>
      <c r="Z11" s="14">
        <v>0.52432742776278696</v>
      </c>
      <c r="AA11" s="14">
        <v>0.40061176831316803</v>
      </c>
      <c r="AB11" s="14">
        <v>0.55491206759136502</v>
      </c>
      <c r="AC11" s="14"/>
      <c r="AD11" s="14">
        <v>0.44527496911067699</v>
      </c>
      <c r="AE11" s="14">
        <v>0.49297118047066102</v>
      </c>
      <c r="AF11" s="14">
        <v>0.492671852787051</v>
      </c>
      <c r="AG11" s="14">
        <v>0.31575421396914399</v>
      </c>
      <c r="AH11" s="14"/>
      <c r="AI11" s="14">
        <v>0.53398955199421105</v>
      </c>
      <c r="AJ11" s="14">
        <v>0.46534410362175699</v>
      </c>
      <c r="AK11" s="14">
        <v>0.49766889804376202</v>
      </c>
      <c r="AL11" s="14">
        <v>0.46519361810052801</v>
      </c>
      <c r="AM11" s="14">
        <v>0.30958075701668097</v>
      </c>
    </row>
    <row r="12" spans="2:39" x14ac:dyDescent="0.35">
      <c r="B12" s="15" t="s">
        <v>481</v>
      </c>
      <c r="C12" s="14">
        <v>0.42692931888444002</v>
      </c>
      <c r="D12" s="14">
        <v>0.47362429271553103</v>
      </c>
      <c r="E12" s="14">
        <v>0.37695155015593201</v>
      </c>
      <c r="F12" s="14"/>
      <c r="G12" s="14">
        <v>0.32177803712715902</v>
      </c>
      <c r="H12" s="14">
        <v>0.44165779731069099</v>
      </c>
      <c r="I12" s="14">
        <v>0.40699223640247401</v>
      </c>
      <c r="J12" s="14">
        <v>0.39835743391579498</v>
      </c>
      <c r="K12" s="14">
        <v>0.50576815796876995</v>
      </c>
      <c r="L12" s="14">
        <v>0.56722038291981702</v>
      </c>
      <c r="M12" s="14"/>
      <c r="N12" s="14">
        <v>0.37644011843476399</v>
      </c>
      <c r="O12" s="14">
        <v>0.38079610736192399</v>
      </c>
      <c r="P12" s="14">
        <v>0.45563147238671098</v>
      </c>
      <c r="Q12" s="14">
        <v>0.39280168834474599</v>
      </c>
      <c r="R12" s="14">
        <v>0.48877978913328901</v>
      </c>
      <c r="S12" s="14"/>
      <c r="T12" s="14">
        <v>0.36014942764337798</v>
      </c>
      <c r="U12" s="14">
        <v>0.330253146366498</v>
      </c>
      <c r="V12" s="14">
        <v>0.42497496368348397</v>
      </c>
      <c r="W12" s="14">
        <v>0.44895300795769499</v>
      </c>
      <c r="X12" s="14"/>
      <c r="Y12" s="14">
        <v>0.41507132422402998</v>
      </c>
      <c r="Z12" s="14">
        <v>0.473696709124663</v>
      </c>
      <c r="AA12" s="14">
        <v>0.38764154029829501</v>
      </c>
      <c r="AB12" s="14">
        <v>0.42022871451259902</v>
      </c>
      <c r="AC12" s="14"/>
      <c r="AD12" s="14">
        <v>0.40630024481341998</v>
      </c>
      <c r="AE12" s="14">
        <v>0.472019109984611</v>
      </c>
      <c r="AF12" s="14">
        <v>0.40770620597386098</v>
      </c>
      <c r="AG12" s="14">
        <v>0.410162231276544</v>
      </c>
      <c r="AH12" s="14"/>
      <c r="AI12" s="14">
        <v>0.44259189273430999</v>
      </c>
      <c r="AJ12" s="14">
        <v>0.43443249563948899</v>
      </c>
      <c r="AK12" s="14">
        <v>0.438284198582167</v>
      </c>
      <c r="AL12" s="14">
        <v>0.44937436501300498</v>
      </c>
      <c r="AM12" s="14">
        <v>0.49763876498218901</v>
      </c>
    </row>
    <row r="13" spans="2:39" ht="29" x14ac:dyDescent="0.35">
      <c r="B13" s="15" t="s">
        <v>483</v>
      </c>
      <c r="C13" s="14">
        <v>0.34479603777171303</v>
      </c>
      <c r="D13" s="14">
        <v>0.33469781537258098</v>
      </c>
      <c r="E13" s="14">
        <v>0.35560419510056201</v>
      </c>
      <c r="F13" s="14"/>
      <c r="G13" s="14">
        <v>0.31466406488509602</v>
      </c>
      <c r="H13" s="14">
        <v>0.40056839792772603</v>
      </c>
      <c r="I13" s="14">
        <v>0.36816225215170501</v>
      </c>
      <c r="J13" s="14">
        <v>0.25577921759369698</v>
      </c>
      <c r="K13" s="14">
        <v>0.352034704923673</v>
      </c>
      <c r="L13" s="14">
        <v>0.32115622906448099</v>
      </c>
      <c r="M13" s="14"/>
      <c r="N13" s="14">
        <v>0.29543883758764999</v>
      </c>
      <c r="O13" s="14">
        <v>0.37852280636827201</v>
      </c>
      <c r="P13" s="14">
        <v>0.41885700677887</v>
      </c>
      <c r="Q13" s="14">
        <v>0.30903553109558601</v>
      </c>
      <c r="R13" s="14">
        <v>0.29052134866303297</v>
      </c>
      <c r="S13" s="14"/>
      <c r="T13" s="14">
        <v>0.340993638412591</v>
      </c>
      <c r="U13" s="14">
        <v>0.34643364429604301</v>
      </c>
      <c r="V13" s="14">
        <v>0.313998201227558</v>
      </c>
      <c r="W13" s="14">
        <v>0.37621039233488102</v>
      </c>
      <c r="X13" s="14"/>
      <c r="Y13" s="14">
        <v>0.34000382615102798</v>
      </c>
      <c r="Z13" s="14">
        <v>0.338490478047206</v>
      </c>
      <c r="AA13" s="14">
        <v>0.34210560918225202</v>
      </c>
      <c r="AB13" s="14">
        <v>0.31796230568566802</v>
      </c>
      <c r="AC13" s="14"/>
      <c r="AD13" s="14">
        <v>0.36072483107222197</v>
      </c>
      <c r="AE13" s="14">
        <v>0.313512001788884</v>
      </c>
      <c r="AF13" s="14">
        <v>0.40102323524702699</v>
      </c>
      <c r="AG13" s="14">
        <v>0.31685000995131302</v>
      </c>
      <c r="AH13" s="14"/>
      <c r="AI13" s="14">
        <v>0.31499315844960801</v>
      </c>
      <c r="AJ13" s="14">
        <v>0.41832879509315801</v>
      </c>
      <c r="AK13" s="14">
        <v>0.359781104363876</v>
      </c>
      <c r="AL13" s="14">
        <v>0.420428687529734</v>
      </c>
      <c r="AM13" s="14">
        <v>0.25551201492974701</v>
      </c>
    </row>
    <row r="14" spans="2:39" ht="29" x14ac:dyDescent="0.35">
      <c r="B14" s="15" t="s">
        <v>485</v>
      </c>
      <c r="C14" s="14">
        <v>0.34352346558449898</v>
      </c>
      <c r="D14" s="14">
        <v>0.35731156461685198</v>
      </c>
      <c r="E14" s="14">
        <v>0.32876602237150199</v>
      </c>
      <c r="F14" s="14"/>
      <c r="G14" s="14">
        <v>0.36378659763223098</v>
      </c>
      <c r="H14" s="14">
        <v>0.38923948814540599</v>
      </c>
      <c r="I14" s="14">
        <v>0.341408708225652</v>
      </c>
      <c r="J14" s="14">
        <v>0.33738667028117703</v>
      </c>
      <c r="K14" s="14">
        <v>0.25171757384125398</v>
      </c>
      <c r="L14" s="14">
        <v>0.29348032719798001</v>
      </c>
      <c r="M14" s="14"/>
      <c r="N14" s="14">
        <v>0.3360318303348</v>
      </c>
      <c r="O14" s="14">
        <v>0.413609369098633</v>
      </c>
      <c r="P14" s="14">
        <v>0.33656794370846099</v>
      </c>
      <c r="Q14" s="14">
        <v>0.29156856813437998</v>
      </c>
      <c r="R14" s="14">
        <v>0.34173858715455502</v>
      </c>
      <c r="S14" s="14"/>
      <c r="T14" s="14">
        <v>0.35640220620497598</v>
      </c>
      <c r="U14" s="14">
        <v>0.35011079724150201</v>
      </c>
      <c r="V14" s="14">
        <v>0.34337479175429197</v>
      </c>
      <c r="W14" s="14">
        <v>0.34160520021748397</v>
      </c>
      <c r="X14" s="14"/>
      <c r="Y14" s="14">
        <v>0.32689234318096999</v>
      </c>
      <c r="Z14" s="14">
        <v>0.38684838688316597</v>
      </c>
      <c r="AA14" s="14">
        <v>0.35382942905841103</v>
      </c>
      <c r="AB14" s="14">
        <v>0.36251929047741099</v>
      </c>
      <c r="AC14" s="14"/>
      <c r="AD14" s="14">
        <v>0.31882730465499698</v>
      </c>
      <c r="AE14" s="14">
        <v>0.37291780620784798</v>
      </c>
      <c r="AF14" s="14">
        <v>0.328466678459433</v>
      </c>
      <c r="AG14" s="14">
        <v>0.49924918933755502</v>
      </c>
      <c r="AH14" s="14"/>
      <c r="AI14" s="14">
        <v>0.30609204573320398</v>
      </c>
      <c r="AJ14" s="14">
        <v>0.33147366515624099</v>
      </c>
      <c r="AK14" s="14">
        <v>0.31333589333805101</v>
      </c>
      <c r="AL14" s="14">
        <v>0.60305952471270696</v>
      </c>
      <c r="AM14" s="14">
        <v>0.326902546643352</v>
      </c>
    </row>
    <row r="15" spans="2:39" x14ac:dyDescent="0.35">
      <c r="B15" s="15" t="s">
        <v>269</v>
      </c>
      <c r="C15" s="14">
        <v>0.329184997701712</v>
      </c>
      <c r="D15" s="14">
        <v>0.35113201132413002</v>
      </c>
      <c r="E15" s="14">
        <v>0.30569504404909198</v>
      </c>
      <c r="F15" s="14"/>
      <c r="G15" s="14">
        <v>0.25004684321301701</v>
      </c>
      <c r="H15" s="14">
        <v>0.33315031772516701</v>
      </c>
      <c r="I15" s="14">
        <v>0.39297511751555603</v>
      </c>
      <c r="J15" s="14">
        <v>0.26057286123603501</v>
      </c>
      <c r="K15" s="14">
        <v>0.27102457812733</v>
      </c>
      <c r="L15" s="14">
        <v>0.47082631911155898</v>
      </c>
      <c r="M15" s="14"/>
      <c r="N15" s="14">
        <v>0.25917522370569501</v>
      </c>
      <c r="O15" s="14">
        <v>0.36955178292457802</v>
      </c>
      <c r="P15" s="14">
        <v>0.34407367942106198</v>
      </c>
      <c r="Q15" s="14">
        <v>0.28778096420767901</v>
      </c>
      <c r="R15" s="14">
        <v>0.36779585948712901</v>
      </c>
      <c r="S15" s="14"/>
      <c r="T15" s="14">
        <v>0.34490011644541502</v>
      </c>
      <c r="U15" s="14">
        <v>0.28170762753305301</v>
      </c>
      <c r="V15" s="14">
        <v>0.322894304320965</v>
      </c>
      <c r="W15" s="14">
        <v>0.33946166208665501</v>
      </c>
      <c r="X15" s="14"/>
      <c r="Y15" s="14">
        <v>0.35472236661559697</v>
      </c>
      <c r="Z15" s="14">
        <v>0.35775377064137398</v>
      </c>
      <c r="AA15" s="14">
        <v>0.26419299408394198</v>
      </c>
      <c r="AB15" s="14">
        <v>0.29118469289459098</v>
      </c>
      <c r="AC15" s="14"/>
      <c r="AD15" s="14">
        <v>0.34568666139133403</v>
      </c>
      <c r="AE15" s="14">
        <v>0.306628283788345</v>
      </c>
      <c r="AF15" s="14">
        <v>0.28092408099140098</v>
      </c>
      <c r="AG15" s="14">
        <v>0.30632880354183001</v>
      </c>
      <c r="AH15" s="14"/>
      <c r="AI15" s="14">
        <v>0.25916028604765801</v>
      </c>
      <c r="AJ15" s="14">
        <v>0.321315265824765</v>
      </c>
      <c r="AK15" s="14">
        <v>0.30859091284538698</v>
      </c>
      <c r="AL15" s="14">
        <v>0.41382541385766602</v>
      </c>
      <c r="AM15" s="14">
        <v>0.446389991600183</v>
      </c>
    </row>
    <row r="16" spans="2:39" ht="43.5" x14ac:dyDescent="0.35">
      <c r="B16" s="15" t="s">
        <v>486</v>
      </c>
      <c r="C16" s="14">
        <v>0.30137107591531898</v>
      </c>
      <c r="D16" s="14">
        <v>0.31845352570715502</v>
      </c>
      <c r="E16" s="14">
        <v>0.28308767933175999</v>
      </c>
      <c r="F16" s="14"/>
      <c r="G16" s="14">
        <v>0.28487372369521302</v>
      </c>
      <c r="H16" s="14">
        <v>0.34716189189466301</v>
      </c>
      <c r="I16" s="14">
        <v>0.30563443864198098</v>
      </c>
      <c r="J16" s="14">
        <v>0.25118723817182897</v>
      </c>
      <c r="K16" s="14">
        <v>0.23154314570255699</v>
      </c>
      <c r="L16" s="14">
        <v>0.34406080098291197</v>
      </c>
      <c r="M16" s="14"/>
      <c r="N16" s="14">
        <v>0.34645212438127998</v>
      </c>
      <c r="O16" s="14">
        <v>0.344048963794648</v>
      </c>
      <c r="P16" s="14">
        <v>0.30939361874558402</v>
      </c>
      <c r="Q16" s="14">
        <v>0.26796439352486501</v>
      </c>
      <c r="R16" s="14">
        <v>0.27507955909908</v>
      </c>
      <c r="S16" s="14"/>
      <c r="T16" s="14">
        <v>0.23339438299694201</v>
      </c>
      <c r="U16" s="14">
        <v>0.22110680153034901</v>
      </c>
      <c r="V16" s="14">
        <v>0.31124496831076298</v>
      </c>
      <c r="W16" s="14">
        <v>0.31117572237084601</v>
      </c>
      <c r="X16" s="14"/>
      <c r="Y16" s="14">
        <v>0.26160477162118101</v>
      </c>
      <c r="Z16" s="14">
        <v>0.32640213079930103</v>
      </c>
      <c r="AA16" s="14">
        <v>0.333910156082184</v>
      </c>
      <c r="AB16" s="14">
        <v>0.43810536637418701</v>
      </c>
      <c r="AC16" s="14"/>
      <c r="AD16" s="14">
        <v>0.292804404173723</v>
      </c>
      <c r="AE16" s="14">
        <v>0.34144217725370801</v>
      </c>
      <c r="AF16" s="14">
        <v>0.19437022309193</v>
      </c>
      <c r="AG16" s="14">
        <v>0.246720955225184</v>
      </c>
      <c r="AH16" s="14"/>
      <c r="AI16" s="14">
        <v>0.27369110600414498</v>
      </c>
      <c r="AJ16" s="14">
        <v>0.348731527131107</v>
      </c>
      <c r="AK16" s="14">
        <v>0.37422706752041401</v>
      </c>
      <c r="AL16" s="14">
        <v>0.44583232189646399</v>
      </c>
      <c r="AM16" s="14">
        <v>0.27531647107183299</v>
      </c>
    </row>
    <row r="17" spans="2:39" ht="43.5" x14ac:dyDescent="0.35">
      <c r="B17" s="15" t="s">
        <v>498</v>
      </c>
      <c r="C17" s="14">
        <v>6.5039271478570396E-3</v>
      </c>
      <c r="D17" s="14">
        <v>1.4653790270585101E-3</v>
      </c>
      <c r="E17" s="14">
        <v>1.1896700117804899E-2</v>
      </c>
      <c r="F17" s="14"/>
      <c r="G17" s="14">
        <v>1.90762394803566E-2</v>
      </c>
      <c r="H17" s="14">
        <v>2.8246732099417101E-3</v>
      </c>
      <c r="I17" s="14">
        <v>4.5625704251430399E-3</v>
      </c>
      <c r="J17" s="14">
        <v>1.11028246228165E-2</v>
      </c>
      <c r="K17" s="14">
        <v>0</v>
      </c>
      <c r="L17" s="14">
        <v>0</v>
      </c>
      <c r="M17" s="14"/>
      <c r="N17" s="14">
        <v>3.1624469103481899E-2</v>
      </c>
      <c r="O17" s="14">
        <v>1.0332042864476801E-2</v>
      </c>
      <c r="P17" s="14">
        <v>8.2674065563441198E-3</v>
      </c>
      <c r="Q17" s="14">
        <v>0</v>
      </c>
      <c r="R17" s="14">
        <v>0</v>
      </c>
      <c r="S17" s="14"/>
      <c r="T17" s="14">
        <v>1.20411340744751E-2</v>
      </c>
      <c r="U17" s="14">
        <v>0</v>
      </c>
      <c r="V17" s="14">
        <v>1.30817620203196E-2</v>
      </c>
      <c r="W17" s="14">
        <v>0</v>
      </c>
      <c r="X17" s="14"/>
      <c r="Y17" s="14">
        <v>0</v>
      </c>
      <c r="Z17" s="14">
        <v>1.3354641232745299E-2</v>
      </c>
      <c r="AA17" s="14">
        <v>2.2263095240014401E-2</v>
      </c>
      <c r="AB17" s="14">
        <v>0</v>
      </c>
      <c r="AC17" s="14"/>
      <c r="AD17" s="14">
        <v>1.2536705641734299E-3</v>
      </c>
      <c r="AE17" s="14">
        <v>1.8827631578389299E-2</v>
      </c>
      <c r="AF17" s="14">
        <v>0</v>
      </c>
      <c r="AG17" s="14">
        <v>0</v>
      </c>
      <c r="AH17" s="14"/>
      <c r="AI17" s="14">
        <v>0</v>
      </c>
      <c r="AJ17" s="14">
        <v>8.8408304271434708E-3</v>
      </c>
      <c r="AK17" s="14">
        <v>0</v>
      </c>
      <c r="AL17" s="14">
        <v>0</v>
      </c>
      <c r="AM17" s="14">
        <v>0</v>
      </c>
    </row>
    <row r="18" spans="2:39" x14ac:dyDescent="0.35">
      <c r="B18" s="15" t="s">
        <v>64</v>
      </c>
      <c r="C18" s="14">
        <v>5.5790196794397902E-3</v>
      </c>
      <c r="D18" s="14">
        <v>4.3052998077425996E-3</v>
      </c>
      <c r="E18" s="14">
        <v>6.9422858288728396E-3</v>
      </c>
      <c r="F18" s="14"/>
      <c r="G18" s="14">
        <v>8.9806642492059104E-3</v>
      </c>
      <c r="H18" s="14">
        <v>8.9015331054904407E-3</v>
      </c>
      <c r="I18" s="14">
        <v>0</v>
      </c>
      <c r="J18" s="14">
        <v>0</v>
      </c>
      <c r="K18" s="14">
        <v>0</v>
      </c>
      <c r="L18" s="14">
        <v>1.8256903493473E-2</v>
      </c>
      <c r="M18" s="14"/>
      <c r="N18" s="14">
        <v>2.8372369308049001E-2</v>
      </c>
      <c r="O18" s="14">
        <v>0</v>
      </c>
      <c r="P18" s="14">
        <v>8.5132156979115092E-3</v>
      </c>
      <c r="Q18" s="14">
        <v>5.5995798650339702E-3</v>
      </c>
      <c r="R18" s="14">
        <v>0</v>
      </c>
      <c r="S18" s="14"/>
      <c r="T18" s="14">
        <v>1.20411340744751E-2</v>
      </c>
      <c r="U18" s="14">
        <v>0</v>
      </c>
      <c r="V18" s="14">
        <v>0</v>
      </c>
      <c r="W18" s="14">
        <v>1.0895617784165401E-2</v>
      </c>
      <c r="X18" s="14"/>
      <c r="Y18" s="14">
        <v>5.0571794003994299E-3</v>
      </c>
      <c r="Z18" s="14">
        <v>0</v>
      </c>
      <c r="AA18" s="14">
        <v>1.05290919881341E-2</v>
      </c>
      <c r="AB18" s="14">
        <v>0</v>
      </c>
      <c r="AC18" s="14"/>
      <c r="AD18" s="14">
        <v>2.98695662114749E-3</v>
      </c>
      <c r="AE18" s="14">
        <v>2.7327325975823099E-3</v>
      </c>
      <c r="AF18" s="14">
        <v>1.5482812225548899E-2</v>
      </c>
      <c r="AG18" s="14">
        <v>4.55523704360783E-2</v>
      </c>
      <c r="AH18" s="14"/>
      <c r="AI18" s="14">
        <v>1.2729536256959001E-2</v>
      </c>
      <c r="AJ18" s="14">
        <v>9.1036887882544795E-3</v>
      </c>
      <c r="AK18" s="14">
        <v>0</v>
      </c>
      <c r="AL18" s="14">
        <v>0</v>
      </c>
      <c r="AM18" s="14">
        <v>6.5378359619609298E-3</v>
      </c>
    </row>
    <row r="19" spans="2:39" x14ac:dyDescent="0.35">
      <c r="B19" s="15" t="s">
        <v>272</v>
      </c>
      <c r="C19" s="23">
        <v>6.7437683721988204E-4</v>
      </c>
      <c r="D19" s="23">
        <v>1.30445716228076E-3</v>
      </c>
      <c r="E19" s="23">
        <v>0</v>
      </c>
      <c r="F19" s="23"/>
      <c r="G19" s="23">
        <v>4.26934491055273E-3</v>
      </c>
      <c r="H19" s="23">
        <v>0</v>
      </c>
      <c r="I19" s="23">
        <v>0</v>
      </c>
      <c r="J19" s="23">
        <v>0</v>
      </c>
      <c r="K19" s="23">
        <v>0</v>
      </c>
      <c r="L19" s="23">
        <v>0</v>
      </c>
      <c r="M19" s="23"/>
      <c r="N19" s="23">
        <v>8.4866424576814301E-3</v>
      </c>
      <c r="O19" s="23">
        <v>0</v>
      </c>
      <c r="P19" s="23">
        <v>0</v>
      </c>
      <c r="Q19" s="23">
        <v>0</v>
      </c>
      <c r="R19" s="23">
        <v>0</v>
      </c>
      <c r="S19" s="23"/>
      <c r="T19" s="23">
        <v>0</v>
      </c>
      <c r="U19" s="23">
        <v>0</v>
      </c>
      <c r="V19" s="23">
        <v>1.5316736464667301E-3</v>
      </c>
      <c r="W19" s="23">
        <v>0</v>
      </c>
      <c r="X19" s="23"/>
      <c r="Y19" s="23">
        <v>1.39346211681518E-3</v>
      </c>
      <c r="Z19" s="23">
        <v>0</v>
      </c>
      <c r="AA19" s="23">
        <v>0</v>
      </c>
      <c r="AB19" s="23">
        <v>0</v>
      </c>
      <c r="AC19" s="23"/>
      <c r="AD19" s="23">
        <v>1.1360622487954E-3</v>
      </c>
      <c r="AE19" s="23">
        <v>0</v>
      </c>
      <c r="AF19" s="23">
        <v>0</v>
      </c>
      <c r="AG19" s="23">
        <v>0</v>
      </c>
      <c r="AH19" s="23"/>
      <c r="AI19" s="23">
        <v>0</v>
      </c>
      <c r="AJ19" s="23">
        <v>0</v>
      </c>
      <c r="AK19" s="23">
        <v>0</v>
      </c>
      <c r="AL19" s="23">
        <v>0</v>
      </c>
      <c r="AM19" s="23">
        <v>0</v>
      </c>
    </row>
    <row r="20" spans="2:39" x14ac:dyDescent="0.35">
      <c r="B20" s="16" t="s">
        <v>490</v>
      </c>
    </row>
    <row r="21" spans="2:39" x14ac:dyDescent="0.35">
      <c r="B21" t="s">
        <v>69</v>
      </c>
    </row>
    <row r="22" spans="2:39" x14ac:dyDescent="0.35">
      <c r="B22" t="s">
        <v>70</v>
      </c>
    </row>
    <row r="24" spans="2:39" x14ac:dyDescent="0.35">
      <c r="B24"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M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500</v>
      </c>
      <c r="C9" s="14">
        <v>0.234906712367971</v>
      </c>
      <c r="D9" s="14">
        <v>0.244896569269479</v>
      </c>
      <c r="E9" s="14">
        <v>0.22338684565189901</v>
      </c>
      <c r="F9" s="14"/>
      <c r="G9" s="14">
        <v>0.24375630170229401</v>
      </c>
      <c r="H9" s="14">
        <v>0.287972601777087</v>
      </c>
      <c r="I9" s="14">
        <v>0.253633366718586</v>
      </c>
      <c r="J9" s="14">
        <v>0.19553996848963001</v>
      </c>
      <c r="K9" s="14">
        <v>0.214465749813992</v>
      </c>
      <c r="L9" s="14">
        <v>0.117943326795191</v>
      </c>
      <c r="M9" s="14"/>
      <c r="N9" s="14">
        <v>0.25644049129642599</v>
      </c>
      <c r="O9" s="14">
        <v>0.225574702340335</v>
      </c>
      <c r="P9" s="14">
        <v>0.22733292896096299</v>
      </c>
      <c r="Q9" s="14">
        <v>0.23856675224778001</v>
      </c>
      <c r="R9" s="14">
        <v>0.23967772804472601</v>
      </c>
      <c r="S9" s="14"/>
      <c r="T9" s="14">
        <v>0.261705215023607</v>
      </c>
      <c r="U9" s="14">
        <v>0.19747925096889599</v>
      </c>
      <c r="V9" s="14">
        <v>0.22546684581864401</v>
      </c>
      <c r="W9" s="14">
        <v>0.24503475600663399</v>
      </c>
      <c r="X9" s="14"/>
      <c r="Y9" s="14">
        <v>0.25667217641117901</v>
      </c>
      <c r="Z9" s="14">
        <v>0.20925146453042601</v>
      </c>
      <c r="AA9" s="14">
        <v>0.22731572926237301</v>
      </c>
      <c r="AB9" s="14">
        <v>0.23233931182796499</v>
      </c>
      <c r="AC9" s="14"/>
      <c r="AD9" s="14">
        <v>0.24076775298921699</v>
      </c>
      <c r="AE9" s="14">
        <v>0.24439123048288899</v>
      </c>
      <c r="AF9" s="14">
        <v>0.15192363884072599</v>
      </c>
      <c r="AG9" s="14">
        <v>0.20703440652236199</v>
      </c>
      <c r="AH9" s="14"/>
      <c r="AI9" s="14">
        <v>0.206799892623591</v>
      </c>
      <c r="AJ9" s="14">
        <v>0.245894557564207</v>
      </c>
      <c r="AK9" s="14">
        <v>0.297282982675945</v>
      </c>
      <c r="AL9" s="14">
        <v>0.25518427620306799</v>
      </c>
      <c r="AM9" s="14">
        <v>0.157111993522035</v>
      </c>
    </row>
    <row r="10" spans="2:39" ht="29" x14ac:dyDescent="0.35">
      <c r="B10" s="15" t="s">
        <v>501</v>
      </c>
      <c r="C10" s="14">
        <v>0.307208765210922</v>
      </c>
      <c r="D10" s="14">
        <v>0.29948130738019602</v>
      </c>
      <c r="E10" s="14">
        <v>0.31611973211882499</v>
      </c>
      <c r="F10" s="14"/>
      <c r="G10" s="14">
        <v>0.32227863559078801</v>
      </c>
      <c r="H10" s="14">
        <v>0.25516876338661998</v>
      </c>
      <c r="I10" s="14">
        <v>0.21501817770842499</v>
      </c>
      <c r="J10" s="14">
        <v>0.39877713991879499</v>
      </c>
      <c r="K10" s="14">
        <v>0.34326418209448201</v>
      </c>
      <c r="L10" s="14">
        <v>0.44779179614806403</v>
      </c>
      <c r="M10" s="14"/>
      <c r="N10" s="14">
        <v>0.28208960978574499</v>
      </c>
      <c r="O10" s="14">
        <v>0.25113446606381101</v>
      </c>
      <c r="P10" s="14">
        <v>0.31275298536302498</v>
      </c>
      <c r="Q10" s="14">
        <v>0.32454048471587998</v>
      </c>
      <c r="R10" s="14">
        <v>0.34996886318898002</v>
      </c>
      <c r="S10" s="14"/>
      <c r="T10" s="14">
        <v>0.27983809517922698</v>
      </c>
      <c r="U10" s="14">
        <v>0.44515293045413001</v>
      </c>
      <c r="V10" s="14">
        <v>0.31082521555912701</v>
      </c>
      <c r="W10" s="14">
        <v>0.29080184944750398</v>
      </c>
      <c r="X10" s="14"/>
      <c r="Y10" s="14">
        <v>0.30828782174410002</v>
      </c>
      <c r="Z10" s="14">
        <v>0.31377376432241999</v>
      </c>
      <c r="AA10" s="14">
        <v>0.31232417472778601</v>
      </c>
      <c r="AB10" s="14">
        <v>0.22429436234358799</v>
      </c>
      <c r="AC10" s="14"/>
      <c r="AD10" s="14">
        <v>0.301860564093548</v>
      </c>
      <c r="AE10" s="14">
        <v>0.294126646884733</v>
      </c>
      <c r="AF10" s="14">
        <v>0.304833829204535</v>
      </c>
      <c r="AG10" s="14">
        <v>0.36917037153749099</v>
      </c>
      <c r="AH10" s="14"/>
      <c r="AI10" s="14">
        <v>0.32876508950651201</v>
      </c>
      <c r="AJ10" s="14">
        <v>0.30610317436440898</v>
      </c>
      <c r="AK10" s="14">
        <v>0.33524334890061003</v>
      </c>
      <c r="AL10" s="14">
        <v>0.223662158159876</v>
      </c>
      <c r="AM10" s="14">
        <v>0.38800360889038599</v>
      </c>
    </row>
    <row r="11" spans="2:39" ht="29" x14ac:dyDescent="0.35">
      <c r="B11" s="15" t="s">
        <v>502</v>
      </c>
      <c r="C11" s="14">
        <v>0.162847892608734</v>
      </c>
      <c r="D11" s="14">
        <v>0.13563453789719501</v>
      </c>
      <c r="E11" s="14">
        <v>0.19422914483936099</v>
      </c>
      <c r="F11" s="14"/>
      <c r="G11" s="14">
        <v>0.18936801840987599</v>
      </c>
      <c r="H11" s="14">
        <v>0.14191228468348999</v>
      </c>
      <c r="I11" s="14">
        <v>0.15291889801863601</v>
      </c>
      <c r="J11" s="14">
        <v>0.13353891155071501</v>
      </c>
      <c r="K11" s="14">
        <v>0.19202295446741799</v>
      </c>
      <c r="L11" s="14">
        <v>0.21410961849329599</v>
      </c>
      <c r="M11" s="14"/>
      <c r="N11" s="14">
        <v>0.108422342966994</v>
      </c>
      <c r="O11" s="14">
        <v>0.21328255361750101</v>
      </c>
      <c r="P11" s="14">
        <v>0.135598272421147</v>
      </c>
      <c r="Q11" s="14">
        <v>0.17472417037089799</v>
      </c>
      <c r="R11" s="14">
        <v>0.11918123988005901</v>
      </c>
      <c r="S11" s="14"/>
      <c r="T11" s="14">
        <v>0.214483553726142</v>
      </c>
      <c r="U11" s="14">
        <v>8.5815178936320402E-2</v>
      </c>
      <c r="V11" s="14">
        <v>0.198215306674379</v>
      </c>
      <c r="W11" s="14">
        <v>0.131750788023731</v>
      </c>
      <c r="X11" s="14"/>
      <c r="Y11" s="14">
        <v>0.14167734022419101</v>
      </c>
      <c r="Z11" s="14">
        <v>0.17812179124081201</v>
      </c>
      <c r="AA11" s="14">
        <v>0.19743548468845801</v>
      </c>
      <c r="AB11" s="14">
        <v>0.170072131066343</v>
      </c>
      <c r="AC11" s="14"/>
      <c r="AD11" s="14">
        <v>0.15114164180957201</v>
      </c>
      <c r="AE11" s="14">
        <v>0.172045012073056</v>
      </c>
      <c r="AF11" s="14">
        <v>0.294316445088593</v>
      </c>
      <c r="AG11" s="14">
        <v>0.15558555758198001</v>
      </c>
      <c r="AH11" s="14"/>
      <c r="AI11" s="14">
        <v>0.164022085695923</v>
      </c>
      <c r="AJ11" s="14">
        <v>0.143029964355604</v>
      </c>
      <c r="AK11" s="14">
        <v>0.16713223132716301</v>
      </c>
      <c r="AL11" s="14">
        <v>0.17653829021539399</v>
      </c>
      <c r="AM11" s="14">
        <v>0.20258988008123199</v>
      </c>
    </row>
    <row r="12" spans="2:39" ht="29" x14ac:dyDescent="0.35">
      <c r="B12" s="15" t="s">
        <v>503</v>
      </c>
      <c r="C12" s="14">
        <v>0.12035069775554801</v>
      </c>
      <c r="D12" s="14">
        <v>0.142813043069693</v>
      </c>
      <c r="E12" s="14">
        <v>9.4448102082705501E-2</v>
      </c>
      <c r="F12" s="14"/>
      <c r="G12" s="14">
        <v>8.8485719605114796E-2</v>
      </c>
      <c r="H12" s="14">
        <v>0.115079885990583</v>
      </c>
      <c r="I12" s="14">
        <v>0.20417398431591399</v>
      </c>
      <c r="J12" s="14">
        <v>0.112079105571301</v>
      </c>
      <c r="K12" s="14">
        <v>7.53256500830259E-2</v>
      </c>
      <c r="L12" s="14">
        <v>5.4576502092336103E-2</v>
      </c>
      <c r="M12" s="14"/>
      <c r="N12" s="14">
        <v>0.11215624904602001</v>
      </c>
      <c r="O12" s="14">
        <v>9.6299098395137006E-2</v>
      </c>
      <c r="P12" s="14">
        <v>0.16314855469144099</v>
      </c>
      <c r="Q12" s="14">
        <v>0.112503904063896</v>
      </c>
      <c r="R12" s="14">
        <v>0.130618260701274</v>
      </c>
      <c r="S12" s="14"/>
      <c r="T12" s="14">
        <v>0.116294896201402</v>
      </c>
      <c r="U12" s="14">
        <v>9.5484799839777507E-2</v>
      </c>
      <c r="V12" s="14">
        <v>0.11545651581169999</v>
      </c>
      <c r="W12" s="14">
        <v>0.128781668701342</v>
      </c>
      <c r="X12" s="14"/>
      <c r="Y12" s="14">
        <v>0.106623296805251</v>
      </c>
      <c r="Z12" s="14">
        <v>0.141385386296382</v>
      </c>
      <c r="AA12" s="14">
        <v>0.112741070955225</v>
      </c>
      <c r="AB12" s="14">
        <v>0.18200590121177901</v>
      </c>
      <c r="AC12" s="14"/>
      <c r="AD12" s="14">
        <v>0.128598873743454</v>
      </c>
      <c r="AE12" s="14">
        <v>0.127469085242508</v>
      </c>
      <c r="AF12" s="14">
        <v>4.6434136865328698E-2</v>
      </c>
      <c r="AG12" s="14">
        <v>5.9626059234996899E-2</v>
      </c>
      <c r="AH12" s="14"/>
      <c r="AI12" s="14">
        <v>0.166249900368729</v>
      </c>
      <c r="AJ12" s="14">
        <v>0.14225663219304399</v>
      </c>
      <c r="AK12" s="14">
        <v>8.4843668709220499E-2</v>
      </c>
      <c r="AL12" s="14">
        <v>0.12202921257862299</v>
      </c>
      <c r="AM12" s="14">
        <v>9.6088750478271603E-2</v>
      </c>
    </row>
    <row r="13" spans="2:39" ht="29" x14ac:dyDescent="0.35">
      <c r="B13" s="15" t="s">
        <v>504</v>
      </c>
      <c r="C13" s="14">
        <v>0.10406754323895499</v>
      </c>
      <c r="D13" s="14">
        <v>0.10771003943053301</v>
      </c>
      <c r="E13" s="14">
        <v>9.9867175700713004E-2</v>
      </c>
      <c r="F13" s="14"/>
      <c r="G13" s="14">
        <v>0.12811731319015199</v>
      </c>
      <c r="H13" s="14">
        <v>0.13586462388870499</v>
      </c>
      <c r="I13" s="14">
        <v>9.9613443973762206E-2</v>
      </c>
      <c r="J13" s="14">
        <v>6.2180568113112698E-2</v>
      </c>
      <c r="K13" s="14">
        <v>4.1626356711065002E-2</v>
      </c>
      <c r="L13" s="14">
        <v>0.127670191980816</v>
      </c>
      <c r="M13" s="14"/>
      <c r="N13" s="14">
        <v>0.107687813306814</v>
      </c>
      <c r="O13" s="14">
        <v>0.126247938859673</v>
      </c>
      <c r="P13" s="14">
        <v>9.9486571812070296E-2</v>
      </c>
      <c r="Q13" s="14">
        <v>0.11368748413218401</v>
      </c>
      <c r="R13" s="14">
        <v>8.3263027647356394E-2</v>
      </c>
      <c r="S13" s="14"/>
      <c r="T13" s="14">
        <v>0.10860172483753899</v>
      </c>
      <c r="U13" s="14">
        <v>0.14772722881703601</v>
      </c>
      <c r="V13" s="14">
        <v>8.3501136585546004E-2</v>
      </c>
      <c r="W13" s="14">
        <v>0.117681094633569</v>
      </c>
      <c r="X13" s="14"/>
      <c r="Y13" s="14">
        <v>8.6346634969855798E-2</v>
      </c>
      <c r="Z13" s="14">
        <v>0.11701944091456799</v>
      </c>
      <c r="AA13" s="14">
        <v>9.9145335089024095E-2</v>
      </c>
      <c r="AB13" s="14">
        <v>0.19128829355032501</v>
      </c>
      <c r="AC13" s="14"/>
      <c r="AD13" s="14">
        <v>0.105761804374308</v>
      </c>
      <c r="AE13" s="14">
        <v>9.9061657101330594E-2</v>
      </c>
      <c r="AF13" s="14">
        <v>0.100063458959383</v>
      </c>
      <c r="AG13" s="14">
        <v>0.126998964249431</v>
      </c>
      <c r="AH13" s="14"/>
      <c r="AI13" s="14">
        <v>8.1879374478866798E-2</v>
      </c>
      <c r="AJ13" s="14">
        <v>0.107344994729124</v>
      </c>
      <c r="AK13" s="14">
        <v>6.1606555160875001E-2</v>
      </c>
      <c r="AL13" s="14">
        <v>0.143977005126154</v>
      </c>
      <c r="AM13" s="14">
        <v>0.116632568205208</v>
      </c>
    </row>
    <row r="14" spans="2:39" x14ac:dyDescent="0.35">
      <c r="B14" s="15" t="s">
        <v>272</v>
      </c>
      <c r="C14" s="14">
        <v>5.96050682076881E-2</v>
      </c>
      <c r="D14" s="14">
        <v>6.4221301670985498E-2</v>
      </c>
      <c r="E14" s="14">
        <v>5.42818293713613E-2</v>
      </c>
      <c r="F14" s="14"/>
      <c r="G14" s="14">
        <v>1.6552290384266598E-2</v>
      </c>
      <c r="H14" s="14">
        <v>3.70113699266124E-2</v>
      </c>
      <c r="I14" s="14">
        <v>7.4642129264677406E-2</v>
      </c>
      <c r="J14" s="14">
        <v>8.36879513764303E-2</v>
      </c>
      <c r="K14" s="14">
        <v>0.133295106830018</v>
      </c>
      <c r="L14" s="14">
        <v>3.7908564490296802E-2</v>
      </c>
      <c r="M14" s="14"/>
      <c r="N14" s="14">
        <v>0.11964971856969001</v>
      </c>
      <c r="O14" s="14">
        <v>7.3703976243831695E-2</v>
      </c>
      <c r="P14" s="14">
        <v>5.2333770288795101E-2</v>
      </c>
      <c r="Q14" s="14">
        <v>3.0589254881219601E-2</v>
      </c>
      <c r="R14" s="14">
        <v>6.5500917423595997E-2</v>
      </c>
      <c r="S14" s="14"/>
      <c r="T14" s="14">
        <v>1.0687992477829001E-2</v>
      </c>
      <c r="U14" s="14">
        <v>1.2817665176659899E-2</v>
      </c>
      <c r="V14" s="14">
        <v>4.9522294535362603E-2</v>
      </c>
      <c r="W14" s="14">
        <v>8.0821579727773998E-2</v>
      </c>
      <c r="X14" s="14"/>
      <c r="Y14" s="14">
        <v>8.1119490438291697E-2</v>
      </c>
      <c r="Z14" s="14">
        <v>4.0448152695391801E-2</v>
      </c>
      <c r="AA14" s="14">
        <v>4.3123715417280897E-2</v>
      </c>
      <c r="AB14" s="14">
        <v>0</v>
      </c>
      <c r="AC14" s="14"/>
      <c r="AD14" s="14">
        <v>6.20995767270687E-2</v>
      </c>
      <c r="AE14" s="14">
        <v>5.9445222079515803E-2</v>
      </c>
      <c r="AF14" s="14">
        <v>8.1086788855065095E-2</v>
      </c>
      <c r="AG14" s="14">
        <v>2.1678161088105798E-2</v>
      </c>
      <c r="AH14" s="14"/>
      <c r="AI14" s="14">
        <v>3.4430848182752598E-2</v>
      </c>
      <c r="AJ14" s="14">
        <v>5.1266717892919401E-2</v>
      </c>
      <c r="AK14" s="14">
        <v>3.4646298860658203E-2</v>
      </c>
      <c r="AL14" s="14">
        <v>7.86090577168857E-2</v>
      </c>
      <c r="AM14" s="14">
        <v>3.02395798604796E-2</v>
      </c>
    </row>
    <row r="15" spans="2:39" x14ac:dyDescent="0.35">
      <c r="B15" s="15" t="s">
        <v>64</v>
      </c>
      <c r="C15" s="23">
        <v>1.1013320610182099E-2</v>
      </c>
      <c r="D15" s="23">
        <v>5.2432012819187404E-3</v>
      </c>
      <c r="E15" s="23">
        <v>1.7667170235133998E-2</v>
      </c>
      <c r="F15" s="23"/>
      <c r="G15" s="23">
        <v>1.1441721117508401E-2</v>
      </c>
      <c r="H15" s="23">
        <v>2.69904703469033E-2</v>
      </c>
      <c r="I15" s="23">
        <v>0</v>
      </c>
      <c r="J15" s="23">
        <v>1.4196354980016E-2</v>
      </c>
      <c r="K15" s="23">
        <v>0</v>
      </c>
      <c r="L15" s="23">
        <v>0</v>
      </c>
      <c r="M15" s="23"/>
      <c r="N15" s="23">
        <v>1.3553775028312001E-2</v>
      </c>
      <c r="O15" s="23">
        <v>1.37572644797118E-2</v>
      </c>
      <c r="P15" s="23">
        <v>9.3469164625592394E-3</v>
      </c>
      <c r="Q15" s="23">
        <v>5.3879495881424197E-3</v>
      </c>
      <c r="R15" s="23">
        <v>1.17899631140098E-2</v>
      </c>
      <c r="S15" s="23"/>
      <c r="T15" s="23">
        <v>8.3885225542543098E-3</v>
      </c>
      <c r="U15" s="23">
        <v>1.5522945807181301E-2</v>
      </c>
      <c r="V15" s="23">
        <v>1.7012685015241901E-2</v>
      </c>
      <c r="W15" s="23">
        <v>5.1282634594470499E-3</v>
      </c>
      <c r="X15" s="23"/>
      <c r="Y15" s="23">
        <v>1.92732394071316E-2</v>
      </c>
      <c r="Z15" s="23">
        <v>0</v>
      </c>
      <c r="AA15" s="23">
        <v>7.9144898598516398E-3</v>
      </c>
      <c r="AB15" s="23">
        <v>0</v>
      </c>
      <c r="AC15" s="23"/>
      <c r="AD15" s="23">
        <v>9.7697862628320607E-3</v>
      </c>
      <c r="AE15" s="23">
        <v>3.46114613596743E-3</v>
      </c>
      <c r="AF15" s="23">
        <v>2.1341702186369101E-2</v>
      </c>
      <c r="AG15" s="23">
        <v>5.9906479785632197E-2</v>
      </c>
      <c r="AH15" s="23"/>
      <c r="AI15" s="23">
        <v>1.78528091436259E-2</v>
      </c>
      <c r="AJ15" s="23">
        <v>4.10395890069239E-3</v>
      </c>
      <c r="AK15" s="23">
        <v>1.92449143655282E-2</v>
      </c>
      <c r="AL15" s="23">
        <v>0</v>
      </c>
      <c r="AM15" s="23">
        <v>9.33361896238704E-3</v>
      </c>
    </row>
    <row r="16" spans="2:39" x14ac:dyDescent="0.35">
      <c r="B16" s="16" t="s">
        <v>222</v>
      </c>
    </row>
    <row r="17" spans="2:2" x14ac:dyDescent="0.35">
      <c r="B17" t="s">
        <v>69</v>
      </c>
    </row>
    <row r="18" spans="2:2" x14ac:dyDescent="0.35">
      <c r="B18" t="s">
        <v>70</v>
      </c>
    </row>
    <row r="20" spans="2:2" x14ac:dyDescent="0.35">
      <c r="B20"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M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506</v>
      </c>
      <c r="C9" s="14">
        <v>1.6465245368461501E-2</v>
      </c>
      <c r="D9" s="14">
        <v>1.8884080738916301E-2</v>
      </c>
      <c r="E9" s="14">
        <v>1.36759500511729E-2</v>
      </c>
      <c r="F9" s="14"/>
      <c r="G9" s="14">
        <v>1.09982758259506E-2</v>
      </c>
      <c r="H9" s="14">
        <v>2.2126816507183799E-2</v>
      </c>
      <c r="I9" s="14">
        <v>7.8306900022000608E-3</v>
      </c>
      <c r="J9" s="14">
        <v>3.2307748906523298E-2</v>
      </c>
      <c r="K9" s="14">
        <v>0</v>
      </c>
      <c r="L9" s="14">
        <v>2.3206838660592199E-2</v>
      </c>
      <c r="M9" s="14"/>
      <c r="N9" s="14">
        <v>1.5243472148417101E-2</v>
      </c>
      <c r="O9" s="14">
        <v>2.2905353009476999E-2</v>
      </c>
      <c r="P9" s="14">
        <v>1.40646296883973E-2</v>
      </c>
      <c r="Q9" s="14">
        <v>1.09256918177148E-2</v>
      </c>
      <c r="R9" s="14">
        <v>1.2206513713950999E-2</v>
      </c>
      <c r="S9" s="14"/>
      <c r="T9" s="14">
        <v>0</v>
      </c>
      <c r="U9" s="14">
        <v>0</v>
      </c>
      <c r="V9" s="14">
        <v>2.0160939899493299E-2</v>
      </c>
      <c r="W9" s="14">
        <v>1.7308845179160998E-2</v>
      </c>
      <c r="X9" s="14"/>
      <c r="Y9" s="14">
        <v>1.46954661944776E-2</v>
      </c>
      <c r="Z9" s="14">
        <v>1.49963696567027E-2</v>
      </c>
      <c r="AA9" s="14">
        <v>2.6253602142237101E-2</v>
      </c>
      <c r="AB9" s="14">
        <v>1.10724895673741E-2</v>
      </c>
      <c r="AC9" s="14"/>
      <c r="AD9" s="14">
        <v>1.6661985928003799E-2</v>
      </c>
      <c r="AE9" s="14">
        <v>1.8413737891507801E-2</v>
      </c>
      <c r="AF9" s="14">
        <v>0</v>
      </c>
      <c r="AG9" s="14">
        <v>1.8242265032554501E-2</v>
      </c>
      <c r="AH9" s="14"/>
      <c r="AI9" s="14">
        <v>2.4314456286925301E-2</v>
      </c>
      <c r="AJ9" s="14">
        <v>1.38307078412676E-2</v>
      </c>
      <c r="AK9" s="14">
        <v>0</v>
      </c>
      <c r="AL9" s="14">
        <v>2.7539850994717601E-2</v>
      </c>
      <c r="AM9" s="14">
        <v>9.9541313415146809E-3</v>
      </c>
    </row>
    <row r="10" spans="2:39" x14ac:dyDescent="0.35">
      <c r="B10" s="15" t="s">
        <v>507</v>
      </c>
      <c r="C10" s="14">
        <v>0.19607592981689001</v>
      </c>
      <c r="D10" s="14">
        <v>0.18619605652388699</v>
      </c>
      <c r="E10" s="14">
        <v>0.20746896823868</v>
      </c>
      <c r="F10" s="14"/>
      <c r="G10" s="14">
        <v>0.29634879009489501</v>
      </c>
      <c r="H10" s="14">
        <v>0.21726578725245099</v>
      </c>
      <c r="I10" s="14">
        <v>0.157896046840143</v>
      </c>
      <c r="J10" s="14">
        <v>0.17877810552618301</v>
      </c>
      <c r="K10" s="14">
        <v>0.12031507308709399</v>
      </c>
      <c r="L10" s="14">
        <v>0.16315927958235901</v>
      </c>
      <c r="M10" s="14"/>
      <c r="N10" s="14">
        <v>0.156081208963358</v>
      </c>
      <c r="O10" s="14">
        <v>0.20692290733820801</v>
      </c>
      <c r="P10" s="14">
        <v>0.179021371133013</v>
      </c>
      <c r="Q10" s="14">
        <v>0.218965664892804</v>
      </c>
      <c r="R10" s="14">
        <v>0.196307917629574</v>
      </c>
      <c r="S10" s="14"/>
      <c r="T10" s="14">
        <v>0.280029413851271</v>
      </c>
      <c r="U10" s="14">
        <v>0.35135530322286002</v>
      </c>
      <c r="V10" s="14">
        <v>0.18375441200759601</v>
      </c>
      <c r="W10" s="14">
        <v>0.17702257333742</v>
      </c>
      <c r="X10" s="14"/>
      <c r="Y10" s="14">
        <v>0.21900473424432301</v>
      </c>
      <c r="Z10" s="14">
        <v>0.18536027875098099</v>
      </c>
      <c r="AA10" s="14">
        <v>0.116762932138023</v>
      </c>
      <c r="AB10" s="14">
        <v>0.23030926280885899</v>
      </c>
      <c r="AC10" s="14"/>
      <c r="AD10" s="14">
        <v>0.17366062870996901</v>
      </c>
      <c r="AE10" s="14">
        <v>0.22304063499250901</v>
      </c>
      <c r="AF10" s="14">
        <v>0.227922271724877</v>
      </c>
      <c r="AG10" s="14">
        <v>0.29286055669284</v>
      </c>
      <c r="AH10" s="14"/>
      <c r="AI10" s="14">
        <v>0.224669886205727</v>
      </c>
      <c r="AJ10" s="14">
        <v>0.15726672675474601</v>
      </c>
      <c r="AK10" s="14">
        <v>0.20699538465980699</v>
      </c>
      <c r="AL10" s="14">
        <v>0.19353218809703501</v>
      </c>
      <c r="AM10" s="14">
        <v>0.166527227015624</v>
      </c>
    </row>
    <row r="11" spans="2:39" x14ac:dyDescent="0.35">
      <c r="B11" s="15" t="s">
        <v>508</v>
      </c>
      <c r="C11" s="14">
        <v>0.342847173618682</v>
      </c>
      <c r="D11" s="14">
        <v>0.32879446374881599</v>
      </c>
      <c r="E11" s="14">
        <v>0.35905214495075899</v>
      </c>
      <c r="F11" s="14"/>
      <c r="G11" s="14">
        <v>0.33620082894884301</v>
      </c>
      <c r="H11" s="14">
        <v>0.35022831276218203</v>
      </c>
      <c r="I11" s="14">
        <v>0.35577572182433997</v>
      </c>
      <c r="J11" s="14">
        <v>0.31988379759882701</v>
      </c>
      <c r="K11" s="14">
        <v>0.40609110307719098</v>
      </c>
      <c r="L11" s="14">
        <v>0.27040757509385099</v>
      </c>
      <c r="M11" s="14"/>
      <c r="N11" s="14">
        <v>0.34216687512287203</v>
      </c>
      <c r="O11" s="14">
        <v>0.30134491836028199</v>
      </c>
      <c r="P11" s="14">
        <v>0.337107837675511</v>
      </c>
      <c r="Q11" s="14">
        <v>0.41475734869130598</v>
      </c>
      <c r="R11" s="14">
        <v>0.32770889831011502</v>
      </c>
      <c r="S11" s="14"/>
      <c r="T11" s="14">
        <v>0.34886784296156897</v>
      </c>
      <c r="U11" s="14">
        <v>0.29891762042714998</v>
      </c>
      <c r="V11" s="14">
        <v>0.35931053962653903</v>
      </c>
      <c r="W11" s="14">
        <v>0.33110883537133301</v>
      </c>
      <c r="X11" s="14"/>
      <c r="Y11" s="14">
        <v>0.33892226694545302</v>
      </c>
      <c r="Z11" s="14">
        <v>0.328383381647608</v>
      </c>
      <c r="AA11" s="14">
        <v>0.42631501242137199</v>
      </c>
      <c r="AB11" s="14">
        <v>0.3066314809315</v>
      </c>
      <c r="AC11" s="14"/>
      <c r="AD11" s="14">
        <v>0.379709943195362</v>
      </c>
      <c r="AE11" s="14">
        <v>0.27394873104557299</v>
      </c>
      <c r="AF11" s="14">
        <v>0.32010047513125101</v>
      </c>
      <c r="AG11" s="14">
        <v>0.34855055783752797</v>
      </c>
      <c r="AH11" s="14"/>
      <c r="AI11" s="14">
        <v>0.394230528929085</v>
      </c>
      <c r="AJ11" s="14">
        <v>0.341611865265468</v>
      </c>
      <c r="AK11" s="14">
        <v>0.54300512715518801</v>
      </c>
      <c r="AL11" s="14">
        <v>0.29959047161864399</v>
      </c>
      <c r="AM11" s="14">
        <v>0.29605989409342498</v>
      </c>
    </row>
    <row r="12" spans="2:39" x14ac:dyDescent="0.35">
      <c r="B12" s="15" t="s">
        <v>509</v>
      </c>
      <c r="C12" s="14">
        <v>0.26388895492068998</v>
      </c>
      <c r="D12" s="14">
        <v>0.27771421341263097</v>
      </c>
      <c r="E12" s="14">
        <v>0.247946270584706</v>
      </c>
      <c r="F12" s="14"/>
      <c r="G12" s="14">
        <v>0.196016972645704</v>
      </c>
      <c r="H12" s="14">
        <v>0.27115632230079401</v>
      </c>
      <c r="I12" s="14">
        <v>0.30946712786798097</v>
      </c>
      <c r="J12" s="14">
        <v>0.1975288808132</v>
      </c>
      <c r="K12" s="14">
        <v>0.30926977384971899</v>
      </c>
      <c r="L12" s="14">
        <v>0.321529018571583</v>
      </c>
      <c r="M12" s="14"/>
      <c r="N12" s="14">
        <v>0.30082360191508001</v>
      </c>
      <c r="O12" s="14">
        <v>0.283159332301545</v>
      </c>
      <c r="P12" s="14">
        <v>0.23040366113404401</v>
      </c>
      <c r="Q12" s="14">
        <v>0.23902140937077801</v>
      </c>
      <c r="R12" s="14">
        <v>0.284320170334453</v>
      </c>
      <c r="S12" s="14"/>
      <c r="T12" s="14">
        <v>0.225463324659195</v>
      </c>
      <c r="U12" s="14">
        <v>0.151779962368781</v>
      </c>
      <c r="V12" s="14">
        <v>0.26566505897630499</v>
      </c>
      <c r="W12" s="14">
        <v>0.28174857333493297</v>
      </c>
      <c r="X12" s="14"/>
      <c r="Y12" s="14">
        <v>0.25507348271973501</v>
      </c>
      <c r="Z12" s="14">
        <v>0.28840067913335199</v>
      </c>
      <c r="AA12" s="14">
        <v>0.239547460774824</v>
      </c>
      <c r="AB12" s="14">
        <v>0.28541515276997098</v>
      </c>
      <c r="AC12" s="14"/>
      <c r="AD12" s="14">
        <v>0.27576066105776997</v>
      </c>
      <c r="AE12" s="14">
        <v>0.27357853225304701</v>
      </c>
      <c r="AF12" s="14">
        <v>0.182460991984912</v>
      </c>
      <c r="AG12" s="14">
        <v>0.12827811126078001</v>
      </c>
      <c r="AH12" s="14"/>
      <c r="AI12" s="14">
        <v>0.275735656622076</v>
      </c>
      <c r="AJ12" s="14">
        <v>0.27592448234924599</v>
      </c>
      <c r="AK12" s="14">
        <v>0.15896405361264099</v>
      </c>
      <c r="AL12" s="14">
        <v>0.26405942150136202</v>
      </c>
      <c r="AM12" s="14">
        <v>0.31281158453201302</v>
      </c>
    </row>
    <row r="13" spans="2:39" x14ac:dyDescent="0.35">
      <c r="B13" s="15" t="s">
        <v>510</v>
      </c>
      <c r="C13" s="14">
        <v>0.118239338294094</v>
      </c>
      <c r="D13" s="14">
        <v>0.120596731541533</v>
      </c>
      <c r="E13" s="14">
        <v>0.11552089534985401</v>
      </c>
      <c r="F13" s="14"/>
      <c r="G13" s="14">
        <v>0.107047517169452</v>
      </c>
      <c r="H13" s="14">
        <v>9.0640057823247994E-2</v>
      </c>
      <c r="I13" s="14">
        <v>0.11669496955269899</v>
      </c>
      <c r="J13" s="14">
        <v>0.14884942066419299</v>
      </c>
      <c r="K13" s="14">
        <v>0.115063396390536</v>
      </c>
      <c r="L13" s="14">
        <v>0.16926018239281701</v>
      </c>
      <c r="M13" s="14"/>
      <c r="N13" s="14">
        <v>7.52195304693596E-2</v>
      </c>
      <c r="O13" s="14">
        <v>0.11134062153631499</v>
      </c>
      <c r="P13" s="14">
        <v>0.15369629521306999</v>
      </c>
      <c r="Q13" s="14">
        <v>0.100334794576891</v>
      </c>
      <c r="R13" s="14">
        <v>0.108760900583658</v>
      </c>
      <c r="S13" s="14"/>
      <c r="T13" s="14">
        <v>0.11357021789980699</v>
      </c>
      <c r="U13" s="14">
        <v>8.6434971700255298E-2</v>
      </c>
      <c r="V13" s="14">
        <v>0.103544767961611</v>
      </c>
      <c r="W13" s="14">
        <v>0.13693138421342599</v>
      </c>
      <c r="X13" s="14"/>
      <c r="Y13" s="14">
        <v>0.107228815999541</v>
      </c>
      <c r="Z13" s="14">
        <v>0.122303638977001</v>
      </c>
      <c r="AA13" s="14">
        <v>0.14236429948172599</v>
      </c>
      <c r="AB13" s="14">
        <v>0.146749958445902</v>
      </c>
      <c r="AC13" s="14"/>
      <c r="AD13" s="14">
        <v>9.8167915344310699E-2</v>
      </c>
      <c r="AE13" s="14">
        <v>0.15572848784278501</v>
      </c>
      <c r="AF13" s="14">
        <v>5.70794985176123E-2</v>
      </c>
      <c r="AG13" s="14">
        <v>0.149960500340585</v>
      </c>
      <c r="AH13" s="14"/>
      <c r="AI13" s="14">
        <v>4.7088062040978901E-2</v>
      </c>
      <c r="AJ13" s="14">
        <v>0.13893041410676499</v>
      </c>
      <c r="AK13" s="14">
        <v>9.1035434572363599E-2</v>
      </c>
      <c r="AL13" s="14">
        <v>0.13496437460924701</v>
      </c>
      <c r="AM13" s="14">
        <v>0.12669596084836801</v>
      </c>
    </row>
    <row r="14" spans="2:39" x14ac:dyDescent="0.35">
      <c r="B14" s="15" t="s">
        <v>511</v>
      </c>
      <c r="C14" s="14">
        <v>3.5560769244020303E-2</v>
      </c>
      <c r="D14" s="14">
        <v>2.92937825733189E-2</v>
      </c>
      <c r="E14" s="14">
        <v>4.2787584589791601E-2</v>
      </c>
      <c r="F14" s="14"/>
      <c r="G14" s="14">
        <v>2.1379404788981201E-2</v>
      </c>
      <c r="H14" s="14">
        <v>2.5220735487368799E-2</v>
      </c>
      <c r="I14" s="14">
        <v>2.4682946620984799E-2</v>
      </c>
      <c r="J14" s="14">
        <v>0.105054474991003</v>
      </c>
      <c r="K14" s="14">
        <v>2.0260710298044E-2</v>
      </c>
      <c r="L14" s="14">
        <v>1.28581748166899E-2</v>
      </c>
      <c r="M14" s="14"/>
      <c r="N14" s="14">
        <v>3.9845885954862097E-2</v>
      </c>
      <c r="O14" s="14">
        <v>4.0956211412060503E-2</v>
      </c>
      <c r="P14" s="14">
        <v>4.8011121636429899E-2</v>
      </c>
      <c r="Q14" s="14">
        <v>1.1648766896184E-2</v>
      </c>
      <c r="R14" s="14">
        <v>4.7536035620702098E-2</v>
      </c>
      <c r="S14" s="14"/>
      <c r="T14" s="14">
        <v>0</v>
      </c>
      <c r="U14" s="14">
        <v>2.03039081426706E-2</v>
      </c>
      <c r="V14" s="14">
        <v>3.1897109111358901E-2</v>
      </c>
      <c r="W14" s="14">
        <v>4.5934926403292699E-2</v>
      </c>
      <c r="X14" s="14"/>
      <c r="Y14" s="14">
        <v>3.0123777347358601E-2</v>
      </c>
      <c r="Z14" s="14">
        <v>4.5410602394566901E-2</v>
      </c>
      <c r="AA14" s="14">
        <v>1.64498589317294E-2</v>
      </c>
      <c r="AB14" s="14">
        <v>1.9821655476393502E-2</v>
      </c>
      <c r="AC14" s="14"/>
      <c r="AD14" s="14">
        <v>3.3460465799078E-2</v>
      </c>
      <c r="AE14" s="14">
        <v>2.6276491039034001E-2</v>
      </c>
      <c r="AF14" s="14">
        <v>0.132839901771169</v>
      </c>
      <c r="AG14" s="14">
        <v>3.7133213844061701E-2</v>
      </c>
      <c r="AH14" s="14"/>
      <c r="AI14" s="14">
        <v>2.4288933270573999E-2</v>
      </c>
      <c r="AJ14" s="14">
        <v>4.0779424707768498E-2</v>
      </c>
      <c r="AK14" s="14">
        <v>0</v>
      </c>
      <c r="AL14" s="14">
        <v>4.4889895698404701E-2</v>
      </c>
      <c r="AM14" s="14">
        <v>6.1680918184280099E-2</v>
      </c>
    </row>
    <row r="15" spans="2:39" x14ac:dyDescent="0.35">
      <c r="B15" s="15" t="s">
        <v>512</v>
      </c>
      <c r="C15" s="14">
        <v>2.2471423536021402E-2</v>
      </c>
      <c r="D15" s="14">
        <v>3.3587845204211202E-2</v>
      </c>
      <c r="E15" s="14">
        <v>9.6524515287382592E-3</v>
      </c>
      <c r="F15" s="14"/>
      <c r="G15" s="14">
        <v>2.6184066842135201E-2</v>
      </c>
      <c r="H15" s="14">
        <v>1.6201395986886601E-2</v>
      </c>
      <c r="I15" s="14">
        <v>2.76524972916527E-2</v>
      </c>
      <c r="J15" s="14">
        <v>1.11472324543737E-2</v>
      </c>
      <c r="K15" s="14">
        <v>2.2978332349226901E-2</v>
      </c>
      <c r="L15" s="14">
        <v>3.95789308821081E-2</v>
      </c>
      <c r="M15" s="14"/>
      <c r="N15" s="14">
        <v>6.2521295759042306E-2</v>
      </c>
      <c r="O15" s="14">
        <v>2.6492023802255699E-2</v>
      </c>
      <c r="P15" s="14">
        <v>3.7695083519534198E-2</v>
      </c>
      <c r="Q15" s="14">
        <v>0</v>
      </c>
      <c r="R15" s="14">
        <v>1.6893895773864E-2</v>
      </c>
      <c r="S15" s="14"/>
      <c r="T15" s="14">
        <v>3.2069200628158698E-2</v>
      </c>
      <c r="U15" s="14">
        <v>9.1208234138283106E-2</v>
      </c>
      <c r="V15" s="14">
        <v>2.52949297817706E-2</v>
      </c>
      <c r="W15" s="14">
        <v>9.9448621604341994E-3</v>
      </c>
      <c r="X15" s="14"/>
      <c r="Y15" s="14">
        <v>2.7735029730597799E-2</v>
      </c>
      <c r="Z15" s="14">
        <v>1.5145049439788401E-2</v>
      </c>
      <c r="AA15" s="14">
        <v>2.5922413707023601E-2</v>
      </c>
      <c r="AB15" s="14">
        <v>0</v>
      </c>
      <c r="AC15" s="14"/>
      <c r="AD15" s="14">
        <v>1.6882698150393501E-2</v>
      </c>
      <c r="AE15" s="14">
        <v>2.5552238799577E-2</v>
      </c>
      <c r="AF15" s="14">
        <v>7.9596860870178504E-2</v>
      </c>
      <c r="AG15" s="14">
        <v>2.4974794991651401E-2</v>
      </c>
      <c r="AH15" s="14"/>
      <c r="AI15" s="14">
        <v>0</v>
      </c>
      <c r="AJ15" s="14">
        <v>3.1656378974739101E-2</v>
      </c>
      <c r="AK15" s="14">
        <v>0</v>
      </c>
      <c r="AL15" s="14">
        <v>3.5423797480589499E-2</v>
      </c>
      <c r="AM15" s="14">
        <v>1.69366650223872E-2</v>
      </c>
    </row>
    <row r="16" spans="2:39" x14ac:dyDescent="0.35">
      <c r="B16" s="15" t="s">
        <v>170</v>
      </c>
      <c r="C16" s="23">
        <v>4.4511652011409398E-3</v>
      </c>
      <c r="D16" s="23">
        <v>4.9328262566875197E-3</v>
      </c>
      <c r="E16" s="23">
        <v>3.89573470629758E-3</v>
      </c>
      <c r="F16" s="23"/>
      <c r="G16" s="23">
        <v>5.8241436840380896E-3</v>
      </c>
      <c r="H16" s="23">
        <v>7.16057187988706E-3</v>
      </c>
      <c r="I16" s="23">
        <v>0</v>
      </c>
      <c r="J16" s="23">
        <v>6.4503390456968502E-3</v>
      </c>
      <c r="K16" s="23">
        <v>6.02161094818871E-3</v>
      </c>
      <c r="L16" s="23">
        <v>0</v>
      </c>
      <c r="M16" s="23"/>
      <c r="N16" s="23">
        <v>8.0981296670089593E-3</v>
      </c>
      <c r="O16" s="23">
        <v>6.8786322398558799E-3</v>
      </c>
      <c r="P16" s="23">
        <v>0</v>
      </c>
      <c r="Q16" s="23">
        <v>4.3463237543230303E-3</v>
      </c>
      <c r="R16" s="23">
        <v>6.2656680336829196E-3</v>
      </c>
      <c r="S16" s="23"/>
      <c r="T16" s="23">
        <v>0</v>
      </c>
      <c r="U16" s="23">
        <v>0</v>
      </c>
      <c r="V16" s="23">
        <v>1.03722426353262E-2</v>
      </c>
      <c r="W16" s="23">
        <v>0</v>
      </c>
      <c r="X16" s="23"/>
      <c r="Y16" s="23">
        <v>7.2164268185141199E-3</v>
      </c>
      <c r="Z16" s="23">
        <v>0</v>
      </c>
      <c r="AA16" s="23">
        <v>6.3844204030649599E-3</v>
      </c>
      <c r="AB16" s="23">
        <v>0</v>
      </c>
      <c r="AC16" s="23"/>
      <c r="AD16" s="23">
        <v>5.69570181511237E-3</v>
      </c>
      <c r="AE16" s="23">
        <v>3.46114613596743E-3</v>
      </c>
      <c r="AF16" s="23">
        <v>0</v>
      </c>
      <c r="AG16" s="23">
        <v>0</v>
      </c>
      <c r="AH16" s="23"/>
      <c r="AI16" s="23">
        <v>9.6724766446337797E-3</v>
      </c>
      <c r="AJ16" s="23">
        <v>0</v>
      </c>
      <c r="AK16" s="23">
        <v>0</v>
      </c>
      <c r="AL16" s="23">
        <v>0</v>
      </c>
      <c r="AM16" s="23">
        <v>9.33361896238704E-3</v>
      </c>
    </row>
    <row r="17" spans="2:2" x14ac:dyDescent="0.35">
      <c r="B17" s="16" t="s">
        <v>222</v>
      </c>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M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863</v>
      </c>
      <c r="D7" s="10">
        <v>474</v>
      </c>
      <c r="E7" s="10">
        <v>389</v>
      </c>
      <c r="F7" s="10"/>
      <c r="G7" s="10">
        <v>175</v>
      </c>
      <c r="H7" s="10">
        <v>235</v>
      </c>
      <c r="I7" s="10">
        <v>175</v>
      </c>
      <c r="J7" s="10">
        <v>131</v>
      </c>
      <c r="K7" s="10">
        <v>81</v>
      </c>
      <c r="L7" s="10">
        <v>66</v>
      </c>
      <c r="M7" s="10"/>
      <c r="N7" s="10">
        <v>131</v>
      </c>
      <c r="O7" s="10">
        <v>144</v>
      </c>
      <c r="P7" s="10">
        <v>189</v>
      </c>
      <c r="Q7" s="10">
        <v>185</v>
      </c>
      <c r="R7" s="10">
        <v>161</v>
      </c>
      <c r="S7" s="10"/>
      <c r="T7" s="10">
        <v>61</v>
      </c>
      <c r="U7" s="10">
        <v>53</v>
      </c>
      <c r="V7" s="10">
        <v>360</v>
      </c>
      <c r="W7" s="10">
        <v>388</v>
      </c>
      <c r="X7" s="10"/>
      <c r="Y7" s="10">
        <v>406</v>
      </c>
      <c r="Z7" s="10">
        <v>202</v>
      </c>
      <c r="AA7" s="10">
        <v>131</v>
      </c>
      <c r="AB7" s="10">
        <v>78</v>
      </c>
      <c r="AC7" s="10"/>
      <c r="AD7" s="10">
        <v>506</v>
      </c>
      <c r="AE7" s="10">
        <v>264</v>
      </c>
      <c r="AF7" s="10">
        <v>38</v>
      </c>
      <c r="AG7" s="10">
        <v>50</v>
      </c>
      <c r="AH7" s="10"/>
      <c r="AI7" s="10">
        <v>83</v>
      </c>
      <c r="AJ7" s="10">
        <v>188</v>
      </c>
      <c r="AK7" s="10">
        <v>53</v>
      </c>
      <c r="AL7" s="10">
        <v>86</v>
      </c>
      <c r="AM7" s="10">
        <v>107</v>
      </c>
    </row>
    <row r="8" spans="2:39" ht="30" customHeight="1" x14ac:dyDescent="0.35">
      <c r="B8" s="11" t="s">
        <v>20</v>
      </c>
      <c r="C8" s="11">
        <v>879</v>
      </c>
      <c r="D8" s="11">
        <v>471</v>
      </c>
      <c r="E8" s="11">
        <v>408</v>
      </c>
      <c r="F8" s="11"/>
      <c r="G8" s="11">
        <v>148</v>
      </c>
      <c r="H8" s="11">
        <v>222</v>
      </c>
      <c r="I8" s="11">
        <v>196</v>
      </c>
      <c r="J8" s="11">
        <v>140</v>
      </c>
      <c r="K8" s="11">
        <v>92</v>
      </c>
      <c r="L8" s="11">
        <v>80</v>
      </c>
      <c r="M8" s="11"/>
      <c r="N8" s="11">
        <v>69</v>
      </c>
      <c r="O8" s="11">
        <v>231</v>
      </c>
      <c r="P8" s="11">
        <v>183</v>
      </c>
      <c r="Q8" s="11">
        <v>198</v>
      </c>
      <c r="R8" s="11">
        <v>145</v>
      </c>
      <c r="S8" s="11"/>
      <c r="T8" s="11">
        <v>55</v>
      </c>
      <c r="U8" s="11">
        <v>49</v>
      </c>
      <c r="V8" s="11">
        <v>377</v>
      </c>
      <c r="W8" s="11">
        <v>397</v>
      </c>
      <c r="X8" s="11"/>
      <c r="Y8" s="11">
        <v>423</v>
      </c>
      <c r="Z8" s="11">
        <v>204</v>
      </c>
      <c r="AA8" s="11">
        <v>135</v>
      </c>
      <c r="AB8" s="11">
        <v>78</v>
      </c>
      <c r="AC8" s="11"/>
      <c r="AD8" s="11">
        <v>528</v>
      </c>
      <c r="AE8" s="11">
        <v>262</v>
      </c>
      <c r="AF8" s="11">
        <v>37</v>
      </c>
      <c r="AG8" s="11">
        <v>47</v>
      </c>
      <c r="AH8" s="11"/>
      <c r="AI8" s="11">
        <v>89</v>
      </c>
      <c r="AJ8" s="11">
        <v>186</v>
      </c>
      <c r="AK8" s="11">
        <v>55</v>
      </c>
      <c r="AL8" s="11">
        <v>133</v>
      </c>
      <c r="AM8" s="11">
        <v>97</v>
      </c>
    </row>
    <row r="9" spans="2:39" x14ac:dyDescent="0.35">
      <c r="B9" s="15" t="s">
        <v>506</v>
      </c>
      <c r="C9" s="14">
        <v>6.3079789645478807E-2</v>
      </c>
      <c r="D9" s="14">
        <v>6.6293207286751504E-2</v>
      </c>
      <c r="E9" s="14">
        <v>5.9374216753344103E-2</v>
      </c>
      <c r="F9" s="14"/>
      <c r="G9" s="14">
        <v>4.94296053502589E-2</v>
      </c>
      <c r="H9" s="14">
        <v>6.1405544394921997E-2</v>
      </c>
      <c r="I9" s="14">
        <v>7.5573719752432794E-2</v>
      </c>
      <c r="J9" s="14">
        <v>6.1451330735631499E-2</v>
      </c>
      <c r="K9" s="14">
        <v>9.5406965908801794E-2</v>
      </c>
      <c r="L9" s="14">
        <v>2.7946148384194899E-2</v>
      </c>
      <c r="M9" s="14"/>
      <c r="N9" s="14">
        <v>5.77598010572105E-2</v>
      </c>
      <c r="O9" s="14">
        <v>4.8908031563035297E-2</v>
      </c>
      <c r="P9" s="14">
        <v>7.3845858258101901E-2</v>
      </c>
      <c r="Q9" s="14">
        <v>3.8391781013345803E-2</v>
      </c>
      <c r="R9" s="14">
        <v>8.5595209165214098E-2</v>
      </c>
      <c r="S9" s="14"/>
      <c r="T9" s="14">
        <v>9.1348823315131306E-2</v>
      </c>
      <c r="U9" s="14">
        <v>0.1019841909052</v>
      </c>
      <c r="V9" s="14">
        <v>5.5383238935613602E-2</v>
      </c>
      <c r="W9" s="14">
        <v>6.1693690320569601E-2</v>
      </c>
      <c r="X9" s="14"/>
      <c r="Y9" s="14">
        <v>6.2182774182761198E-2</v>
      </c>
      <c r="Z9" s="14">
        <v>5.3851183527251198E-2</v>
      </c>
      <c r="AA9" s="14">
        <v>8.2100419085407494E-2</v>
      </c>
      <c r="AB9" s="14">
        <v>7.29000016000034E-2</v>
      </c>
      <c r="AC9" s="14"/>
      <c r="AD9" s="14">
        <v>5.5656993723497299E-2</v>
      </c>
      <c r="AE9" s="14">
        <v>7.0649665202291503E-2</v>
      </c>
      <c r="AF9" s="14">
        <v>6.3995992257644602E-2</v>
      </c>
      <c r="AG9" s="14">
        <v>0.110153096931613</v>
      </c>
      <c r="AH9" s="14"/>
      <c r="AI9" s="14">
        <v>4.9476040970120601E-2</v>
      </c>
      <c r="AJ9" s="14">
        <v>6.8088847471474798E-2</v>
      </c>
      <c r="AK9" s="14">
        <v>3.73520151885392E-2</v>
      </c>
      <c r="AL9" s="14">
        <v>4.9195898165362399E-2</v>
      </c>
      <c r="AM9" s="14">
        <v>7.1201019394700901E-2</v>
      </c>
    </row>
    <row r="10" spans="2:39" x14ac:dyDescent="0.35">
      <c r="B10" s="15" t="s">
        <v>507</v>
      </c>
      <c r="C10" s="14">
        <v>0.18458333608139901</v>
      </c>
      <c r="D10" s="14">
        <v>0.18296511088839601</v>
      </c>
      <c r="E10" s="14">
        <v>0.18644940270515301</v>
      </c>
      <c r="F10" s="14"/>
      <c r="G10" s="14">
        <v>0.14481888882893901</v>
      </c>
      <c r="H10" s="14">
        <v>0.21779416722484299</v>
      </c>
      <c r="I10" s="14">
        <v>0.17840593142710001</v>
      </c>
      <c r="J10" s="14">
        <v>0.17014318827716399</v>
      </c>
      <c r="K10" s="14">
        <v>0.197335768149867</v>
      </c>
      <c r="L10" s="14">
        <v>0.19173236480691699</v>
      </c>
      <c r="M10" s="14"/>
      <c r="N10" s="14">
        <v>0.17303329354699601</v>
      </c>
      <c r="O10" s="14">
        <v>0.17240513393951401</v>
      </c>
      <c r="P10" s="14">
        <v>0.136381486775561</v>
      </c>
      <c r="Q10" s="14">
        <v>0.222713379120342</v>
      </c>
      <c r="R10" s="14">
        <v>0.20444776867117501</v>
      </c>
      <c r="S10" s="14"/>
      <c r="T10" s="14">
        <v>0.21589190038018899</v>
      </c>
      <c r="U10" s="14">
        <v>0.20980053864748699</v>
      </c>
      <c r="V10" s="14">
        <v>0.18559780111874</v>
      </c>
      <c r="W10" s="14">
        <v>0.17631869698762301</v>
      </c>
      <c r="X10" s="14"/>
      <c r="Y10" s="14">
        <v>0.210882103422531</v>
      </c>
      <c r="Z10" s="14">
        <v>0.120281168678989</v>
      </c>
      <c r="AA10" s="14">
        <v>0.18317833767167699</v>
      </c>
      <c r="AB10" s="14">
        <v>0.21209349429342</v>
      </c>
      <c r="AC10" s="14"/>
      <c r="AD10" s="14">
        <v>0.18899821208464099</v>
      </c>
      <c r="AE10" s="14">
        <v>0.19532812605678199</v>
      </c>
      <c r="AF10" s="14">
        <v>4.8210043747099703E-2</v>
      </c>
      <c r="AG10" s="14">
        <v>0.20310294780164401</v>
      </c>
      <c r="AH10" s="14"/>
      <c r="AI10" s="14">
        <v>0.23692565179745101</v>
      </c>
      <c r="AJ10" s="14">
        <v>0.14226285927850699</v>
      </c>
      <c r="AK10" s="14">
        <v>0.23018785094946301</v>
      </c>
      <c r="AL10" s="14">
        <v>0.199440437564636</v>
      </c>
      <c r="AM10" s="14">
        <v>0.15293366082910401</v>
      </c>
    </row>
    <row r="11" spans="2:39" x14ac:dyDescent="0.35">
      <c r="B11" s="15" t="s">
        <v>508</v>
      </c>
      <c r="C11" s="14">
        <v>0.23299728329005301</v>
      </c>
      <c r="D11" s="14">
        <v>0.239995031287493</v>
      </c>
      <c r="E11" s="14">
        <v>0.22492778589505</v>
      </c>
      <c r="F11" s="14"/>
      <c r="G11" s="14">
        <v>0.27840961691573901</v>
      </c>
      <c r="H11" s="14">
        <v>0.17290880394064401</v>
      </c>
      <c r="I11" s="14">
        <v>0.25742566102882097</v>
      </c>
      <c r="J11" s="14">
        <v>0.27594246047886001</v>
      </c>
      <c r="K11" s="14">
        <v>0.205460380153939</v>
      </c>
      <c r="L11" s="14">
        <v>0.21223249266237901</v>
      </c>
      <c r="M11" s="14"/>
      <c r="N11" s="14">
        <v>0.241406055597092</v>
      </c>
      <c r="O11" s="14">
        <v>0.22382111028684901</v>
      </c>
      <c r="P11" s="14">
        <v>0.221922055014768</v>
      </c>
      <c r="Q11" s="14">
        <v>0.27022426476473399</v>
      </c>
      <c r="R11" s="14">
        <v>0.217247916524343</v>
      </c>
      <c r="S11" s="14"/>
      <c r="T11" s="14">
        <v>0.20512773971083501</v>
      </c>
      <c r="U11" s="14">
        <v>0.26359619000050599</v>
      </c>
      <c r="V11" s="14">
        <v>0.244787523651603</v>
      </c>
      <c r="W11" s="14">
        <v>0.22212751495473401</v>
      </c>
      <c r="X11" s="14"/>
      <c r="Y11" s="14">
        <v>0.24512013105542099</v>
      </c>
      <c r="Z11" s="14">
        <v>0.25743821517411702</v>
      </c>
      <c r="AA11" s="14">
        <v>0.16853261812062401</v>
      </c>
      <c r="AB11" s="14">
        <v>0.24390666758271001</v>
      </c>
      <c r="AC11" s="14"/>
      <c r="AD11" s="14">
        <v>0.23981053195899299</v>
      </c>
      <c r="AE11" s="14">
        <v>0.20841686390964301</v>
      </c>
      <c r="AF11" s="14">
        <v>0.350040857984658</v>
      </c>
      <c r="AG11" s="14">
        <v>0.224624323948868</v>
      </c>
      <c r="AH11" s="14"/>
      <c r="AI11" s="14">
        <v>0.25512404805428102</v>
      </c>
      <c r="AJ11" s="14">
        <v>0.20707352299860099</v>
      </c>
      <c r="AK11" s="14">
        <v>0.29643884104144103</v>
      </c>
      <c r="AL11" s="14">
        <v>0.27616017634357698</v>
      </c>
      <c r="AM11" s="14">
        <v>0.22973925930318101</v>
      </c>
    </row>
    <row r="12" spans="2:39" x14ac:dyDescent="0.35">
      <c r="B12" s="15" t="s">
        <v>509</v>
      </c>
      <c r="C12" s="14">
        <v>0.20183423966271999</v>
      </c>
      <c r="D12" s="14">
        <v>0.185248146984484</v>
      </c>
      <c r="E12" s="14">
        <v>0.22096059741513699</v>
      </c>
      <c r="F12" s="14"/>
      <c r="G12" s="14">
        <v>0.24028672139989199</v>
      </c>
      <c r="H12" s="14">
        <v>0.23243037008544101</v>
      </c>
      <c r="I12" s="14">
        <v>0.18558984082385499</v>
      </c>
      <c r="J12" s="14">
        <v>0.18602276849843799</v>
      </c>
      <c r="K12" s="14">
        <v>0.129540445136543</v>
      </c>
      <c r="L12" s="14">
        <v>0.196672220140863</v>
      </c>
      <c r="M12" s="14"/>
      <c r="N12" s="14">
        <v>0.201011170752674</v>
      </c>
      <c r="O12" s="14">
        <v>0.18183620161859201</v>
      </c>
      <c r="P12" s="14">
        <v>0.22480554978294501</v>
      </c>
      <c r="Q12" s="14">
        <v>0.22651828083713599</v>
      </c>
      <c r="R12" s="14">
        <v>0.20014996699276899</v>
      </c>
      <c r="S12" s="14"/>
      <c r="T12" s="14">
        <v>0.20172590638920301</v>
      </c>
      <c r="U12" s="14">
        <v>0.20871830001018499</v>
      </c>
      <c r="V12" s="14">
        <v>0.19371898442063701</v>
      </c>
      <c r="W12" s="14">
        <v>0.20892434917346001</v>
      </c>
      <c r="X12" s="14"/>
      <c r="Y12" s="14">
        <v>0.179847114460193</v>
      </c>
      <c r="Z12" s="14">
        <v>0.252160046138248</v>
      </c>
      <c r="AA12" s="14">
        <v>0.19382699203870399</v>
      </c>
      <c r="AB12" s="14">
        <v>0.17349124316692899</v>
      </c>
      <c r="AC12" s="14"/>
      <c r="AD12" s="14">
        <v>0.218867160215068</v>
      </c>
      <c r="AE12" s="14">
        <v>0.17846767965173399</v>
      </c>
      <c r="AF12" s="14">
        <v>0.14203653712834799</v>
      </c>
      <c r="AG12" s="14">
        <v>0.20940048371313899</v>
      </c>
      <c r="AH12" s="14"/>
      <c r="AI12" s="14">
        <v>0.174681514104641</v>
      </c>
      <c r="AJ12" s="14">
        <v>0.21968226106778199</v>
      </c>
      <c r="AK12" s="14">
        <v>0.30125554460662402</v>
      </c>
      <c r="AL12" s="14">
        <v>0.14357079691708599</v>
      </c>
      <c r="AM12" s="14">
        <v>0.190426074995174</v>
      </c>
    </row>
    <row r="13" spans="2:39" x14ac:dyDescent="0.35">
      <c r="B13" s="15" t="s">
        <v>510</v>
      </c>
      <c r="C13" s="14">
        <v>0.17138220603149801</v>
      </c>
      <c r="D13" s="14">
        <v>0.17501765761556601</v>
      </c>
      <c r="E13" s="14">
        <v>0.16718996202699399</v>
      </c>
      <c r="F13" s="14"/>
      <c r="G13" s="14">
        <v>0.185930709607696</v>
      </c>
      <c r="H13" s="14">
        <v>0.19986097977413</v>
      </c>
      <c r="I13" s="14">
        <v>0.168827697059412</v>
      </c>
      <c r="J13" s="14">
        <v>0.111814998245591</v>
      </c>
      <c r="K13" s="14">
        <v>0.19319459765661501</v>
      </c>
      <c r="L13" s="14">
        <v>0.15111525981958801</v>
      </c>
      <c r="M13" s="14"/>
      <c r="N13" s="14">
        <v>0.166675599404665</v>
      </c>
      <c r="O13" s="14">
        <v>0.17938644684218</v>
      </c>
      <c r="P13" s="14">
        <v>0.18839721035399301</v>
      </c>
      <c r="Q13" s="14">
        <v>0.133247141102913</v>
      </c>
      <c r="R13" s="14">
        <v>0.19898117385491501</v>
      </c>
      <c r="S13" s="14"/>
      <c r="T13" s="14">
        <v>0.13496463610123899</v>
      </c>
      <c r="U13" s="14">
        <v>0.115644740526756</v>
      </c>
      <c r="V13" s="14">
        <v>0.160177014345848</v>
      </c>
      <c r="W13" s="14">
        <v>0.193150918616325</v>
      </c>
      <c r="X13" s="14"/>
      <c r="Y13" s="14">
        <v>0.152030959953533</v>
      </c>
      <c r="Z13" s="14">
        <v>0.18039055010625499</v>
      </c>
      <c r="AA13" s="14">
        <v>0.20269628730727099</v>
      </c>
      <c r="AB13" s="14">
        <v>0.160826387614736</v>
      </c>
      <c r="AC13" s="14"/>
      <c r="AD13" s="14">
        <v>0.17297346952527101</v>
      </c>
      <c r="AE13" s="14">
        <v>0.166916524504685</v>
      </c>
      <c r="AF13" s="14">
        <v>0.171894534496012</v>
      </c>
      <c r="AG13" s="14">
        <v>0.15497113435797599</v>
      </c>
      <c r="AH13" s="14"/>
      <c r="AI13" s="14">
        <v>0.156941769040082</v>
      </c>
      <c r="AJ13" s="14">
        <v>0.21742724833587801</v>
      </c>
      <c r="AK13" s="14">
        <v>4.42653495601023E-2</v>
      </c>
      <c r="AL13" s="14">
        <v>0.15209595337635401</v>
      </c>
      <c r="AM13" s="14">
        <v>0.19022389772657</v>
      </c>
    </row>
    <row r="14" spans="2:39" x14ac:dyDescent="0.35">
      <c r="B14" s="15" t="s">
        <v>511</v>
      </c>
      <c r="C14" s="14">
        <v>9.6478606749354004E-2</v>
      </c>
      <c r="D14" s="14">
        <v>9.2172399114437503E-2</v>
      </c>
      <c r="E14" s="14">
        <v>0.10144433733939701</v>
      </c>
      <c r="F14" s="14"/>
      <c r="G14" s="14">
        <v>6.46945853949836E-2</v>
      </c>
      <c r="H14" s="14">
        <v>8.9284794511419296E-2</v>
      </c>
      <c r="I14" s="14">
        <v>8.9269486490347605E-2</v>
      </c>
      <c r="J14" s="14">
        <v>9.2307488360344803E-2</v>
      </c>
      <c r="K14" s="14">
        <v>0.137723481494475</v>
      </c>
      <c r="L14" s="14">
        <v>0.152712227292396</v>
      </c>
      <c r="M14" s="14"/>
      <c r="N14" s="14">
        <v>9.3503395621447494E-2</v>
      </c>
      <c r="O14" s="14">
        <v>0.123560805765421</v>
      </c>
      <c r="P14" s="14">
        <v>0.10915665266303699</v>
      </c>
      <c r="Q14" s="14">
        <v>7.5275972743613098E-2</v>
      </c>
      <c r="R14" s="14">
        <v>5.3647998349187598E-2</v>
      </c>
      <c r="S14" s="14"/>
      <c r="T14" s="14">
        <v>0.140253001625574</v>
      </c>
      <c r="U14" s="14">
        <v>3.6927101949053603E-2</v>
      </c>
      <c r="V14" s="14">
        <v>0.101531312664979</v>
      </c>
      <c r="W14" s="14">
        <v>9.3058585603430194E-2</v>
      </c>
      <c r="X14" s="14"/>
      <c r="Y14" s="14">
        <v>9.1066448269982905E-2</v>
      </c>
      <c r="Z14" s="14">
        <v>8.1379356763208302E-2</v>
      </c>
      <c r="AA14" s="14">
        <v>0.14140265533685001</v>
      </c>
      <c r="AB14" s="14">
        <v>0.112763847728737</v>
      </c>
      <c r="AC14" s="14"/>
      <c r="AD14" s="14">
        <v>9.0726707262124603E-2</v>
      </c>
      <c r="AE14" s="14">
        <v>0.106026709144597</v>
      </c>
      <c r="AF14" s="14">
        <v>0.106614077394205</v>
      </c>
      <c r="AG14" s="14">
        <v>6.3948514961087499E-2</v>
      </c>
      <c r="AH14" s="14"/>
      <c r="AI14" s="14">
        <v>7.2026450970386499E-2</v>
      </c>
      <c r="AJ14" s="14">
        <v>0.11680651032860701</v>
      </c>
      <c r="AK14" s="14">
        <v>9.0500398653829806E-2</v>
      </c>
      <c r="AL14" s="14">
        <v>0.105797943624517</v>
      </c>
      <c r="AM14" s="14">
        <v>0.105403555173498</v>
      </c>
    </row>
    <row r="15" spans="2:39" x14ac:dyDescent="0.35">
      <c r="B15" s="15" t="s">
        <v>512</v>
      </c>
      <c r="C15" s="14">
        <v>2.9684903522420598E-2</v>
      </c>
      <c r="D15" s="14">
        <v>3.67796767578265E-2</v>
      </c>
      <c r="E15" s="14">
        <v>2.15035208601435E-2</v>
      </c>
      <c r="F15" s="14"/>
      <c r="G15" s="14">
        <v>2.4303377979165E-2</v>
      </c>
      <c r="H15" s="14">
        <v>1.1994196308825599E-2</v>
      </c>
      <c r="I15" s="14">
        <v>3.3495166818766298E-2</v>
      </c>
      <c r="J15" s="14">
        <v>5.2807715518792701E-2</v>
      </c>
      <c r="K15" s="14">
        <v>1.69567214010381E-2</v>
      </c>
      <c r="L15" s="14">
        <v>5.3464976260072503E-2</v>
      </c>
      <c r="M15" s="14"/>
      <c r="N15" s="14">
        <v>3.3134643627937103E-2</v>
      </c>
      <c r="O15" s="14">
        <v>3.4136321019518703E-2</v>
      </c>
      <c r="P15" s="14">
        <v>2.98975146569741E-2</v>
      </c>
      <c r="Q15" s="14">
        <v>1.7592778812795001E-2</v>
      </c>
      <c r="R15" s="14">
        <v>3.3664298408713898E-2</v>
      </c>
      <c r="S15" s="14"/>
      <c r="T15" s="14">
        <v>1.0687992477829001E-2</v>
      </c>
      <c r="U15" s="14">
        <v>4.6199013743757102E-2</v>
      </c>
      <c r="V15" s="14">
        <v>3.0440628366743799E-2</v>
      </c>
      <c r="W15" s="14">
        <v>2.9599348558014001E-2</v>
      </c>
      <c r="X15" s="14"/>
      <c r="Y15" s="14">
        <v>3.2398204124553298E-2</v>
      </c>
      <c r="Z15" s="14">
        <v>3.9554119989064503E-2</v>
      </c>
      <c r="AA15" s="14">
        <v>1.58946550430147E-2</v>
      </c>
      <c r="AB15" s="14">
        <v>9.8565545526014403E-3</v>
      </c>
      <c r="AC15" s="14"/>
      <c r="AD15" s="14">
        <v>1.56291150033088E-2</v>
      </c>
      <c r="AE15" s="14">
        <v>5.1425761649667799E-2</v>
      </c>
      <c r="AF15" s="14">
        <v>0.117207956992033</v>
      </c>
      <c r="AG15" s="14">
        <v>0</v>
      </c>
      <c r="AH15" s="14"/>
      <c r="AI15" s="14">
        <v>2.46478106129412E-2</v>
      </c>
      <c r="AJ15" s="14">
        <v>1.3324430794870799E-2</v>
      </c>
      <c r="AK15" s="14">
        <v>0</v>
      </c>
      <c r="AL15" s="14">
        <v>4.8718168056875698E-2</v>
      </c>
      <c r="AM15" s="14">
        <v>4.09397290116673E-2</v>
      </c>
    </row>
    <row r="16" spans="2:39" x14ac:dyDescent="0.35">
      <c r="B16" s="15" t="s">
        <v>170</v>
      </c>
      <c r="C16" s="23">
        <v>1.9959635017076899E-2</v>
      </c>
      <c r="D16" s="23">
        <v>2.15287700650462E-2</v>
      </c>
      <c r="E16" s="23">
        <v>1.8150177004781099E-2</v>
      </c>
      <c r="F16" s="23"/>
      <c r="G16" s="23">
        <v>1.21264945233274E-2</v>
      </c>
      <c r="H16" s="23">
        <v>1.4321143759774099E-2</v>
      </c>
      <c r="I16" s="23">
        <v>1.14124965992665E-2</v>
      </c>
      <c r="J16" s="23">
        <v>4.9510049885177702E-2</v>
      </c>
      <c r="K16" s="23">
        <v>2.4381640098720701E-2</v>
      </c>
      <c r="L16" s="23">
        <v>1.41243106335898E-2</v>
      </c>
      <c r="M16" s="23"/>
      <c r="N16" s="23">
        <v>3.3476040391976797E-2</v>
      </c>
      <c r="O16" s="23">
        <v>3.5945948964888903E-2</v>
      </c>
      <c r="P16" s="23">
        <v>1.55936724946182E-2</v>
      </c>
      <c r="Q16" s="23">
        <v>1.6036401605121198E-2</v>
      </c>
      <c r="R16" s="23">
        <v>6.2656680336829196E-3</v>
      </c>
      <c r="S16" s="23"/>
      <c r="T16" s="23">
        <v>0</v>
      </c>
      <c r="U16" s="23">
        <v>1.7129924217055201E-2</v>
      </c>
      <c r="V16" s="23">
        <v>2.83634964958362E-2</v>
      </c>
      <c r="W16" s="23">
        <v>1.5126895785845E-2</v>
      </c>
      <c r="X16" s="23"/>
      <c r="Y16" s="23">
        <v>2.6472264531025299E-2</v>
      </c>
      <c r="Z16" s="23">
        <v>1.4945359622867201E-2</v>
      </c>
      <c r="AA16" s="23">
        <v>1.23680353964518E-2</v>
      </c>
      <c r="AB16" s="23">
        <v>1.41618034608637E-2</v>
      </c>
      <c r="AC16" s="23"/>
      <c r="AD16" s="23">
        <v>1.7337810227096299E-2</v>
      </c>
      <c r="AE16" s="23">
        <v>2.27686698806004E-2</v>
      </c>
      <c r="AF16" s="23">
        <v>0</v>
      </c>
      <c r="AG16" s="23">
        <v>3.3799498285672601E-2</v>
      </c>
      <c r="AH16" s="23"/>
      <c r="AI16" s="23">
        <v>3.0176714450096499E-2</v>
      </c>
      <c r="AJ16" s="23">
        <v>1.53343197242793E-2</v>
      </c>
      <c r="AK16" s="23">
        <v>0</v>
      </c>
      <c r="AL16" s="23">
        <v>2.5020625951592101E-2</v>
      </c>
      <c r="AM16" s="23">
        <v>1.9132803566105101E-2</v>
      </c>
    </row>
    <row r="17" spans="2:2" x14ac:dyDescent="0.35">
      <c r="B17" s="16" t="s">
        <v>222</v>
      </c>
    </row>
    <row r="18" spans="2:2" x14ac:dyDescent="0.35">
      <c r="B18" t="s">
        <v>69</v>
      </c>
    </row>
    <row r="19" spans="2:2" x14ac:dyDescent="0.35">
      <c r="B19" t="s">
        <v>70</v>
      </c>
    </row>
    <row r="21" spans="2:2" x14ac:dyDescent="0.35">
      <c r="B21"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283</v>
      </c>
      <c r="D7" s="10">
        <v>164</v>
      </c>
      <c r="E7" s="10">
        <v>119</v>
      </c>
      <c r="F7" s="10"/>
      <c r="G7" s="10">
        <v>58</v>
      </c>
      <c r="H7" s="10">
        <v>69</v>
      </c>
      <c r="I7" s="10">
        <v>56</v>
      </c>
      <c r="J7" s="10">
        <v>49</v>
      </c>
      <c r="K7" s="10">
        <v>32</v>
      </c>
      <c r="L7" s="10">
        <v>19</v>
      </c>
      <c r="M7" s="10"/>
      <c r="N7" s="10">
        <v>37</v>
      </c>
      <c r="O7" s="10">
        <v>60</v>
      </c>
      <c r="P7" s="10">
        <v>62</v>
      </c>
      <c r="Q7" s="10">
        <v>57</v>
      </c>
      <c r="R7" s="10">
        <v>48</v>
      </c>
      <c r="S7" s="10"/>
      <c r="T7" s="10">
        <v>23</v>
      </c>
      <c r="U7" s="10">
        <v>16</v>
      </c>
      <c r="V7" s="10">
        <v>124</v>
      </c>
      <c r="W7" s="10">
        <v>119</v>
      </c>
      <c r="X7" s="10"/>
      <c r="Y7" s="10">
        <v>131</v>
      </c>
      <c r="Z7" s="10">
        <v>59</v>
      </c>
      <c r="AA7" s="10">
        <v>41</v>
      </c>
      <c r="AB7" s="10">
        <v>35</v>
      </c>
      <c r="AC7" s="10"/>
      <c r="AD7" s="10">
        <v>161</v>
      </c>
      <c r="AE7" s="10">
        <v>93</v>
      </c>
      <c r="AF7" s="10">
        <v>15</v>
      </c>
      <c r="AG7" s="10">
        <v>13</v>
      </c>
      <c r="AH7" s="10"/>
      <c r="AI7" s="10">
        <v>29</v>
      </c>
      <c r="AJ7" s="10">
        <v>65</v>
      </c>
      <c r="AK7" s="10">
        <v>19</v>
      </c>
      <c r="AL7" s="10">
        <v>36</v>
      </c>
      <c r="AM7" s="10">
        <v>33</v>
      </c>
    </row>
    <row r="8" spans="2:39" ht="30" customHeight="1" x14ac:dyDescent="0.35">
      <c r="B8" s="11" t="s">
        <v>20</v>
      </c>
      <c r="C8" s="11">
        <v>299</v>
      </c>
      <c r="D8" s="11">
        <v>170</v>
      </c>
      <c r="E8" s="11">
        <v>129</v>
      </c>
      <c r="F8" s="11"/>
      <c r="G8" s="11">
        <v>51</v>
      </c>
      <c r="H8" s="11">
        <v>69</v>
      </c>
      <c r="I8" s="11">
        <v>66</v>
      </c>
      <c r="J8" s="11">
        <v>55</v>
      </c>
      <c r="K8" s="11">
        <v>37</v>
      </c>
      <c r="L8" s="11">
        <v>21</v>
      </c>
      <c r="M8" s="11"/>
      <c r="N8" s="11">
        <v>20</v>
      </c>
      <c r="O8" s="11">
        <v>96</v>
      </c>
      <c r="P8" s="11">
        <v>60</v>
      </c>
      <c r="Q8" s="11">
        <v>61</v>
      </c>
      <c r="R8" s="11">
        <v>43</v>
      </c>
      <c r="S8" s="11"/>
      <c r="T8" s="11">
        <v>22</v>
      </c>
      <c r="U8" s="11">
        <v>17</v>
      </c>
      <c r="V8" s="11">
        <v>134</v>
      </c>
      <c r="W8" s="11">
        <v>125</v>
      </c>
      <c r="X8" s="11"/>
      <c r="Y8" s="11">
        <v>142</v>
      </c>
      <c r="Z8" s="11">
        <v>62</v>
      </c>
      <c r="AA8" s="11">
        <v>44</v>
      </c>
      <c r="AB8" s="11">
        <v>36</v>
      </c>
      <c r="AC8" s="11"/>
      <c r="AD8" s="11">
        <v>173</v>
      </c>
      <c r="AE8" s="11">
        <v>96</v>
      </c>
      <c r="AF8" s="11">
        <v>16</v>
      </c>
      <c r="AG8" s="11">
        <v>13</v>
      </c>
      <c r="AH8" s="11"/>
      <c r="AI8" s="11">
        <v>31</v>
      </c>
      <c r="AJ8" s="11">
        <v>65</v>
      </c>
      <c r="AK8" s="11">
        <v>20</v>
      </c>
      <c r="AL8" s="11">
        <v>56</v>
      </c>
      <c r="AM8" s="11">
        <v>30</v>
      </c>
    </row>
    <row r="9" spans="2:39" ht="29" x14ac:dyDescent="0.35">
      <c r="B9" s="15" t="s">
        <v>515</v>
      </c>
      <c r="C9" s="14">
        <v>0.22305744858992499</v>
      </c>
      <c r="D9" s="14">
        <v>0.24832167179931</v>
      </c>
      <c r="E9" s="14">
        <v>0.189612594786505</v>
      </c>
      <c r="F9" s="14"/>
      <c r="G9" s="14">
        <v>0.33848293700467103</v>
      </c>
      <c r="H9" s="14">
        <v>0.22365812769128199</v>
      </c>
      <c r="I9" s="14">
        <v>0.30828044519651399</v>
      </c>
      <c r="J9" s="14">
        <v>0.156418166326806</v>
      </c>
      <c r="K9" s="14">
        <v>0.105180683598235</v>
      </c>
      <c r="L9" s="14">
        <v>5.4634678444683699E-2</v>
      </c>
      <c r="M9" s="14"/>
      <c r="N9" s="14">
        <v>0.194824494377659</v>
      </c>
      <c r="O9" s="14">
        <v>0.22059138202309</v>
      </c>
      <c r="P9" s="14">
        <v>0.20945130686195901</v>
      </c>
      <c r="Q9" s="14">
        <v>0.201463390276272</v>
      </c>
      <c r="R9" s="14">
        <v>0.25744109695265099</v>
      </c>
      <c r="S9" s="14"/>
      <c r="T9" s="14">
        <v>0.15196105590654399</v>
      </c>
      <c r="U9" s="14">
        <v>0.44319693143499</v>
      </c>
      <c r="V9" s="14">
        <v>0.20314941241641299</v>
      </c>
      <c r="W9" s="14">
        <v>0.22459906327930701</v>
      </c>
      <c r="X9" s="14"/>
      <c r="Y9" s="14">
        <v>0.23148896947102199</v>
      </c>
      <c r="Z9" s="14">
        <v>0.24361206122440901</v>
      </c>
      <c r="AA9" s="14">
        <v>0.20988071723548099</v>
      </c>
      <c r="AB9" s="14">
        <v>0.19568284998617699</v>
      </c>
      <c r="AC9" s="14"/>
      <c r="AD9" s="14">
        <v>0.20827979879334199</v>
      </c>
      <c r="AE9" s="14">
        <v>0.24240067138511501</v>
      </c>
      <c r="AF9" s="14">
        <v>0.21569371230786699</v>
      </c>
      <c r="AG9" s="14">
        <v>0.30590998356403598</v>
      </c>
      <c r="AH9" s="14"/>
      <c r="AI9" s="14">
        <v>0.27569924999905099</v>
      </c>
      <c r="AJ9" s="14">
        <v>0.24870560648440401</v>
      </c>
      <c r="AK9" s="14">
        <v>0.117021814832133</v>
      </c>
      <c r="AL9" s="14">
        <v>0.24753137151483401</v>
      </c>
      <c r="AM9" s="14">
        <v>0.163515376366761</v>
      </c>
    </row>
    <row r="10" spans="2:39" x14ac:dyDescent="0.35">
      <c r="B10" s="15" t="s">
        <v>516</v>
      </c>
      <c r="C10" s="14">
        <v>0.74064561022028097</v>
      </c>
      <c r="D10" s="14">
        <v>0.71718871150488905</v>
      </c>
      <c r="E10" s="14">
        <v>0.77169792248478497</v>
      </c>
      <c r="F10" s="14"/>
      <c r="G10" s="14">
        <v>0.64760161164321695</v>
      </c>
      <c r="H10" s="14">
        <v>0.76261229276882103</v>
      </c>
      <c r="I10" s="14">
        <v>0.67704447901878795</v>
      </c>
      <c r="J10" s="14">
        <v>0.80391125273669495</v>
      </c>
      <c r="K10" s="14">
        <v>0.760084771365102</v>
      </c>
      <c r="L10" s="14">
        <v>0.89691623188871195</v>
      </c>
      <c r="M10" s="14"/>
      <c r="N10" s="14">
        <v>0.77773217946124795</v>
      </c>
      <c r="O10" s="14">
        <v>0.74310940571267303</v>
      </c>
      <c r="P10" s="14">
        <v>0.75808253668624204</v>
      </c>
      <c r="Q10" s="14">
        <v>0.79853660972372797</v>
      </c>
      <c r="R10" s="14">
        <v>0.67950416121274004</v>
      </c>
      <c r="S10" s="14"/>
      <c r="T10" s="14">
        <v>0.76834978844343604</v>
      </c>
      <c r="U10" s="14">
        <v>0.55680306856501005</v>
      </c>
      <c r="V10" s="14">
        <v>0.76741043100574302</v>
      </c>
      <c r="W10" s="14">
        <v>0.73427821586967401</v>
      </c>
      <c r="X10" s="14"/>
      <c r="Y10" s="14">
        <v>0.73682693027456703</v>
      </c>
      <c r="Z10" s="14">
        <v>0.72176458518789</v>
      </c>
      <c r="AA10" s="14">
        <v>0.75333951783891495</v>
      </c>
      <c r="AB10" s="14">
        <v>0.74775700666759504</v>
      </c>
      <c r="AC10" s="14"/>
      <c r="AD10" s="14">
        <v>0.76144565178860402</v>
      </c>
      <c r="AE10" s="14">
        <v>0.74754535032912595</v>
      </c>
      <c r="AF10" s="14">
        <v>0.62076656992803503</v>
      </c>
      <c r="AG10" s="14">
        <v>0.61215719530645596</v>
      </c>
      <c r="AH10" s="14"/>
      <c r="AI10" s="14">
        <v>0.72430075000094896</v>
      </c>
      <c r="AJ10" s="14">
        <v>0.72146638884184899</v>
      </c>
      <c r="AK10" s="14">
        <v>0.88297818516786697</v>
      </c>
      <c r="AL10" s="14">
        <v>0.69044871524849105</v>
      </c>
      <c r="AM10" s="14">
        <v>0.80454857071385399</v>
      </c>
    </row>
    <row r="11" spans="2:39" x14ac:dyDescent="0.35">
      <c r="B11" s="15" t="s">
        <v>64</v>
      </c>
      <c r="C11" s="23">
        <v>3.6296941189793701E-2</v>
      </c>
      <c r="D11" s="23">
        <v>3.44896166958015E-2</v>
      </c>
      <c r="E11" s="23">
        <v>3.8689482728710103E-2</v>
      </c>
      <c r="F11" s="23"/>
      <c r="G11" s="23">
        <v>1.3915451352111601E-2</v>
      </c>
      <c r="H11" s="23">
        <v>1.3729579539896499E-2</v>
      </c>
      <c r="I11" s="23">
        <v>1.46750757846983E-2</v>
      </c>
      <c r="J11" s="23">
        <v>3.9670580936498903E-2</v>
      </c>
      <c r="K11" s="23">
        <v>0.13473454503666299</v>
      </c>
      <c r="L11" s="23">
        <v>4.8449089666604599E-2</v>
      </c>
      <c r="M11" s="23"/>
      <c r="N11" s="23">
        <v>2.7443326161093799E-2</v>
      </c>
      <c r="O11" s="23">
        <v>3.6299212264236297E-2</v>
      </c>
      <c r="P11" s="23">
        <v>3.2466156451798601E-2</v>
      </c>
      <c r="Q11" s="23">
        <v>0</v>
      </c>
      <c r="R11" s="23">
        <v>6.3054741834608505E-2</v>
      </c>
      <c r="S11" s="23"/>
      <c r="T11" s="23">
        <v>7.9689155650020799E-2</v>
      </c>
      <c r="U11" s="23">
        <v>0</v>
      </c>
      <c r="V11" s="23">
        <v>2.9440156577844701E-2</v>
      </c>
      <c r="W11" s="23">
        <v>4.11227208510185E-2</v>
      </c>
      <c r="X11" s="23"/>
      <c r="Y11" s="23">
        <v>3.1684100254410201E-2</v>
      </c>
      <c r="Z11" s="23">
        <v>3.4623353587701203E-2</v>
      </c>
      <c r="AA11" s="23">
        <v>3.6779764925603697E-2</v>
      </c>
      <c r="AB11" s="23">
        <v>5.65601433462284E-2</v>
      </c>
      <c r="AC11" s="23"/>
      <c r="AD11" s="23">
        <v>3.0274549418054301E-2</v>
      </c>
      <c r="AE11" s="23">
        <v>1.0053978285759E-2</v>
      </c>
      <c r="AF11" s="23">
        <v>0.16353971776409801</v>
      </c>
      <c r="AG11" s="23">
        <v>8.1932821129508906E-2</v>
      </c>
      <c r="AH11" s="23"/>
      <c r="AI11" s="23">
        <v>0</v>
      </c>
      <c r="AJ11" s="23">
        <v>2.9828004673746501E-2</v>
      </c>
      <c r="AK11" s="23">
        <v>0</v>
      </c>
      <c r="AL11" s="23">
        <v>6.20199132366753E-2</v>
      </c>
      <c r="AM11" s="23">
        <v>3.1936052919385102E-2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299</v>
      </c>
      <c r="D7" s="10">
        <v>166</v>
      </c>
      <c r="E7" s="10">
        <v>133</v>
      </c>
      <c r="F7" s="10"/>
      <c r="G7" s="10">
        <v>62</v>
      </c>
      <c r="H7" s="10">
        <v>81</v>
      </c>
      <c r="I7" s="10">
        <v>63</v>
      </c>
      <c r="J7" s="10">
        <v>41</v>
      </c>
      <c r="K7" s="10">
        <v>26</v>
      </c>
      <c r="L7" s="10">
        <v>26</v>
      </c>
      <c r="M7" s="10"/>
      <c r="N7" s="10">
        <v>53</v>
      </c>
      <c r="O7" s="10">
        <v>50</v>
      </c>
      <c r="P7" s="10">
        <v>64</v>
      </c>
      <c r="Q7" s="10">
        <v>57</v>
      </c>
      <c r="R7" s="10">
        <v>53</v>
      </c>
      <c r="S7" s="10"/>
      <c r="T7" s="10">
        <v>12</v>
      </c>
      <c r="U7" s="10">
        <v>23</v>
      </c>
      <c r="V7" s="10">
        <v>132</v>
      </c>
      <c r="W7" s="10">
        <v>131</v>
      </c>
      <c r="X7" s="10"/>
      <c r="Y7" s="10">
        <v>146</v>
      </c>
      <c r="Z7" s="10">
        <v>75</v>
      </c>
      <c r="AA7" s="10">
        <v>41</v>
      </c>
      <c r="AB7" s="10">
        <v>25</v>
      </c>
      <c r="AC7" s="10"/>
      <c r="AD7" s="10">
        <v>168</v>
      </c>
      <c r="AE7" s="10">
        <v>94</v>
      </c>
      <c r="AF7" s="10">
        <v>16</v>
      </c>
      <c r="AG7" s="10">
        <v>20</v>
      </c>
      <c r="AH7" s="10"/>
      <c r="AI7" s="10">
        <v>29</v>
      </c>
      <c r="AJ7" s="10">
        <v>62</v>
      </c>
      <c r="AK7" s="10">
        <v>15</v>
      </c>
      <c r="AL7" s="10">
        <v>27</v>
      </c>
      <c r="AM7" s="10">
        <v>39</v>
      </c>
    </row>
    <row r="8" spans="2:39" ht="30" customHeight="1" x14ac:dyDescent="0.35">
      <c r="B8" s="11" t="s">
        <v>20</v>
      </c>
      <c r="C8" s="11">
        <v>300</v>
      </c>
      <c r="D8" s="11">
        <v>163</v>
      </c>
      <c r="E8" s="11">
        <v>137</v>
      </c>
      <c r="F8" s="11"/>
      <c r="G8" s="11">
        <v>52</v>
      </c>
      <c r="H8" s="11">
        <v>77</v>
      </c>
      <c r="I8" s="11">
        <v>67</v>
      </c>
      <c r="J8" s="11">
        <v>44</v>
      </c>
      <c r="K8" s="11">
        <v>28</v>
      </c>
      <c r="L8" s="11">
        <v>32</v>
      </c>
      <c r="M8" s="11"/>
      <c r="N8" s="11">
        <v>28</v>
      </c>
      <c r="O8" s="11">
        <v>79</v>
      </c>
      <c r="P8" s="11">
        <v>62</v>
      </c>
      <c r="Q8" s="11">
        <v>60</v>
      </c>
      <c r="R8" s="11">
        <v>47</v>
      </c>
      <c r="S8" s="11"/>
      <c r="T8" s="11">
        <v>10</v>
      </c>
      <c r="U8" s="11">
        <v>20</v>
      </c>
      <c r="V8" s="11">
        <v>136</v>
      </c>
      <c r="W8" s="11">
        <v>133</v>
      </c>
      <c r="X8" s="11"/>
      <c r="Y8" s="11">
        <v>150</v>
      </c>
      <c r="Z8" s="11">
        <v>75</v>
      </c>
      <c r="AA8" s="11">
        <v>40</v>
      </c>
      <c r="AB8" s="11">
        <v>25</v>
      </c>
      <c r="AC8" s="11"/>
      <c r="AD8" s="11">
        <v>175</v>
      </c>
      <c r="AE8" s="11">
        <v>89</v>
      </c>
      <c r="AF8" s="11">
        <v>16</v>
      </c>
      <c r="AG8" s="11">
        <v>19</v>
      </c>
      <c r="AH8" s="11"/>
      <c r="AI8" s="11">
        <v>30</v>
      </c>
      <c r="AJ8" s="11">
        <v>61</v>
      </c>
      <c r="AK8" s="11">
        <v>15</v>
      </c>
      <c r="AL8" s="11">
        <v>41</v>
      </c>
      <c r="AM8" s="11">
        <v>38</v>
      </c>
    </row>
    <row r="9" spans="2:39" ht="29" x14ac:dyDescent="0.35">
      <c r="B9" s="15" t="s">
        <v>518</v>
      </c>
      <c r="C9" s="14">
        <v>0.26933033863253503</v>
      </c>
      <c r="D9" s="14">
        <v>0.29332842634308698</v>
      </c>
      <c r="E9" s="14">
        <v>0.24066737794550899</v>
      </c>
      <c r="F9" s="14"/>
      <c r="G9" s="14">
        <v>0.32019750968264898</v>
      </c>
      <c r="H9" s="14">
        <v>0.30690447174645502</v>
      </c>
      <c r="I9" s="14">
        <v>0.28695353858866801</v>
      </c>
      <c r="J9" s="14">
        <v>0.194278402961964</v>
      </c>
      <c r="K9" s="14">
        <v>0.31071851018397401</v>
      </c>
      <c r="L9" s="14">
        <v>0.12576477416925599</v>
      </c>
      <c r="M9" s="14"/>
      <c r="N9" s="14">
        <v>0.27081142889169002</v>
      </c>
      <c r="O9" s="14">
        <v>0.26651079537514499</v>
      </c>
      <c r="P9" s="14">
        <v>0.26456611271361302</v>
      </c>
      <c r="Q9" s="14">
        <v>0.30357449213334797</v>
      </c>
      <c r="R9" s="14">
        <v>0.27792953545874699</v>
      </c>
      <c r="S9" s="14"/>
      <c r="T9" s="14">
        <v>0.120513939189383</v>
      </c>
      <c r="U9" s="14">
        <v>0.37444558236870201</v>
      </c>
      <c r="V9" s="14">
        <v>0.29040981370753799</v>
      </c>
      <c r="W9" s="14">
        <v>0.241393043531582</v>
      </c>
      <c r="X9" s="14"/>
      <c r="Y9" s="14">
        <v>0.293579765074442</v>
      </c>
      <c r="Z9" s="14">
        <v>0.29210215634921499</v>
      </c>
      <c r="AA9" s="14">
        <v>0.14258608931401801</v>
      </c>
      <c r="AB9" s="14">
        <v>0.245164170975297</v>
      </c>
      <c r="AC9" s="14"/>
      <c r="AD9" s="14">
        <v>0.28193467227435898</v>
      </c>
      <c r="AE9" s="14">
        <v>0.24727635144356799</v>
      </c>
      <c r="AF9" s="14">
        <v>0.30272277877867698</v>
      </c>
      <c r="AG9" s="14">
        <v>0.242111432370195</v>
      </c>
      <c r="AH9" s="14"/>
      <c r="AI9" s="14">
        <v>0.33708068544720099</v>
      </c>
      <c r="AJ9" s="14">
        <v>0.205240195607621</v>
      </c>
      <c r="AK9" s="14">
        <v>0.241258070328598</v>
      </c>
      <c r="AL9" s="14">
        <v>0.27867432131993197</v>
      </c>
      <c r="AM9" s="14">
        <v>0.18515107353225599</v>
      </c>
    </row>
    <row r="10" spans="2:39" x14ac:dyDescent="0.35">
      <c r="B10" s="15" t="s">
        <v>516</v>
      </c>
      <c r="C10" s="14">
        <v>0.68419248616186801</v>
      </c>
      <c r="D10" s="14">
        <v>0.67530431170221705</v>
      </c>
      <c r="E10" s="14">
        <v>0.69480839015343498</v>
      </c>
      <c r="F10" s="14"/>
      <c r="G10" s="14">
        <v>0.67980249031735096</v>
      </c>
      <c r="H10" s="14">
        <v>0.64994770606312402</v>
      </c>
      <c r="I10" s="14">
        <v>0.67075249990547403</v>
      </c>
      <c r="J10" s="14">
        <v>0.75543381194293102</v>
      </c>
      <c r="K10" s="14">
        <v>0.62659254734685599</v>
      </c>
      <c r="L10" s="14">
        <v>0.754385666963724</v>
      </c>
      <c r="M10" s="14"/>
      <c r="N10" s="14">
        <v>0.66394293732576803</v>
      </c>
      <c r="O10" s="14">
        <v>0.67174495963339798</v>
      </c>
      <c r="P10" s="14">
        <v>0.66812615236494</v>
      </c>
      <c r="Q10" s="14">
        <v>0.69642550786665203</v>
      </c>
      <c r="R10" s="14">
        <v>0.68279101537870002</v>
      </c>
      <c r="S10" s="14"/>
      <c r="T10" s="14">
        <v>0.87948606081061698</v>
      </c>
      <c r="U10" s="14">
        <v>0.62555441763129804</v>
      </c>
      <c r="V10" s="14">
        <v>0.65052008154614405</v>
      </c>
      <c r="W10" s="14">
        <v>0.71424611567714402</v>
      </c>
      <c r="X10" s="14"/>
      <c r="Y10" s="14">
        <v>0.68416161907420503</v>
      </c>
      <c r="Z10" s="14">
        <v>0.65507036327381396</v>
      </c>
      <c r="AA10" s="14">
        <v>0.74730653324724905</v>
      </c>
      <c r="AB10" s="14">
        <v>0.75483582902470303</v>
      </c>
      <c r="AC10" s="14"/>
      <c r="AD10" s="14">
        <v>0.65620582418960105</v>
      </c>
      <c r="AE10" s="14">
        <v>0.73325421655146505</v>
      </c>
      <c r="AF10" s="14">
        <v>0.60826355625916795</v>
      </c>
      <c r="AG10" s="14">
        <v>0.75788856762980505</v>
      </c>
      <c r="AH10" s="14"/>
      <c r="AI10" s="14">
        <v>0.66291931455279896</v>
      </c>
      <c r="AJ10" s="14">
        <v>0.72596457627119904</v>
      </c>
      <c r="AK10" s="14">
        <v>0.75874192967140197</v>
      </c>
      <c r="AL10" s="14">
        <v>0.68038455063552705</v>
      </c>
      <c r="AM10" s="14">
        <v>0.81484892646774398</v>
      </c>
    </row>
    <row r="11" spans="2:39" x14ac:dyDescent="0.35">
      <c r="B11" s="15" t="s">
        <v>64</v>
      </c>
      <c r="C11" s="23">
        <v>4.6477175205597202E-2</v>
      </c>
      <c r="D11" s="23">
        <v>3.1367261954696399E-2</v>
      </c>
      <c r="E11" s="23">
        <v>6.45242319010563E-2</v>
      </c>
      <c r="F11" s="23"/>
      <c r="G11" s="23">
        <v>0</v>
      </c>
      <c r="H11" s="23">
        <v>4.3147822190420598E-2</v>
      </c>
      <c r="I11" s="23">
        <v>4.2293961505857902E-2</v>
      </c>
      <c r="J11" s="23">
        <v>5.0287785095105002E-2</v>
      </c>
      <c r="K11" s="23">
        <v>6.2688942469169798E-2</v>
      </c>
      <c r="L11" s="23">
        <v>0.11984955886702001</v>
      </c>
      <c r="M11" s="23"/>
      <c r="N11" s="23">
        <v>6.5245633782542695E-2</v>
      </c>
      <c r="O11" s="23">
        <v>6.1744244991456601E-2</v>
      </c>
      <c r="P11" s="23">
        <v>6.7307734921446302E-2</v>
      </c>
      <c r="Q11" s="23">
        <v>0</v>
      </c>
      <c r="R11" s="23">
        <v>3.9279449162552597E-2</v>
      </c>
      <c r="S11" s="23"/>
      <c r="T11" s="23">
        <v>0</v>
      </c>
      <c r="U11" s="23">
        <v>0</v>
      </c>
      <c r="V11" s="23">
        <v>5.9070104746318103E-2</v>
      </c>
      <c r="W11" s="23">
        <v>4.43608407912741E-2</v>
      </c>
      <c r="X11" s="23"/>
      <c r="Y11" s="23">
        <v>2.2258615851353199E-2</v>
      </c>
      <c r="Z11" s="23">
        <v>5.28274803769712E-2</v>
      </c>
      <c r="AA11" s="23">
        <v>0.110107377438733</v>
      </c>
      <c r="AB11" s="23">
        <v>0</v>
      </c>
      <c r="AC11" s="23"/>
      <c r="AD11" s="23">
        <v>6.18595035360405E-2</v>
      </c>
      <c r="AE11" s="23">
        <v>1.94694320049663E-2</v>
      </c>
      <c r="AF11" s="23">
        <v>8.9013664962154196E-2</v>
      </c>
      <c r="AG11" s="23">
        <v>0</v>
      </c>
      <c r="AH11" s="23"/>
      <c r="AI11" s="23">
        <v>0</v>
      </c>
      <c r="AJ11" s="23">
        <v>6.8795228121180496E-2</v>
      </c>
      <c r="AK11" s="23">
        <v>0</v>
      </c>
      <c r="AL11" s="23">
        <v>4.0941128044540698E-2</v>
      </c>
      <c r="AM11" s="23">
        <v>0</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300</v>
      </c>
      <c r="D7" s="10">
        <v>164</v>
      </c>
      <c r="E7" s="10">
        <v>136</v>
      </c>
      <c r="F7" s="10"/>
      <c r="G7" s="10">
        <v>65</v>
      </c>
      <c r="H7" s="10">
        <v>76</v>
      </c>
      <c r="I7" s="10">
        <v>75</v>
      </c>
      <c r="J7" s="10">
        <v>39</v>
      </c>
      <c r="K7" s="10">
        <v>23</v>
      </c>
      <c r="L7" s="10">
        <v>22</v>
      </c>
      <c r="M7" s="10"/>
      <c r="N7" s="10">
        <v>44</v>
      </c>
      <c r="O7" s="10">
        <v>57</v>
      </c>
      <c r="P7" s="10">
        <v>66</v>
      </c>
      <c r="Q7" s="10">
        <v>69</v>
      </c>
      <c r="R7" s="10">
        <v>50</v>
      </c>
      <c r="S7" s="10"/>
      <c r="T7" s="10">
        <v>21</v>
      </c>
      <c r="U7" s="10">
        <v>20</v>
      </c>
      <c r="V7" s="10">
        <v>123</v>
      </c>
      <c r="W7" s="10">
        <v>136</v>
      </c>
      <c r="X7" s="10"/>
      <c r="Y7" s="10">
        <v>139</v>
      </c>
      <c r="Z7" s="10">
        <v>75</v>
      </c>
      <c r="AA7" s="10">
        <v>42</v>
      </c>
      <c r="AB7" s="10">
        <v>23</v>
      </c>
      <c r="AC7" s="10"/>
      <c r="AD7" s="10">
        <v>173</v>
      </c>
      <c r="AE7" s="10">
        <v>90</v>
      </c>
      <c r="AF7" s="10">
        <v>15</v>
      </c>
      <c r="AG7" s="10">
        <v>18</v>
      </c>
      <c r="AH7" s="10"/>
      <c r="AI7" s="10">
        <v>30</v>
      </c>
      <c r="AJ7" s="10">
        <v>63</v>
      </c>
      <c r="AK7" s="10">
        <v>21</v>
      </c>
      <c r="AL7" s="10">
        <v>34</v>
      </c>
      <c r="AM7" s="10">
        <v>35</v>
      </c>
    </row>
    <row r="8" spans="2:39" ht="30" customHeight="1" x14ac:dyDescent="0.35">
      <c r="B8" s="11" t="s">
        <v>20</v>
      </c>
      <c r="C8" s="11">
        <v>312</v>
      </c>
      <c r="D8" s="11">
        <v>166</v>
      </c>
      <c r="E8" s="11">
        <v>146</v>
      </c>
      <c r="F8" s="11"/>
      <c r="G8" s="11">
        <v>57</v>
      </c>
      <c r="H8" s="11">
        <v>73</v>
      </c>
      <c r="I8" s="11">
        <v>85</v>
      </c>
      <c r="J8" s="11">
        <v>41</v>
      </c>
      <c r="K8" s="11">
        <v>28</v>
      </c>
      <c r="L8" s="11">
        <v>29</v>
      </c>
      <c r="M8" s="11"/>
      <c r="N8" s="11">
        <v>24</v>
      </c>
      <c r="O8" s="11">
        <v>93</v>
      </c>
      <c r="P8" s="11">
        <v>64</v>
      </c>
      <c r="Q8" s="11">
        <v>73</v>
      </c>
      <c r="R8" s="11">
        <v>45</v>
      </c>
      <c r="S8" s="11"/>
      <c r="T8" s="11">
        <v>21</v>
      </c>
      <c r="U8" s="11">
        <v>18</v>
      </c>
      <c r="V8" s="11">
        <v>136</v>
      </c>
      <c r="W8" s="11">
        <v>137</v>
      </c>
      <c r="X8" s="11"/>
      <c r="Y8" s="11">
        <v>152</v>
      </c>
      <c r="Z8" s="11">
        <v>76</v>
      </c>
      <c r="AA8" s="11">
        <v>42</v>
      </c>
      <c r="AB8" s="11">
        <v>22</v>
      </c>
      <c r="AC8" s="11"/>
      <c r="AD8" s="11">
        <v>183</v>
      </c>
      <c r="AE8" s="11">
        <v>91</v>
      </c>
      <c r="AF8" s="11">
        <v>15</v>
      </c>
      <c r="AG8" s="11">
        <v>18</v>
      </c>
      <c r="AH8" s="11"/>
      <c r="AI8" s="11">
        <v>32</v>
      </c>
      <c r="AJ8" s="11">
        <v>63</v>
      </c>
      <c r="AK8" s="11">
        <v>22</v>
      </c>
      <c r="AL8" s="11">
        <v>53</v>
      </c>
      <c r="AM8" s="11">
        <v>30</v>
      </c>
    </row>
    <row r="9" spans="2:39" ht="29" x14ac:dyDescent="0.35">
      <c r="B9" s="15" t="s">
        <v>520</v>
      </c>
      <c r="C9" s="14">
        <v>0.23907292063682201</v>
      </c>
      <c r="D9" s="14">
        <v>0.26188970399023198</v>
      </c>
      <c r="E9" s="14">
        <v>0.213042470059048</v>
      </c>
      <c r="F9" s="14"/>
      <c r="G9" s="14">
        <v>0.320804153576151</v>
      </c>
      <c r="H9" s="14">
        <v>0.30780469629535501</v>
      </c>
      <c r="I9" s="14">
        <v>0.20557202189329199</v>
      </c>
      <c r="J9" s="14">
        <v>0.200911814297038</v>
      </c>
      <c r="K9" s="14">
        <v>6.4371861532779906E-2</v>
      </c>
      <c r="L9" s="14">
        <v>0.22634228693955899</v>
      </c>
      <c r="M9" s="14"/>
      <c r="N9" s="14">
        <v>0.26628428879377802</v>
      </c>
      <c r="O9" s="14">
        <v>0.21832195703344201</v>
      </c>
      <c r="P9" s="14">
        <v>0.21713332217025599</v>
      </c>
      <c r="Q9" s="14">
        <v>0.283734825054335</v>
      </c>
      <c r="R9" s="14">
        <v>0.212106801620805</v>
      </c>
      <c r="S9" s="14"/>
      <c r="T9" s="14">
        <v>0.28109146481053598</v>
      </c>
      <c r="U9" s="14">
        <v>0.318049443117077</v>
      </c>
      <c r="V9" s="14">
        <v>0.220101650711261</v>
      </c>
      <c r="W9" s="14">
        <v>0.240900748490222</v>
      </c>
      <c r="X9" s="14"/>
      <c r="Y9" s="14">
        <v>0.29301657787454899</v>
      </c>
      <c r="Z9" s="14">
        <v>0.212300190019684</v>
      </c>
      <c r="AA9" s="14">
        <v>0.19976958287684801</v>
      </c>
      <c r="AB9" s="14">
        <v>0.15200757559871</v>
      </c>
      <c r="AC9" s="14"/>
      <c r="AD9" s="14">
        <v>0.21464637689975</v>
      </c>
      <c r="AE9" s="14">
        <v>0.27161854392514301</v>
      </c>
      <c r="AF9" s="14">
        <v>0.38116092570424398</v>
      </c>
      <c r="AG9" s="14">
        <v>0.19695685767020699</v>
      </c>
      <c r="AH9" s="14"/>
      <c r="AI9" s="14">
        <v>0.31596329525136302</v>
      </c>
      <c r="AJ9" s="14">
        <v>0.199721755014725</v>
      </c>
      <c r="AK9" s="14">
        <v>0.17842061753222299</v>
      </c>
      <c r="AL9" s="14">
        <v>0.176164073275731</v>
      </c>
      <c r="AM9" s="14">
        <v>0.24971438068791499</v>
      </c>
    </row>
    <row r="10" spans="2:39" x14ac:dyDescent="0.35">
      <c r="B10" s="15" t="s">
        <v>516</v>
      </c>
      <c r="C10" s="14">
        <v>0.69074325648039003</v>
      </c>
      <c r="D10" s="14">
        <v>0.67478113051873001</v>
      </c>
      <c r="E10" s="14">
        <v>0.70895359421842596</v>
      </c>
      <c r="F10" s="14"/>
      <c r="G10" s="14">
        <v>0.61604691317498705</v>
      </c>
      <c r="H10" s="14">
        <v>0.64476495721517502</v>
      </c>
      <c r="I10" s="14">
        <v>0.73900585589731804</v>
      </c>
      <c r="J10" s="14">
        <v>0.771985148294832</v>
      </c>
      <c r="K10" s="14">
        <v>0.77065329360738999</v>
      </c>
      <c r="L10" s="14">
        <v>0.62052609074181497</v>
      </c>
      <c r="M10" s="14"/>
      <c r="N10" s="14">
        <v>0.663795246004515</v>
      </c>
      <c r="O10" s="14">
        <v>0.72905768778499902</v>
      </c>
      <c r="P10" s="14">
        <v>0.74777646286346999</v>
      </c>
      <c r="Q10" s="14">
        <v>0.62605121650377304</v>
      </c>
      <c r="R10" s="14">
        <v>0.70600740268247097</v>
      </c>
      <c r="S10" s="14"/>
      <c r="T10" s="14">
        <v>0.67063941815871797</v>
      </c>
      <c r="U10" s="14">
        <v>0.68195055688292305</v>
      </c>
      <c r="V10" s="14">
        <v>0.70283286795286704</v>
      </c>
      <c r="W10" s="14">
        <v>0.68301385450796404</v>
      </c>
      <c r="X10" s="14"/>
      <c r="Y10" s="14">
        <v>0.63708356131667299</v>
      </c>
      <c r="Z10" s="14">
        <v>0.72227751097622495</v>
      </c>
      <c r="AA10" s="14">
        <v>0.77991785027772498</v>
      </c>
      <c r="AB10" s="14">
        <v>0.78009615495397</v>
      </c>
      <c r="AC10" s="14"/>
      <c r="AD10" s="14">
        <v>0.73645130344799603</v>
      </c>
      <c r="AE10" s="14">
        <v>0.65390823489286898</v>
      </c>
      <c r="AF10" s="14">
        <v>0.38201579155056897</v>
      </c>
      <c r="AG10" s="14">
        <v>0.71642293802598001</v>
      </c>
      <c r="AH10" s="14"/>
      <c r="AI10" s="14">
        <v>0.60776508694410403</v>
      </c>
      <c r="AJ10" s="14">
        <v>0.76448857943835202</v>
      </c>
      <c r="AK10" s="14">
        <v>0.71571460479865501</v>
      </c>
      <c r="AL10" s="14">
        <v>0.76218352167055003</v>
      </c>
      <c r="AM10" s="14">
        <v>0.70211196570975598</v>
      </c>
    </row>
    <row r="11" spans="2:39" x14ac:dyDescent="0.35">
      <c r="B11" s="15" t="s">
        <v>64</v>
      </c>
      <c r="C11" s="23">
        <v>7.0183822882788099E-2</v>
      </c>
      <c r="D11" s="23">
        <v>6.33291654910383E-2</v>
      </c>
      <c r="E11" s="23">
        <v>7.8003935722526105E-2</v>
      </c>
      <c r="F11" s="23"/>
      <c r="G11" s="23">
        <v>6.3148933248862199E-2</v>
      </c>
      <c r="H11" s="23">
        <v>4.7430346489469997E-2</v>
      </c>
      <c r="I11" s="23">
        <v>5.5422122209390398E-2</v>
      </c>
      <c r="J11" s="23">
        <v>2.7103037408130401E-2</v>
      </c>
      <c r="K11" s="23">
        <v>0.16497484485982999</v>
      </c>
      <c r="L11" s="23">
        <v>0.15313162231862701</v>
      </c>
      <c r="M11" s="23"/>
      <c r="N11" s="23">
        <v>6.9920465201707097E-2</v>
      </c>
      <c r="O11" s="23">
        <v>5.2620355181558699E-2</v>
      </c>
      <c r="P11" s="23">
        <v>3.5090214966273597E-2</v>
      </c>
      <c r="Q11" s="23">
        <v>9.0213958441892506E-2</v>
      </c>
      <c r="R11" s="23">
        <v>8.1885795696724495E-2</v>
      </c>
      <c r="S11" s="23"/>
      <c r="T11" s="23">
        <v>4.82691170307466E-2</v>
      </c>
      <c r="U11" s="23">
        <v>0</v>
      </c>
      <c r="V11" s="23">
        <v>7.7065481335872404E-2</v>
      </c>
      <c r="W11" s="23">
        <v>7.6085397001813701E-2</v>
      </c>
      <c r="X11" s="23"/>
      <c r="Y11" s="23">
        <v>6.9899860808778205E-2</v>
      </c>
      <c r="Z11" s="23">
        <v>6.5422299004090398E-2</v>
      </c>
      <c r="AA11" s="23">
        <v>2.03125668454276E-2</v>
      </c>
      <c r="AB11" s="23">
        <v>6.7896269447320606E-2</v>
      </c>
      <c r="AC11" s="23"/>
      <c r="AD11" s="23">
        <v>4.8902319652254403E-2</v>
      </c>
      <c r="AE11" s="23">
        <v>7.4473221181988403E-2</v>
      </c>
      <c r="AF11" s="23">
        <v>0.23682328274518699</v>
      </c>
      <c r="AG11" s="23">
        <v>8.6620204303813106E-2</v>
      </c>
      <c r="AH11" s="23"/>
      <c r="AI11" s="23">
        <v>7.6271617804532399E-2</v>
      </c>
      <c r="AJ11" s="23">
        <v>3.5789665546923297E-2</v>
      </c>
      <c r="AK11" s="23">
        <v>0.105864777669122</v>
      </c>
      <c r="AL11" s="23">
        <v>6.1652405053719599E-2</v>
      </c>
      <c r="AM11" s="23">
        <v>4.8173653602329503E-2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296</v>
      </c>
      <c r="D7" s="10">
        <v>156</v>
      </c>
      <c r="E7" s="10">
        <v>140</v>
      </c>
      <c r="F7" s="10"/>
      <c r="G7" s="10">
        <v>48</v>
      </c>
      <c r="H7" s="10">
        <v>90</v>
      </c>
      <c r="I7" s="10">
        <v>59</v>
      </c>
      <c r="J7" s="10">
        <v>50</v>
      </c>
      <c r="K7" s="10">
        <v>29</v>
      </c>
      <c r="L7" s="10">
        <v>20</v>
      </c>
      <c r="M7" s="10"/>
      <c r="N7" s="10">
        <v>45</v>
      </c>
      <c r="O7" s="10">
        <v>48</v>
      </c>
      <c r="P7" s="10">
        <v>70</v>
      </c>
      <c r="Q7" s="10">
        <v>62</v>
      </c>
      <c r="R7" s="10">
        <v>59</v>
      </c>
      <c r="S7" s="10"/>
      <c r="T7" s="10">
        <v>24</v>
      </c>
      <c r="U7" s="10">
        <v>17</v>
      </c>
      <c r="V7" s="10">
        <v>113</v>
      </c>
      <c r="W7" s="10">
        <v>141</v>
      </c>
      <c r="X7" s="10"/>
      <c r="Y7" s="10">
        <v>134</v>
      </c>
      <c r="Z7" s="10">
        <v>72</v>
      </c>
      <c r="AA7" s="10">
        <v>43</v>
      </c>
      <c r="AB7" s="10">
        <v>30</v>
      </c>
      <c r="AC7" s="10"/>
      <c r="AD7" s="10">
        <v>167</v>
      </c>
      <c r="AE7" s="10">
        <v>92</v>
      </c>
      <c r="AF7" s="10">
        <v>16</v>
      </c>
      <c r="AG7" s="10">
        <v>19</v>
      </c>
      <c r="AH7" s="10"/>
      <c r="AI7" s="10">
        <v>32</v>
      </c>
      <c r="AJ7" s="10">
        <v>66</v>
      </c>
      <c r="AK7" s="10">
        <v>17</v>
      </c>
      <c r="AL7" s="10">
        <v>33</v>
      </c>
      <c r="AM7" s="10">
        <v>40</v>
      </c>
    </row>
    <row r="8" spans="2:39" ht="30" customHeight="1" x14ac:dyDescent="0.35">
      <c r="B8" s="11" t="s">
        <v>20</v>
      </c>
      <c r="C8" s="11">
        <v>302</v>
      </c>
      <c r="D8" s="11">
        <v>153</v>
      </c>
      <c r="E8" s="11">
        <v>149</v>
      </c>
      <c r="F8" s="11"/>
      <c r="G8" s="11">
        <v>40</v>
      </c>
      <c r="H8" s="11">
        <v>87</v>
      </c>
      <c r="I8" s="11">
        <v>66</v>
      </c>
      <c r="J8" s="11">
        <v>54</v>
      </c>
      <c r="K8" s="11">
        <v>31</v>
      </c>
      <c r="L8" s="11">
        <v>25</v>
      </c>
      <c r="M8" s="11"/>
      <c r="N8" s="11">
        <v>24</v>
      </c>
      <c r="O8" s="11">
        <v>77</v>
      </c>
      <c r="P8" s="11">
        <v>68</v>
      </c>
      <c r="Q8" s="11">
        <v>68</v>
      </c>
      <c r="R8" s="11">
        <v>53</v>
      </c>
      <c r="S8" s="11"/>
      <c r="T8" s="11">
        <v>22</v>
      </c>
      <c r="U8" s="11">
        <v>16</v>
      </c>
      <c r="V8" s="11">
        <v>115</v>
      </c>
      <c r="W8" s="11">
        <v>149</v>
      </c>
      <c r="X8" s="11"/>
      <c r="Y8" s="11">
        <v>139</v>
      </c>
      <c r="Z8" s="11">
        <v>73</v>
      </c>
      <c r="AA8" s="11">
        <v>45</v>
      </c>
      <c r="AB8" s="11">
        <v>31</v>
      </c>
      <c r="AC8" s="11"/>
      <c r="AD8" s="11">
        <v>175</v>
      </c>
      <c r="AE8" s="11">
        <v>92</v>
      </c>
      <c r="AF8" s="11">
        <v>16</v>
      </c>
      <c r="AG8" s="11">
        <v>17</v>
      </c>
      <c r="AH8" s="11"/>
      <c r="AI8" s="11">
        <v>34</v>
      </c>
      <c r="AJ8" s="11">
        <v>65</v>
      </c>
      <c r="AK8" s="11">
        <v>18</v>
      </c>
      <c r="AL8" s="11">
        <v>51</v>
      </c>
      <c r="AM8" s="11">
        <v>36</v>
      </c>
    </row>
    <row r="9" spans="2:39" ht="29" x14ac:dyDescent="0.35">
      <c r="B9" s="15" t="s">
        <v>522</v>
      </c>
      <c r="C9" s="14">
        <v>0.25814721668229701</v>
      </c>
      <c r="D9" s="14">
        <v>0.237133235887172</v>
      </c>
      <c r="E9" s="14">
        <v>0.27973950446141499</v>
      </c>
      <c r="F9" s="14"/>
      <c r="G9" s="14">
        <v>0.338623507749435</v>
      </c>
      <c r="H9" s="14">
        <v>0.348969289774264</v>
      </c>
      <c r="I9" s="14">
        <v>0.20417648348850101</v>
      </c>
      <c r="J9" s="14">
        <v>0.201969673908098</v>
      </c>
      <c r="K9" s="14">
        <v>8.7850859830774203E-2</v>
      </c>
      <c r="L9" s="14">
        <v>0.28556961708574602</v>
      </c>
      <c r="M9" s="14"/>
      <c r="N9" s="14">
        <v>0.229630737051567</v>
      </c>
      <c r="O9" s="14">
        <v>0.32331857415396797</v>
      </c>
      <c r="P9" s="14">
        <v>0.25148602032263701</v>
      </c>
      <c r="Q9" s="14">
        <v>0.207649016119901</v>
      </c>
      <c r="R9" s="14">
        <v>0.232889864531344</v>
      </c>
      <c r="S9" s="14"/>
      <c r="T9" s="14">
        <v>0.27004866977261799</v>
      </c>
      <c r="U9" s="14">
        <v>0.307874648855674</v>
      </c>
      <c r="V9" s="14">
        <v>0.28301049438748499</v>
      </c>
      <c r="W9" s="14">
        <v>0.22981369383467801</v>
      </c>
      <c r="X9" s="14"/>
      <c r="Y9" s="14">
        <v>0.26784930776599097</v>
      </c>
      <c r="Z9" s="14">
        <v>0.26284410538950498</v>
      </c>
      <c r="AA9" s="14">
        <v>0.191561051693282</v>
      </c>
      <c r="AB9" s="14">
        <v>0.288341252961761</v>
      </c>
      <c r="AC9" s="14"/>
      <c r="AD9" s="14">
        <v>0.27839861319812098</v>
      </c>
      <c r="AE9" s="14">
        <v>0.21247168939555999</v>
      </c>
      <c r="AF9" s="14">
        <v>0.28023679068942903</v>
      </c>
      <c r="AG9" s="14">
        <v>0.30353204136895801</v>
      </c>
      <c r="AH9" s="14"/>
      <c r="AI9" s="14">
        <v>0.247500921533825</v>
      </c>
      <c r="AJ9" s="14">
        <v>0.24481518960139401</v>
      </c>
      <c r="AK9" s="14">
        <v>0.18766478454683899</v>
      </c>
      <c r="AL9" s="14">
        <v>0.24842447638366699</v>
      </c>
      <c r="AM9" s="14">
        <v>0.27441163355001602</v>
      </c>
    </row>
    <row r="10" spans="2:39" x14ac:dyDescent="0.35">
      <c r="B10" s="15" t="s">
        <v>516</v>
      </c>
      <c r="C10" s="14">
        <v>0.676448365624295</v>
      </c>
      <c r="D10" s="14">
        <v>0.6993918034719</v>
      </c>
      <c r="E10" s="14">
        <v>0.652873521929628</v>
      </c>
      <c r="F10" s="14"/>
      <c r="G10" s="14">
        <v>0.59813792376765196</v>
      </c>
      <c r="H10" s="14">
        <v>0.59145195170473497</v>
      </c>
      <c r="I10" s="14">
        <v>0.75282543976204797</v>
      </c>
      <c r="J10" s="14">
        <v>0.788050227683461</v>
      </c>
      <c r="K10" s="14">
        <v>0.69778528169158405</v>
      </c>
      <c r="L10" s="14">
        <v>0.62908898482127296</v>
      </c>
      <c r="M10" s="14"/>
      <c r="N10" s="14">
        <v>0.69735808653056297</v>
      </c>
      <c r="O10" s="14">
        <v>0.63418203224871095</v>
      </c>
      <c r="P10" s="14">
        <v>0.65106105287016203</v>
      </c>
      <c r="Q10" s="14">
        <v>0.74464263322824098</v>
      </c>
      <c r="R10" s="14">
        <v>0.71403991315579296</v>
      </c>
      <c r="S10" s="14"/>
      <c r="T10" s="14">
        <v>0.52668061837741798</v>
      </c>
      <c r="U10" s="14">
        <v>0.61917413111736497</v>
      </c>
      <c r="V10" s="14">
        <v>0.63799983361997403</v>
      </c>
      <c r="W10" s="14">
        <v>0.736653085335775</v>
      </c>
      <c r="X10" s="14"/>
      <c r="Y10" s="14">
        <v>0.66176230479109299</v>
      </c>
      <c r="Z10" s="14">
        <v>0.71341251234751502</v>
      </c>
      <c r="AA10" s="14">
        <v>0.72624513873514696</v>
      </c>
      <c r="AB10" s="14">
        <v>0.64708524290735003</v>
      </c>
      <c r="AC10" s="14"/>
      <c r="AD10" s="14">
        <v>0.64792296488213796</v>
      </c>
      <c r="AE10" s="14">
        <v>0.75067488838307495</v>
      </c>
      <c r="AF10" s="14">
        <v>0.66594974263264095</v>
      </c>
      <c r="AG10" s="14">
        <v>0.60463392789969705</v>
      </c>
      <c r="AH10" s="14"/>
      <c r="AI10" s="14">
        <v>0.67330931714356101</v>
      </c>
      <c r="AJ10" s="14">
        <v>0.68285838773678398</v>
      </c>
      <c r="AK10" s="14">
        <v>0.75871928708741099</v>
      </c>
      <c r="AL10" s="14">
        <v>0.71857441711857395</v>
      </c>
      <c r="AM10" s="14">
        <v>0.70080506048520896</v>
      </c>
    </row>
    <row r="11" spans="2:39" x14ac:dyDescent="0.35">
      <c r="B11" s="15" t="s">
        <v>64</v>
      </c>
      <c r="C11" s="23">
        <v>6.5404417693408406E-2</v>
      </c>
      <c r="D11" s="23">
        <v>6.3474960640928002E-2</v>
      </c>
      <c r="E11" s="23">
        <v>6.7386973608957304E-2</v>
      </c>
      <c r="F11" s="23"/>
      <c r="G11" s="23">
        <v>6.3238568482912705E-2</v>
      </c>
      <c r="H11" s="23">
        <v>5.9578758521001703E-2</v>
      </c>
      <c r="I11" s="23">
        <v>4.2998076749451802E-2</v>
      </c>
      <c r="J11" s="23">
        <v>9.9800984084403906E-3</v>
      </c>
      <c r="K11" s="23">
        <v>0.214363858477642</v>
      </c>
      <c r="L11" s="23">
        <v>8.5341398092981205E-2</v>
      </c>
      <c r="M11" s="23"/>
      <c r="N11" s="23">
        <v>7.3011176417870194E-2</v>
      </c>
      <c r="O11" s="23">
        <v>4.2499393597321099E-2</v>
      </c>
      <c r="P11" s="23">
        <v>9.7452926807201301E-2</v>
      </c>
      <c r="Q11" s="23">
        <v>4.7708350651857197E-2</v>
      </c>
      <c r="R11" s="23">
        <v>5.30702223128625E-2</v>
      </c>
      <c r="S11" s="23"/>
      <c r="T11" s="23">
        <v>0.20327071184996401</v>
      </c>
      <c r="U11" s="23">
        <v>7.2951220026961097E-2</v>
      </c>
      <c r="V11" s="23">
        <v>7.8989671992540894E-2</v>
      </c>
      <c r="W11" s="23">
        <v>3.3533220829547301E-2</v>
      </c>
      <c r="X11" s="23"/>
      <c r="Y11" s="23">
        <v>7.0388387442915604E-2</v>
      </c>
      <c r="Z11" s="23">
        <v>2.37433822629796E-2</v>
      </c>
      <c r="AA11" s="23">
        <v>8.21938095715712E-2</v>
      </c>
      <c r="AB11" s="23">
        <v>6.4573504130888401E-2</v>
      </c>
      <c r="AC11" s="23"/>
      <c r="AD11" s="23">
        <v>7.3678421919740597E-2</v>
      </c>
      <c r="AE11" s="23">
        <v>3.6853422221364798E-2</v>
      </c>
      <c r="AF11" s="23">
        <v>5.38134666779298E-2</v>
      </c>
      <c r="AG11" s="23">
        <v>9.1834030731345301E-2</v>
      </c>
      <c r="AH11" s="23"/>
      <c r="AI11" s="23">
        <v>7.9189761322614197E-2</v>
      </c>
      <c r="AJ11" s="23">
        <v>7.2326422661821904E-2</v>
      </c>
      <c r="AK11" s="23">
        <v>5.3615928365749702E-2</v>
      </c>
      <c r="AL11" s="23">
        <v>3.3001106497759801E-2</v>
      </c>
      <c r="AM11" s="23">
        <v>2.4783305964774901E-2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273</v>
      </c>
      <c r="D7" s="10">
        <v>155</v>
      </c>
      <c r="E7" s="10">
        <v>118</v>
      </c>
      <c r="F7" s="10"/>
      <c r="G7" s="10">
        <v>51</v>
      </c>
      <c r="H7" s="10">
        <v>71</v>
      </c>
      <c r="I7" s="10">
        <v>55</v>
      </c>
      <c r="J7" s="10">
        <v>53</v>
      </c>
      <c r="K7" s="10">
        <v>24</v>
      </c>
      <c r="L7" s="10">
        <v>19</v>
      </c>
      <c r="M7" s="10"/>
      <c r="N7" s="10">
        <v>39</v>
      </c>
      <c r="O7" s="10">
        <v>45</v>
      </c>
      <c r="P7" s="10">
        <v>64</v>
      </c>
      <c r="Q7" s="10">
        <v>62</v>
      </c>
      <c r="R7" s="10">
        <v>48</v>
      </c>
      <c r="S7" s="10"/>
      <c r="T7" s="10">
        <v>19</v>
      </c>
      <c r="U7" s="10">
        <v>14</v>
      </c>
      <c r="V7" s="10">
        <v>111</v>
      </c>
      <c r="W7" s="10">
        <v>129</v>
      </c>
      <c r="X7" s="10"/>
      <c r="Y7" s="10">
        <v>123</v>
      </c>
      <c r="Z7" s="10">
        <v>64</v>
      </c>
      <c r="AA7" s="10">
        <v>52</v>
      </c>
      <c r="AB7" s="10">
        <v>18</v>
      </c>
      <c r="AC7" s="10"/>
      <c r="AD7" s="10">
        <v>178</v>
      </c>
      <c r="AE7" s="10">
        <v>76</v>
      </c>
      <c r="AF7" s="10">
        <v>6</v>
      </c>
      <c r="AG7" s="10">
        <v>12</v>
      </c>
      <c r="AH7" s="10"/>
      <c r="AI7" s="10">
        <v>21</v>
      </c>
      <c r="AJ7" s="10">
        <v>64</v>
      </c>
      <c r="AK7" s="10">
        <v>20</v>
      </c>
      <c r="AL7" s="10">
        <v>29</v>
      </c>
      <c r="AM7" s="10">
        <v>31</v>
      </c>
    </row>
    <row r="8" spans="2:39" ht="30" customHeight="1" x14ac:dyDescent="0.35">
      <c r="B8" s="11" t="s">
        <v>20</v>
      </c>
      <c r="C8" s="11">
        <v>281</v>
      </c>
      <c r="D8" s="11">
        <v>155</v>
      </c>
      <c r="E8" s="11">
        <v>126</v>
      </c>
      <c r="F8" s="11"/>
      <c r="G8" s="11">
        <v>41</v>
      </c>
      <c r="H8" s="11">
        <v>68</v>
      </c>
      <c r="I8" s="11">
        <v>65</v>
      </c>
      <c r="J8" s="11">
        <v>57</v>
      </c>
      <c r="K8" s="11">
        <v>27</v>
      </c>
      <c r="L8" s="11">
        <v>22</v>
      </c>
      <c r="M8" s="11"/>
      <c r="N8" s="11">
        <v>20</v>
      </c>
      <c r="O8" s="11">
        <v>73</v>
      </c>
      <c r="P8" s="11">
        <v>61</v>
      </c>
      <c r="Q8" s="11">
        <v>67</v>
      </c>
      <c r="R8" s="11">
        <v>43</v>
      </c>
      <c r="S8" s="11"/>
      <c r="T8" s="11">
        <v>16</v>
      </c>
      <c r="U8" s="11">
        <v>13</v>
      </c>
      <c r="V8" s="11">
        <v>113</v>
      </c>
      <c r="W8" s="11">
        <v>138</v>
      </c>
      <c r="X8" s="11"/>
      <c r="Y8" s="11">
        <v>126</v>
      </c>
      <c r="Z8" s="11">
        <v>70</v>
      </c>
      <c r="AA8" s="11">
        <v>56</v>
      </c>
      <c r="AB8" s="11">
        <v>16</v>
      </c>
      <c r="AC8" s="11"/>
      <c r="AD8" s="11">
        <v>188</v>
      </c>
      <c r="AE8" s="11">
        <v>76</v>
      </c>
      <c r="AF8" s="11">
        <v>5</v>
      </c>
      <c r="AG8" s="11">
        <v>11</v>
      </c>
      <c r="AH8" s="11"/>
      <c r="AI8" s="11">
        <v>23</v>
      </c>
      <c r="AJ8" s="11">
        <v>63</v>
      </c>
      <c r="AK8" s="11">
        <v>21</v>
      </c>
      <c r="AL8" s="11">
        <v>46</v>
      </c>
      <c r="AM8" s="11">
        <v>27</v>
      </c>
    </row>
    <row r="9" spans="2:39" ht="29" x14ac:dyDescent="0.35">
      <c r="B9" s="15" t="s">
        <v>524</v>
      </c>
      <c r="C9" s="14">
        <v>0.2874466535663</v>
      </c>
      <c r="D9" s="14">
        <v>0.26077208365332799</v>
      </c>
      <c r="E9" s="14">
        <v>0.32034732155608803</v>
      </c>
      <c r="F9" s="14"/>
      <c r="G9" s="14">
        <v>0.28600998454940202</v>
      </c>
      <c r="H9" s="14">
        <v>0.43234396881745701</v>
      </c>
      <c r="I9" s="14">
        <v>0.20372729163554401</v>
      </c>
      <c r="J9" s="14">
        <v>0.24156897198121699</v>
      </c>
      <c r="K9" s="14">
        <v>0.31294640016673297</v>
      </c>
      <c r="L9" s="14">
        <v>0.17512302248460401</v>
      </c>
      <c r="M9" s="14"/>
      <c r="N9" s="14">
        <v>0.361142768042856</v>
      </c>
      <c r="O9" s="14">
        <v>0.24023304259776099</v>
      </c>
      <c r="P9" s="14">
        <v>0.34939384580618199</v>
      </c>
      <c r="Q9" s="14">
        <v>0.25758104981604901</v>
      </c>
      <c r="R9" s="14">
        <v>0.29975383122974603</v>
      </c>
      <c r="S9" s="14"/>
      <c r="T9" s="14">
        <v>8.2514489990760706E-2</v>
      </c>
      <c r="U9" s="14">
        <v>0.64649876157651798</v>
      </c>
      <c r="V9" s="14">
        <v>0.28071802354716902</v>
      </c>
      <c r="W9" s="14">
        <v>0.28303532974857598</v>
      </c>
      <c r="X9" s="14"/>
      <c r="Y9" s="14">
        <v>0.29044224384396999</v>
      </c>
      <c r="Z9" s="14">
        <v>0.24263926695763699</v>
      </c>
      <c r="AA9" s="14">
        <v>0.31471804954768501</v>
      </c>
      <c r="AB9" s="14">
        <v>0.28385510216114401</v>
      </c>
      <c r="AC9" s="14"/>
      <c r="AD9" s="14">
        <v>0.33109311405341602</v>
      </c>
      <c r="AE9" s="14">
        <v>0.20098724845011701</v>
      </c>
      <c r="AF9" s="14">
        <v>8.5031060556467697E-2</v>
      </c>
      <c r="AG9" s="14">
        <v>0.248897128558762</v>
      </c>
      <c r="AH9" s="14"/>
      <c r="AI9" s="14">
        <v>0.32702695724546299</v>
      </c>
      <c r="AJ9" s="14">
        <v>0.32487082232804598</v>
      </c>
      <c r="AK9" s="14">
        <v>0.195971628685743</v>
      </c>
      <c r="AL9" s="14">
        <v>0.20586354133132401</v>
      </c>
      <c r="AM9" s="14">
        <v>0.33473476331181401</v>
      </c>
    </row>
    <row r="10" spans="2:39" x14ac:dyDescent="0.35">
      <c r="B10" s="15" t="s">
        <v>516</v>
      </c>
      <c r="C10" s="14">
        <v>0.61580693015408405</v>
      </c>
      <c r="D10" s="14">
        <v>0.63199598702416504</v>
      </c>
      <c r="E10" s="14">
        <v>0.59583919358370596</v>
      </c>
      <c r="F10" s="14"/>
      <c r="G10" s="14">
        <v>0.66399131467511996</v>
      </c>
      <c r="H10" s="14">
        <v>0.54249520576249799</v>
      </c>
      <c r="I10" s="14">
        <v>0.71451809121580001</v>
      </c>
      <c r="J10" s="14">
        <v>0.63924527392933295</v>
      </c>
      <c r="K10" s="14">
        <v>0.47956491467072798</v>
      </c>
      <c r="L10" s="14">
        <v>0.56508795274151802</v>
      </c>
      <c r="M10" s="14"/>
      <c r="N10" s="14">
        <v>0.50244958491604197</v>
      </c>
      <c r="O10" s="14">
        <v>0.73743611161036204</v>
      </c>
      <c r="P10" s="14">
        <v>0.58827806102515301</v>
      </c>
      <c r="Q10" s="14">
        <v>0.60829749931797805</v>
      </c>
      <c r="R10" s="14">
        <v>0.54700621703602503</v>
      </c>
      <c r="S10" s="14"/>
      <c r="T10" s="14">
        <v>0.82862099639408504</v>
      </c>
      <c r="U10" s="14">
        <v>0.26710487481390599</v>
      </c>
      <c r="V10" s="14">
        <v>0.62398254270619802</v>
      </c>
      <c r="W10" s="14">
        <v>0.61710666129119196</v>
      </c>
      <c r="X10" s="14"/>
      <c r="Y10" s="14">
        <v>0.61381607441082398</v>
      </c>
      <c r="Z10" s="14">
        <v>0.68508740807124602</v>
      </c>
      <c r="AA10" s="14">
        <v>0.58135956101278696</v>
      </c>
      <c r="AB10" s="14">
        <v>0.71614489783885604</v>
      </c>
      <c r="AC10" s="14"/>
      <c r="AD10" s="14">
        <v>0.59993426013819295</v>
      </c>
      <c r="AE10" s="14">
        <v>0.64432505887754199</v>
      </c>
      <c r="AF10" s="14">
        <v>0.91496893944353197</v>
      </c>
      <c r="AG10" s="14">
        <v>0.52350770397082202</v>
      </c>
      <c r="AH10" s="14"/>
      <c r="AI10" s="14">
        <v>0.62400796596514796</v>
      </c>
      <c r="AJ10" s="14">
        <v>0.61450577974444498</v>
      </c>
      <c r="AK10" s="14">
        <v>0.74584822898020298</v>
      </c>
      <c r="AL10" s="14">
        <v>0.758903996465493</v>
      </c>
      <c r="AM10" s="14">
        <v>0.59295426647458105</v>
      </c>
    </row>
    <row r="11" spans="2:39" x14ac:dyDescent="0.35">
      <c r="B11" s="15" t="s">
        <v>64</v>
      </c>
      <c r="C11" s="23">
        <v>9.6746416279616096E-2</v>
      </c>
      <c r="D11" s="23">
        <v>0.107231929322507</v>
      </c>
      <c r="E11" s="23">
        <v>8.3813484860205803E-2</v>
      </c>
      <c r="F11" s="23"/>
      <c r="G11" s="23">
        <v>4.9998700775478702E-2</v>
      </c>
      <c r="H11" s="23">
        <v>2.5160825420044799E-2</v>
      </c>
      <c r="I11" s="23">
        <v>8.1754617148656103E-2</v>
      </c>
      <c r="J11" s="23">
        <v>0.11918575408944999</v>
      </c>
      <c r="K11" s="23">
        <v>0.20748868516253899</v>
      </c>
      <c r="L11" s="23">
        <v>0.259789024773878</v>
      </c>
      <c r="M11" s="23"/>
      <c r="N11" s="23">
        <v>0.136407647041102</v>
      </c>
      <c r="O11" s="23">
        <v>2.2330845791876702E-2</v>
      </c>
      <c r="P11" s="23">
        <v>6.2328093168665298E-2</v>
      </c>
      <c r="Q11" s="23">
        <v>0.13412145086597399</v>
      </c>
      <c r="R11" s="23">
        <v>0.153239951734228</v>
      </c>
      <c r="S11" s="23"/>
      <c r="T11" s="23">
        <v>8.8864513615154697E-2</v>
      </c>
      <c r="U11" s="23">
        <v>8.6396363609575699E-2</v>
      </c>
      <c r="V11" s="23">
        <v>9.5299433746632994E-2</v>
      </c>
      <c r="W11" s="23">
        <v>9.9858008960231406E-2</v>
      </c>
      <c r="X11" s="23"/>
      <c r="Y11" s="23">
        <v>9.57416817452061E-2</v>
      </c>
      <c r="Z11" s="23">
        <v>7.2273324971117298E-2</v>
      </c>
      <c r="AA11" s="23">
        <v>0.103922389439528</v>
      </c>
      <c r="AB11" s="23">
        <v>0</v>
      </c>
      <c r="AC11" s="23"/>
      <c r="AD11" s="23">
        <v>6.8972625808391599E-2</v>
      </c>
      <c r="AE11" s="23">
        <v>0.154687692672341</v>
      </c>
      <c r="AF11" s="23">
        <v>0</v>
      </c>
      <c r="AG11" s="23">
        <v>0.227595167470416</v>
      </c>
      <c r="AH11" s="23"/>
      <c r="AI11" s="23">
        <v>4.8965076789389002E-2</v>
      </c>
      <c r="AJ11" s="23">
        <v>6.0623397927508801E-2</v>
      </c>
      <c r="AK11" s="23">
        <v>5.8180142334053997E-2</v>
      </c>
      <c r="AL11" s="23">
        <v>3.5232462203183199E-2</v>
      </c>
      <c r="AM11" s="23">
        <v>7.2310970213605497E-2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278</v>
      </c>
      <c r="D7" s="10">
        <v>160</v>
      </c>
      <c r="E7" s="10">
        <v>118</v>
      </c>
      <c r="F7" s="10"/>
      <c r="G7" s="10">
        <v>65</v>
      </c>
      <c r="H7" s="10">
        <v>73</v>
      </c>
      <c r="I7" s="10">
        <v>55</v>
      </c>
      <c r="J7" s="10">
        <v>34</v>
      </c>
      <c r="K7" s="10">
        <v>30</v>
      </c>
      <c r="L7" s="10">
        <v>21</v>
      </c>
      <c r="M7" s="10"/>
      <c r="N7" s="10">
        <v>44</v>
      </c>
      <c r="O7" s="10">
        <v>44</v>
      </c>
      <c r="P7" s="10">
        <v>56</v>
      </c>
      <c r="Q7" s="10">
        <v>61</v>
      </c>
      <c r="R7" s="10">
        <v>58</v>
      </c>
      <c r="S7" s="10"/>
      <c r="T7" s="10">
        <v>19</v>
      </c>
      <c r="U7" s="10">
        <v>16</v>
      </c>
      <c r="V7" s="10">
        <v>124</v>
      </c>
      <c r="W7" s="10">
        <v>119</v>
      </c>
      <c r="X7" s="10"/>
      <c r="Y7" s="10">
        <v>147</v>
      </c>
      <c r="Z7" s="10">
        <v>59</v>
      </c>
      <c r="AA7" s="10">
        <v>37</v>
      </c>
      <c r="AB7" s="10">
        <v>22</v>
      </c>
      <c r="AC7" s="10"/>
      <c r="AD7" s="10">
        <v>160</v>
      </c>
      <c r="AE7" s="10">
        <v>91</v>
      </c>
      <c r="AF7" s="10">
        <v>8</v>
      </c>
      <c r="AG7" s="10">
        <v>17</v>
      </c>
      <c r="AH7" s="10"/>
      <c r="AI7" s="10">
        <v>28</v>
      </c>
      <c r="AJ7" s="10">
        <v>62</v>
      </c>
      <c r="AK7" s="10">
        <v>15</v>
      </c>
      <c r="AL7" s="10">
        <v>27</v>
      </c>
      <c r="AM7" s="10">
        <v>32</v>
      </c>
    </row>
    <row r="8" spans="2:39" ht="30" customHeight="1" x14ac:dyDescent="0.35">
      <c r="B8" s="11" t="s">
        <v>20</v>
      </c>
      <c r="C8" s="11">
        <v>278</v>
      </c>
      <c r="D8" s="11">
        <v>155</v>
      </c>
      <c r="E8" s="11">
        <v>123</v>
      </c>
      <c r="F8" s="11"/>
      <c r="G8" s="11">
        <v>56</v>
      </c>
      <c r="H8" s="11">
        <v>66</v>
      </c>
      <c r="I8" s="11">
        <v>61</v>
      </c>
      <c r="J8" s="11">
        <v>36</v>
      </c>
      <c r="K8" s="11">
        <v>34</v>
      </c>
      <c r="L8" s="11">
        <v>25</v>
      </c>
      <c r="M8" s="11"/>
      <c r="N8" s="11">
        <v>22</v>
      </c>
      <c r="O8" s="11">
        <v>69</v>
      </c>
      <c r="P8" s="11">
        <v>54</v>
      </c>
      <c r="Q8" s="11">
        <v>65</v>
      </c>
      <c r="R8" s="11">
        <v>52</v>
      </c>
      <c r="S8" s="11"/>
      <c r="T8" s="11">
        <v>17</v>
      </c>
      <c r="U8" s="11">
        <v>14</v>
      </c>
      <c r="V8" s="11">
        <v>126</v>
      </c>
      <c r="W8" s="11">
        <v>121</v>
      </c>
      <c r="X8" s="11"/>
      <c r="Y8" s="11">
        <v>149</v>
      </c>
      <c r="Z8" s="11">
        <v>57</v>
      </c>
      <c r="AA8" s="11">
        <v>39</v>
      </c>
      <c r="AB8" s="11">
        <v>22</v>
      </c>
      <c r="AC8" s="11"/>
      <c r="AD8" s="11">
        <v>163</v>
      </c>
      <c r="AE8" s="11">
        <v>89</v>
      </c>
      <c r="AF8" s="11">
        <v>7</v>
      </c>
      <c r="AG8" s="11">
        <v>16</v>
      </c>
      <c r="AH8" s="11"/>
      <c r="AI8" s="11">
        <v>29</v>
      </c>
      <c r="AJ8" s="11">
        <v>63</v>
      </c>
      <c r="AK8" s="11">
        <v>15</v>
      </c>
      <c r="AL8" s="11">
        <v>42</v>
      </c>
      <c r="AM8" s="11">
        <v>29</v>
      </c>
    </row>
    <row r="9" spans="2:39" ht="29" x14ac:dyDescent="0.35">
      <c r="B9" s="15" t="s">
        <v>526</v>
      </c>
      <c r="C9" s="14">
        <v>0.28924399453674399</v>
      </c>
      <c r="D9" s="14">
        <v>0.31673780325182199</v>
      </c>
      <c r="E9" s="14">
        <v>0.25461446080346101</v>
      </c>
      <c r="F9" s="14"/>
      <c r="G9" s="14">
        <v>0.33432744183304802</v>
      </c>
      <c r="H9" s="14">
        <v>0.35653589013789699</v>
      </c>
      <c r="I9" s="14">
        <v>0.238596192179023</v>
      </c>
      <c r="J9" s="14">
        <v>0.295738352963477</v>
      </c>
      <c r="K9" s="14">
        <v>0.285725017498278</v>
      </c>
      <c r="L9" s="14">
        <v>0.12686770972288899</v>
      </c>
      <c r="M9" s="14"/>
      <c r="N9" s="14">
        <v>0.24098368318792299</v>
      </c>
      <c r="O9" s="14">
        <v>0.30476145071289901</v>
      </c>
      <c r="P9" s="14">
        <v>0.27296240131800598</v>
      </c>
      <c r="Q9" s="14">
        <v>0.27180447347672998</v>
      </c>
      <c r="R9" s="14">
        <v>0.29948926788271801</v>
      </c>
      <c r="S9" s="14"/>
      <c r="T9" s="14">
        <v>0.247266286571549</v>
      </c>
      <c r="U9" s="14">
        <v>0.33987324287486897</v>
      </c>
      <c r="V9" s="14">
        <v>0.34854270312059898</v>
      </c>
      <c r="W9" s="14">
        <v>0.227467692251243</v>
      </c>
      <c r="X9" s="14"/>
      <c r="Y9" s="14">
        <v>0.31051664721689398</v>
      </c>
      <c r="Z9" s="14">
        <v>0.35104458178543702</v>
      </c>
      <c r="AA9" s="14">
        <v>0.222551385899146</v>
      </c>
      <c r="AB9" s="14">
        <v>0.109202141774401</v>
      </c>
      <c r="AC9" s="14"/>
      <c r="AD9" s="14">
        <v>0.28730132135931802</v>
      </c>
      <c r="AE9" s="14">
        <v>0.30995341373855401</v>
      </c>
      <c r="AF9" s="14">
        <v>0.39310106839409098</v>
      </c>
      <c r="AG9" s="14">
        <v>0.18768697003306001</v>
      </c>
      <c r="AH9" s="14"/>
      <c r="AI9" s="14">
        <v>0.29250112065297901</v>
      </c>
      <c r="AJ9" s="14">
        <v>0.26083225666406401</v>
      </c>
      <c r="AK9" s="14">
        <v>0.32236594631107701</v>
      </c>
      <c r="AL9" s="14">
        <v>0.29007357259785499</v>
      </c>
      <c r="AM9" s="14">
        <v>0.29238553999240602</v>
      </c>
    </row>
    <row r="10" spans="2:39" x14ac:dyDescent="0.35">
      <c r="B10" s="15" t="s">
        <v>516</v>
      </c>
      <c r="C10" s="14">
        <v>0.601793442599035</v>
      </c>
      <c r="D10" s="14">
        <v>0.57474238064537897</v>
      </c>
      <c r="E10" s="14">
        <v>0.63586531936784196</v>
      </c>
      <c r="F10" s="14"/>
      <c r="G10" s="14">
        <v>0.57496180177509604</v>
      </c>
      <c r="H10" s="14">
        <v>0.54770679477470396</v>
      </c>
      <c r="I10" s="14">
        <v>0.70551170907944705</v>
      </c>
      <c r="J10" s="14">
        <v>0.56688905581676996</v>
      </c>
      <c r="K10" s="14">
        <v>0.56254389052213105</v>
      </c>
      <c r="L10" s="14">
        <v>0.65661518674931996</v>
      </c>
      <c r="M10" s="14"/>
      <c r="N10" s="14">
        <v>0.68698944553993002</v>
      </c>
      <c r="O10" s="14">
        <v>0.63298224949015203</v>
      </c>
      <c r="P10" s="14">
        <v>0.60204941375269505</v>
      </c>
      <c r="Q10" s="14">
        <v>0.57472504433917304</v>
      </c>
      <c r="R10" s="14">
        <v>0.61660818861261302</v>
      </c>
      <c r="S10" s="14"/>
      <c r="T10" s="14">
        <v>0.67772868354161098</v>
      </c>
      <c r="U10" s="14">
        <v>0.59728568638742197</v>
      </c>
      <c r="V10" s="14">
        <v>0.56255442155100799</v>
      </c>
      <c r="W10" s="14">
        <v>0.63258262165687595</v>
      </c>
      <c r="X10" s="14"/>
      <c r="Y10" s="14">
        <v>0.57527155666834895</v>
      </c>
      <c r="Z10" s="14">
        <v>0.59103565785976397</v>
      </c>
      <c r="AA10" s="14">
        <v>0.64341496264183695</v>
      </c>
      <c r="AB10" s="14">
        <v>0.86974657510811504</v>
      </c>
      <c r="AC10" s="14"/>
      <c r="AD10" s="14">
        <v>0.61352132559458805</v>
      </c>
      <c r="AE10" s="14">
        <v>0.577771603258185</v>
      </c>
      <c r="AF10" s="14">
        <v>0.374362136098428</v>
      </c>
      <c r="AG10" s="14">
        <v>0.66070681271674903</v>
      </c>
      <c r="AH10" s="14"/>
      <c r="AI10" s="14">
        <v>0.67775607913737801</v>
      </c>
      <c r="AJ10" s="14">
        <v>0.61882729253434399</v>
      </c>
      <c r="AK10" s="14">
        <v>0.67763405368892304</v>
      </c>
      <c r="AL10" s="14">
        <v>0.64500175304054996</v>
      </c>
      <c r="AM10" s="14">
        <v>0.68117846793668202</v>
      </c>
    </row>
    <row r="11" spans="2:39" x14ac:dyDescent="0.35">
      <c r="B11" s="15" t="s">
        <v>64</v>
      </c>
      <c r="C11" s="23">
        <v>0.10896256286422</v>
      </c>
      <c r="D11" s="23">
        <v>0.108519816102799</v>
      </c>
      <c r="E11" s="23">
        <v>0.109520219828696</v>
      </c>
      <c r="F11" s="23"/>
      <c r="G11" s="23">
        <v>9.0710756391855996E-2</v>
      </c>
      <c r="H11" s="23">
        <v>9.5757315087399694E-2</v>
      </c>
      <c r="I11" s="23">
        <v>5.58920987415302E-2</v>
      </c>
      <c r="J11" s="23">
        <v>0.13737259121975301</v>
      </c>
      <c r="K11" s="23">
        <v>0.15173109197959</v>
      </c>
      <c r="L11" s="23">
        <v>0.21651710352779099</v>
      </c>
      <c r="M11" s="23"/>
      <c r="N11" s="23">
        <v>7.2026871272146603E-2</v>
      </c>
      <c r="O11" s="23">
        <v>6.2256299796949098E-2</v>
      </c>
      <c r="P11" s="23">
        <v>0.124988184929298</v>
      </c>
      <c r="Q11" s="23">
        <v>0.15347048218409701</v>
      </c>
      <c r="R11" s="23">
        <v>8.39025435046689E-2</v>
      </c>
      <c r="S11" s="23"/>
      <c r="T11" s="23">
        <v>7.5005029886839505E-2</v>
      </c>
      <c r="U11" s="23">
        <v>6.2841070737709601E-2</v>
      </c>
      <c r="V11" s="23">
        <v>8.8902875328393305E-2</v>
      </c>
      <c r="W11" s="23">
        <v>0.13994968609188099</v>
      </c>
      <c r="X11" s="23"/>
      <c r="Y11" s="23">
        <v>0.114211796114757</v>
      </c>
      <c r="Z11" s="23">
        <v>5.7919760354799003E-2</v>
      </c>
      <c r="AA11" s="23">
        <v>0.13403365145901699</v>
      </c>
      <c r="AB11" s="23">
        <v>2.1051283117483902E-2</v>
      </c>
      <c r="AC11" s="23"/>
      <c r="AD11" s="23">
        <v>9.9177353046093805E-2</v>
      </c>
      <c r="AE11" s="23">
        <v>0.112274983003262</v>
      </c>
      <c r="AF11" s="23">
        <v>0.23253679550747999</v>
      </c>
      <c r="AG11" s="23">
        <v>0.15160621725019099</v>
      </c>
      <c r="AH11" s="23"/>
      <c r="AI11" s="23">
        <v>2.9742800209643001E-2</v>
      </c>
      <c r="AJ11" s="23">
        <v>0.120340450801593</v>
      </c>
      <c r="AK11" s="23">
        <v>0</v>
      </c>
      <c r="AL11" s="23">
        <v>6.4924674361594506E-2</v>
      </c>
      <c r="AM11" s="23">
        <v>2.6435992070911799E-2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281</v>
      </c>
      <c r="D7" s="10">
        <v>144</v>
      </c>
      <c r="E7" s="10">
        <v>137</v>
      </c>
      <c r="F7" s="10"/>
      <c r="G7" s="10">
        <v>63</v>
      </c>
      <c r="H7" s="10">
        <v>77</v>
      </c>
      <c r="I7" s="10">
        <v>50</v>
      </c>
      <c r="J7" s="10">
        <v>38</v>
      </c>
      <c r="K7" s="10">
        <v>31</v>
      </c>
      <c r="L7" s="10">
        <v>22</v>
      </c>
      <c r="M7" s="10"/>
      <c r="N7" s="10">
        <v>46</v>
      </c>
      <c r="O7" s="10">
        <v>45</v>
      </c>
      <c r="P7" s="10">
        <v>54</v>
      </c>
      <c r="Q7" s="10">
        <v>66</v>
      </c>
      <c r="R7" s="10">
        <v>50</v>
      </c>
      <c r="S7" s="10"/>
      <c r="T7" s="10">
        <v>25</v>
      </c>
      <c r="U7" s="10">
        <v>18</v>
      </c>
      <c r="V7" s="10">
        <v>116</v>
      </c>
      <c r="W7" s="10">
        <v>122</v>
      </c>
      <c r="X7" s="10"/>
      <c r="Y7" s="10">
        <v>135</v>
      </c>
      <c r="Z7" s="10">
        <v>62</v>
      </c>
      <c r="AA7" s="10">
        <v>47</v>
      </c>
      <c r="AB7" s="10">
        <v>23</v>
      </c>
      <c r="AC7" s="10"/>
      <c r="AD7" s="10">
        <v>168</v>
      </c>
      <c r="AE7" s="10">
        <v>81</v>
      </c>
      <c r="AF7" s="10">
        <v>11</v>
      </c>
      <c r="AG7" s="10">
        <v>21</v>
      </c>
      <c r="AH7" s="10"/>
      <c r="AI7" s="10">
        <v>29</v>
      </c>
      <c r="AJ7" s="10">
        <v>52</v>
      </c>
      <c r="AK7" s="10">
        <v>15</v>
      </c>
      <c r="AL7" s="10">
        <v>24</v>
      </c>
      <c r="AM7" s="10">
        <v>36</v>
      </c>
    </row>
    <row r="8" spans="2:39" ht="30" customHeight="1" x14ac:dyDescent="0.35">
      <c r="B8" s="11" t="s">
        <v>20</v>
      </c>
      <c r="C8" s="11">
        <v>284</v>
      </c>
      <c r="D8" s="11">
        <v>141</v>
      </c>
      <c r="E8" s="11">
        <v>143</v>
      </c>
      <c r="F8" s="11"/>
      <c r="G8" s="11">
        <v>51</v>
      </c>
      <c r="H8" s="11">
        <v>73</v>
      </c>
      <c r="I8" s="11">
        <v>55</v>
      </c>
      <c r="J8" s="11">
        <v>41</v>
      </c>
      <c r="K8" s="11">
        <v>37</v>
      </c>
      <c r="L8" s="11">
        <v>27</v>
      </c>
      <c r="M8" s="11"/>
      <c r="N8" s="11">
        <v>24</v>
      </c>
      <c r="O8" s="11">
        <v>74</v>
      </c>
      <c r="P8" s="11">
        <v>52</v>
      </c>
      <c r="Q8" s="11">
        <v>70</v>
      </c>
      <c r="R8" s="11">
        <v>45</v>
      </c>
      <c r="S8" s="11"/>
      <c r="T8" s="11">
        <v>20</v>
      </c>
      <c r="U8" s="11">
        <v>16</v>
      </c>
      <c r="V8" s="11">
        <v>121</v>
      </c>
      <c r="W8" s="11">
        <v>126</v>
      </c>
      <c r="X8" s="11"/>
      <c r="Y8" s="11">
        <v>139</v>
      </c>
      <c r="Z8" s="11">
        <v>63</v>
      </c>
      <c r="AA8" s="11">
        <v>47</v>
      </c>
      <c r="AB8" s="11">
        <v>22</v>
      </c>
      <c r="AC8" s="11"/>
      <c r="AD8" s="11">
        <v>173</v>
      </c>
      <c r="AE8" s="11">
        <v>79</v>
      </c>
      <c r="AF8" s="11">
        <v>12</v>
      </c>
      <c r="AG8" s="11">
        <v>20</v>
      </c>
      <c r="AH8" s="11"/>
      <c r="AI8" s="11">
        <v>32</v>
      </c>
      <c r="AJ8" s="11">
        <v>50</v>
      </c>
      <c r="AK8" s="11">
        <v>16</v>
      </c>
      <c r="AL8" s="11">
        <v>36</v>
      </c>
      <c r="AM8" s="11">
        <v>34</v>
      </c>
    </row>
    <row r="9" spans="2:39" ht="29" x14ac:dyDescent="0.35">
      <c r="B9" s="15" t="s">
        <v>528</v>
      </c>
      <c r="C9" s="14">
        <v>0.38062832887235198</v>
      </c>
      <c r="D9" s="14">
        <v>0.414662046300038</v>
      </c>
      <c r="E9" s="14">
        <v>0.347154673360138</v>
      </c>
      <c r="F9" s="14"/>
      <c r="G9" s="14">
        <v>0.50221004716766804</v>
      </c>
      <c r="H9" s="14">
        <v>0.362593698178869</v>
      </c>
      <c r="I9" s="14">
        <v>0.36507945127637298</v>
      </c>
      <c r="J9" s="14">
        <v>0.334649646964294</v>
      </c>
      <c r="K9" s="14">
        <v>0.46213818625159198</v>
      </c>
      <c r="L9" s="14">
        <v>0.19344557995507</v>
      </c>
      <c r="M9" s="14"/>
      <c r="N9" s="14">
        <v>0.41675128259437799</v>
      </c>
      <c r="O9" s="14">
        <v>0.459536274762887</v>
      </c>
      <c r="P9" s="14">
        <v>0.29564953458984</v>
      </c>
      <c r="Q9" s="14">
        <v>0.385028636847008</v>
      </c>
      <c r="R9" s="14">
        <v>0.36414976286127498</v>
      </c>
      <c r="S9" s="14"/>
      <c r="T9" s="14">
        <v>0.30835573341896499</v>
      </c>
      <c r="U9" s="14">
        <v>0.62458338635268995</v>
      </c>
      <c r="V9" s="14">
        <v>0.45629230787549202</v>
      </c>
      <c r="W9" s="14">
        <v>0.28757640801864698</v>
      </c>
      <c r="X9" s="14"/>
      <c r="Y9" s="14">
        <v>0.42180404140240102</v>
      </c>
      <c r="Z9" s="14">
        <v>0.41647494205069102</v>
      </c>
      <c r="AA9" s="14">
        <v>0.279344921505772</v>
      </c>
      <c r="AB9" s="14">
        <v>0.27864248506042699</v>
      </c>
      <c r="AC9" s="14"/>
      <c r="AD9" s="14">
        <v>0.35417474064313798</v>
      </c>
      <c r="AE9" s="14">
        <v>0.43390436417233302</v>
      </c>
      <c r="AF9" s="14">
        <v>0.47548856377177301</v>
      </c>
      <c r="AG9" s="14">
        <v>0.34193085298529702</v>
      </c>
      <c r="AH9" s="14"/>
      <c r="AI9" s="14">
        <v>0.42486239524937802</v>
      </c>
      <c r="AJ9" s="14">
        <v>0.25059901483589397</v>
      </c>
      <c r="AK9" s="14">
        <v>0.39366056632848101</v>
      </c>
      <c r="AL9" s="14">
        <v>0.51451233419467901</v>
      </c>
      <c r="AM9" s="14">
        <v>0.32481715510208198</v>
      </c>
    </row>
    <row r="10" spans="2:39" x14ac:dyDescent="0.35">
      <c r="B10" s="15" t="s">
        <v>516</v>
      </c>
      <c r="C10" s="14">
        <v>0.50837406598788704</v>
      </c>
      <c r="D10" s="14">
        <v>0.48012434467047399</v>
      </c>
      <c r="E10" s="14">
        <v>0.53615890735011296</v>
      </c>
      <c r="F10" s="14"/>
      <c r="G10" s="14">
        <v>0.45461988230488498</v>
      </c>
      <c r="H10" s="14">
        <v>0.56400048405012704</v>
      </c>
      <c r="I10" s="14">
        <v>0.51030793027205801</v>
      </c>
      <c r="J10" s="14">
        <v>0.55807708704222303</v>
      </c>
      <c r="K10" s="14">
        <v>0.38379714365857698</v>
      </c>
      <c r="L10" s="14">
        <v>0.55020315185848401</v>
      </c>
      <c r="M10" s="14"/>
      <c r="N10" s="14">
        <v>0.49401293304773503</v>
      </c>
      <c r="O10" s="14">
        <v>0.426705252520238</v>
      </c>
      <c r="P10" s="14">
        <v>0.60511826748175901</v>
      </c>
      <c r="Q10" s="14">
        <v>0.48845195963104898</v>
      </c>
      <c r="R10" s="14">
        <v>0.52892423339144201</v>
      </c>
      <c r="S10" s="14"/>
      <c r="T10" s="14">
        <v>0.66221243071595803</v>
      </c>
      <c r="U10" s="14">
        <v>0.30577824667077402</v>
      </c>
      <c r="V10" s="14">
        <v>0.44338819532169599</v>
      </c>
      <c r="W10" s="14">
        <v>0.57278758057828605</v>
      </c>
      <c r="X10" s="14"/>
      <c r="Y10" s="14">
        <v>0.46796525188238702</v>
      </c>
      <c r="Z10" s="14">
        <v>0.52883471026745599</v>
      </c>
      <c r="AA10" s="14">
        <v>0.58938198461167901</v>
      </c>
      <c r="AB10" s="14">
        <v>0.63294807549441801</v>
      </c>
      <c r="AC10" s="14"/>
      <c r="AD10" s="14">
        <v>0.52484967176097097</v>
      </c>
      <c r="AE10" s="14">
        <v>0.48849638570367798</v>
      </c>
      <c r="AF10" s="14">
        <v>0.36665385372697501</v>
      </c>
      <c r="AG10" s="14">
        <v>0.52854617283860195</v>
      </c>
      <c r="AH10" s="14"/>
      <c r="AI10" s="14">
        <v>0.47393099564354402</v>
      </c>
      <c r="AJ10" s="14">
        <v>0.64642072430854103</v>
      </c>
      <c r="AK10" s="14">
        <v>0.448650796689673</v>
      </c>
      <c r="AL10" s="14">
        <v>0.38823289080720502</v>
      </c>
      <c r="AM10" s="14">
        <v>0.62445083357780196</v>
      </c>
    </row>
    <row r="11" spans="2:39" x14ac:dyDescent="0.35">
      <c r="B11" s="15" t="s">
        <v>64</v>
      </c>
      <c r="C11" s="23">
        <v>0.11099760513976201</v>
      </c>
      <c r="D11" s="23">
        <v>0.10521360902948799</v>
      </c>
      <c r="E11" s="23">
        <v>0.116686419289749</v>
      </c>
      <c r="F11" s="23"/>
      <c r="G11" s="23">
        <v>4.3170070527447098E-2</v>
      </c>
      <c r="H11" s="23">
        <v>7.3405817771003301E-2</v>
      </c>
      <c r="I11" s="23">
        <v>0.124612618451569</v>
      </c>
      <c r="J11" s="23">
        <v>0.107273265993483</v>
      </c>
      <c r="K11" s="23">
        <v>0.15406467008983099</v>
      </c>
      <c r="L11" s="23">
        <v>0.25635126818644599</v>
      </c>
      <c r="M11" s="23"/>
      <c r="N11" s="23">
        <v>8.9235784357887496E-2</v>
      </c>
      <c r="O11" s="23">
        <v>0.113758472716875</v>
      </c>
      <c r="P11" s="23">
        <v>9.9232197928400503E-2</v>
      </c>
      <c r="Q11" s="23">
        <v>0.12651940352194299</v>
      </c>
      <c r="R11" s="23">
        <v>0.106926003747283</v>
      </c>
      <c r="S11" s="23"/>
      <c r="T11" s="23">
        <v>2.9431835865077201E-2</v>
      </c>
      <c r="U11" s="23">
        <v>6.9638366976535304E-2</v>
      </c>
      <c r="V11" s="23">
        <v>0.10031949680281201</v>
      </c>
      <c r="W11" s="23">
        <v>0.139636011403067</v>
      </c>
      <c r="X11" s="23"/>
      <c r="Y11" s="23">
        <v>0.110230706715212</v>
      </c>
      <c r="Z11" s="23">
        <v>5.4690347681853199E-2</v>
      </c>
      <c r="AA11" s="23">
        <v>0.13127309388255001</v>
      </c>
      <c r="AB11" s="23">
        <v>8.8409439445154905E-2</v>
      </c>
      <c r="AC11" s="23"/>
      <c r="AD11" s="23">
        <v>0.12097558759589</v>
      </c>
      <c r="AE11" s="23">
        <v>7.7599250123989702E-2</v>
      </c>
      <c r="AF11" s="23">
        <v>0.15785758250125101</v>
      </c>
      <c r="AG11" s="23">
        <v>0.12952297417610101</v>
      </c>
      <c r="AH11" s="23"/>
      <c r="AI11" s="23">
        <v>0.101206609107078</v>
      </c>
      <c r="AJ11" s="23">
        <v>0.102980260855565</v>
      </c>
      <c r="AK11" s="23">
        <v>0.15768863698184701</v>
      </c>
      <c r="AL11" s="23">
        <v>9.7254774998115703E-2</v>
      </c>
      <c r="AM11" s="23">
        <v>5.07320113201159E-2</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294</v>
      </c>
      <c r="D7" s="10">
        <v>162</v>
      </c>
      <c r="E7" s="10">
        <v>132</v>
      </c>
      <c r="F7" s="10"/>
      <c r="G7" s="10">
        <v>59</v>
      </c>
      <c r="H7" s="10">
        <v>87</v>
      </c>
      <c r="I7" s="10">
        <v>59</v>
      </c>
      <c r="J7" s="10">
        <v>38</v>
      </c>
      <c r="K7" s="10">
        <v>26</v>
      </c>
      <c r="L7" s="10">
        <v>25</v>
      </c>
      <c r="M7" s="10"/>
      <c r="N7" s="10">
        <v>39</v>
      </c>
      <c r="O7" s="10">
        <v>43</v>
      </c>
      <c r="P7" s="10">
        <v>65</v>
      </c>
      <c r="Q7" s="10">
        <v>59</v>
      </c>
      <c r="R7" s="10">
        <v>62</v>
      </c>
      <c r="S7" s="10"/>
      <c r="T7" s="10">
        <v>16</v>
      </c>
      <c r="U7" s="10">
        <v>16</v>
      </c>
      <c r="V7" s="10">
        <v>134</v>
      </c>
      <c r="W7" s="10">
        <v>128</v>
      </c>
      <c r="X7" s="10"/>
      <c r="Y7" s="10">
        <v>136</v>
      </c>
      <c r="Z7" s="10">
        <v>65</v>
      </c>
      <c r="AA7" s="10">
        <v>46</v>
      </c>
      <c r="AB7" s="10">
        <v>29</v>
      </c>
      <c r="AC7" s="10"/>
      <c r="AD7" s="10">
        <v>171</v>
      </c>
      <c r="AE7" s="10">
        <v>87</v>
      </c>
      <c r="AF7" s="10">
        <v>17</v>
      </c>
      <c r="AG7" s="10">
        <v>17</v>
      </c>
      <c r="AH7" s="10"/>
      <c r="AI7" s="10">
        <v>25</v>
      </c>
      <c r="AJ7" s="10">
        <v>64</v>
      </c>
      <c r="AK7" s="10">
        <v>19</v>
      </c>
      <c r="AL7" s="10">
        <v>29</v>
      </c>
      <c r="AM7" s="10">
        <v>30</v>
      </c>
    </row>
    <row r="8" spans="2:39" ht="30" customHeight="1" x14ac:dyDescent="0.35">
      <c r="B8" s="11" t="s">
        <v>20</v>
      </c>
      <c r="C8" s="11">
        <v>296</v>
      </c>
      <c r="D8" s="11">
        <v>163</v>
      </c>
      <c r="E8" s="11">
        <v>133</v>
      </c>
      <c r="F8" s="11"/>
      <c r="G8" s="11">
        <v>49</v>
      </c>
      <c r="H8" s="11">
        <v>82</v>
      </c>
      <c r="I8" s="11">
        <v>66</v>
      </c>
      <c r="J8" s="11">
        <v>39</v>
      </c>
      <c r="K8" s="11">
        <v>31</v>
      </c>
      <c r="L8" s="11">
        <v>30</v>
      </c>
      <c r="M8" s="11"/>
      <c r="N8" s="11">
        <v>20</v>
      </c>
      <c r="O8" s="11">
        <v>68</v>
      </c>
      <c r="P8" s="11">
        <v>63</v>
      </c>
      <c r="Q8" s="11">
        <v>64</v>
      </c>
      <c r="R8" s="11">
        <v>55</v>
      </c>
      <c r="S8" s="11"/>
      <c r="T8" s="11">
        <v>14</v>
      </c>
      <c r="U8" s="11">
        <v>15</v>
      </c>
      <c r="V8" s="11">
        <v>141</v>
      </c>
      <c r="W8" s="11">
        <v>125</v>
      </c>
      <c r="X8" s="11"/>
      <c r="Y8" s="11">
        <v>142</v>
      </c>
      <c r="Z8" s="11">
        <v>61</v>
      </c>
      <c r="AA8" s="11">
        <v>48</v>
      </c>
      <c r="AB8" s="11">
        <v>30</v>
      </c>
      <c r="AC8" s="11"/>
      <c r="AD8" s="11">
        <v>175</v>
      </c>
      <c r="AE8" s="11">
        <v>88</v>
      </c>
      <c r="AF8" s="11">
        <v>16</v>
      </c>
      <c r="AG8" s="11">
        <v>15</v>
      </c>
      <c r="AH8" s="11"/>
      <c r="AI8" s="11">
        <v>27</v>
      </c>
      <c r="AJ8" s="11">
        <v>62</v>
      </c>
      <c r="AK8" s="11">
        <v>20</v>
      </c>
      <c r="AL8" s="11">
        <v>43</v>
      </c>
      <c r="AM8" s="11">
        <v>25</v>
      </c>
    </row>
    <row r="9" spans="2:39" ht="29" x14ac:dyDescent="0.35">
      <c r="B9" s="15" t="s">
        <v>530</v>
      </c>
      <c r="C9" s="14">
        <v>0.366160238665525</v>
      </c>
      <c r="D9" s="14">
        <v>0.363457059012606</v>
      </c>
      <c r="E9" s="14">
        <v>0.36946473926191098</v>
      </c>
      <c r="F9" s="14"/>
      <c r="G9" s="14">
        <v>0.49616288114317902</v>
      </c>
      <c r="H9" s="14">
        <v>0.35131189465552298</v>
      </c>
      <c r="I9" s="14">
        <v>0.29542987937626403</v>
      </c>
      <c r="J9" s="14">
        <v>0.32330492605024602</v>
      </c>
      <c r="K9" s="14">
        <v>0.37401475859620897</v>
      </c>
      <c r="L9" s="14">
        <v>0.39909860656083501</v>
      </c>
      <c r="M9" s="14"/>
      <c r="N9" s="14">
        <v>0.34936686783350202</v>
      </c>
      <c r="O9" s="14">
        <v>0.37459838616438401</v>
      </c>
      <c r="P9" s="14">
        <v>0.36411968882539802</v>
      </c>
      <c r="Q9" s="14">
        <v>0.29355711188839001</v>
      </c>
      <c r="R9" s="14">
        <v>0.4634264485981</v>
      </c>
      <c r="S9" s="14"/>
      <c r="T9" s="14">
        <v>0.45009454838448598</v>
      </c>
      <c r="U9" s="14">
        <v>0.466375951672932</v>
      </c>
      <c r="V9" s="14">
        <v>0.418974045999989</v>
      </c>
      <c r="W9" s="14">
        <v>0.28464077135482801</v>
      </c>
      <c r="X9" s="14"/>
      <c r="Y9" s="14">
        <v>0.37322799298286502</v>
      </c>
      <c r="Z9" s="14">
        <v>0.321605091416026</v>
      </c>
      <c r="AA9" s="14">
        <v>0.46674448348441999</v>
      </c>
      <c r="AB9" s="14">
        <v>0.193940101539882</v>
      </c>
      <c r="AC9" s="14"/>
      <c r="AD9" s="14">
        <v>0.34011149729649298</v>
      </c>
      <c r="AE9" s="14">
        <v>0.40168417385337901</v>
      </c>
      <c r="AF9" s="14">
        <v>0.52977400519356799</v>
      </c>
      <c r="AG9" s="14">
        <v>0.34278645085720499</v>
      </c>
      <c r="AH9" s="14"/>
      <c r="AI9" s="14">
        <v>0.31844291431538602</v>
      </c>
      <c r="AJ9" s="14">
        <v>0.38501085268049701</v>
      </c>
      <c r="AK9" s="14">
        <v>0.231470389476084</v>
      </c>
      <c r="AL9" s="14">
        <v>0.22422591019067301</v>
      </c>
      <c r="AM9" s="14">
        <v>0.45374406649771498</v>
      </c>
    </row>
    <row r="10" spans="2:39" x14ac:dyDescent="0.35">
      <c r="B10" s="15" t="s">
        <v>516</v>
      </c>
      <c r="C10" s="14">
        <v>0.53436404777181501</v>
      </c>
      <c r="D10" s="14">
        <v>0.53452156403732398</v>
      </c>
      <c r="E10" s="14">
        <v>0.53417149209289405</v>
      </c>
      <c r="F10" s="14"/>
      <c r="G10" s="14">
        <v>0.48427711803699403</v>
      </c>
      <c r="H10" s="14">
        <v>0.57123461293663103</v>
      </c>
      <c r="I10" s="14">
        <v>0.67854941452043505</v>
      </c>
      <c r="J10" s="14">
        <v>0.41329997854999001</v>
      </c>
      <c r="K10" s="14">
        <v>0.51017431613045106</v>
      </c>
      <c r="L10" s="14">
        <v>0.380848036289689</v>
      </c>
      <c r="M10" s="14"/>
      <c r="N10" s="14">
        <v>0.53706558185180198</v>
      </c>
      <c r="O10" s="14">
        <v>0.47604374292186502</v>
      </c>
      <c r="P10" s="14">
        <v>0.54341942711482105</v>
      </c>
      <c r="Q10" s="14">
        <v>0.62314567151740097</v>
      </c>
      <c r="R10" s="14">
        <v>0.467923756672879</v>
      </c>
      <c r="S10" s="14"/>
      <c r="T10" s="14">
        <v>0.48280781405787798</v>
      </c>
      <c r="U10" s="14">
        <v>0.533624048327068</v>
      </c>
      <c r="V10" s="14">
        <v>0.47810968234270701</v>
      </c>
      <c r="W10" s="14">
        <v>0.60388566673403099</v>
      </c>
      <c r="X10" s="14"/>
      <c r="Y10" s="14">
        <v>0.52642520712943797</v>
      </c>
      <c r="Z10" s="14">
        <v>0.57837826322295305</v>
      </c>
      <c r="AA10" s="14">
        <v>0.418119449369796</v>
      </c>
      <c r="AB10" s="14">
        <v>0.75208569407163495</v>
      </c>
      <c r="AC10" s="14"/>
      <c r="AD10" s="14">
        <v>0.53110407621597799</v>
      </c>
      <c r="AE10" s="14">
        <v>0.526276613805294</v>
      </c>
      <c r="AF10" s="14">
        <v>0.43315981772412399</v>
      </c>
      <c r="AG10" s="14">
        <v>0.65721354914279495</v>
      </c>
      <c r="AH10" s="14"/>
      <c r="AI10" s="14">
        <v>0.64209750559351897</v>
      </c>
      <c r="AJ10" s="14">
        <v>0.52430862282979096</v>
      </c>
      <c r="AK10" s="14">
        <v>0.71572670735417998</v>
      </c>
      <c r="AL10" s="14">
        <v>0.57891191347012005</v>
      </c>
      <c r="AM10" s="14">
        <v>0.54625593350228496</v>
      </c>
    </row>
    <row r="11" spans="2:39" x14ac:dyDescent="0.35">
      <c r="B11" s="15" t="s">
        <v>64</v>
      </c>
      <c r="C11" s="23">
        <v>9.9475713562659995E-2</v>
      </c>
      <c r="D11" s="23">
        <v>0.10202137695007001</v>
      </c>
      <c r="E11" s="23">
        <v>9.6363768645194595E-2</v>
      </c>
      <c r="F11" s="23"/>
      <c r="G11" s="23">
        <v>1.95600008198278E-2</v>
      </c>
      <c r="H11" s="23">
        <v>7.7453492407845895E-2</v>
      </c>
      <c r="I11" s="23">
        <v>2.6020706103301199E-2</v>
      </c>
      <c r="J11" s="23">
        <v>0.26339509539976402</v>
      </c>
      <c r="K11" s="23">
        <v>0.11581092527334</v>
      </c>
      <c r="L11" s="23">
        <v>0.22005335714947599</v>
      </c>
      <c r="M11" s="23"/>
      <c r="N11" s="23">
        <v>0.11356755031469599</v>
      </c>
      <c r="O11" s="23">
        <v>0.149357870913751</v>
      </c>
      <c r="P11" s="23">
        <v>9.2460884059781201E-2</v>
      </c>
      <c r="Q11" s="23">
        <v>8.3297216594208495E-2</v>
      </c>
      <c r="R11" s="23">
        <v>6.8649794729020497E-2</v>
      </c>
      <c r="S11" s="23"/>
      <c r="T11" s="23">
        <v>6.7097637557636106E-2</v>
      </c>
      <c r="U11" s="23">
        <v>0</v>
      </c>
      <c r="V11" s="23">
        <v>0.10291627165730401</v>
      </c>
      <c r="W11" s="23">
        <v>0.11147356191114099</v>
      </c>
      <c r="X11" s="23"/>
      <c r="Y11" s="23">
        <v>0.100346799887697</v>
      </c>
      <c r="Z11" s="23">
        <v>0.10001664536102101</v>
      </c>
      <c r="AA11" s="23">
        <v>0.115136067145785</v>
      </c>
      <c r="AB11" s="23">
        <v>5.3974204388482501E-2</v>
      </c>
      <c r="AC11" s="23"/>
      <c r="AD11" s="23">
        <v>0.12878442648753</v>
      </c>
      <c r="AE11" s="23">
        <v>7.2039212341327402E-2</v>
      </c>
      <c r="AF11" s="23">
        <v>3.70661770823075E-2</v>
      </c>
      <c r="AG11" s="23">
        <v>0</v>
      </c>
      <c r="AH11" s="23"/>
      <c r="AI11" s="23">
        <v>3.94595800910955E-2</v>
      </c>
      <c r="AJ11" s="23">
        <v>9.0680524489712394E-2</v>
      </c>
      <c r="AK11" s="23">
        <v>5.2802903169735897E-2</v>
      </c>
      <c r="AL11" s="23">
        <v>0.196862176339206</v>
      </c>
      <c r="AM11" s="23">
        <v>0</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M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28" width="10.7265625" customWidth="1"/>
    <col min="29" max="29" width="2.1796875" customWidth="1"/>
    <col min="30" max="33" width="10.7265625" customWidth="1"/>
    <col min="34" max="34" width="2.1796875" customWidth="1"/>
    <col min="35" max="39" width="10.7265625" customWidth="1"/>
    <col min="40" max="40" width="2.1796875" customWidth="1"/>
  </cols>
  <sheetData>
    <row r="2" spans="2:39" ht="40" customHeight="1" x14ac:dyDescent="0.35">
      <c r="D2" s="31" t="s">
        <v>533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5" spans="2:39" ht="30" customHeight="1" x14ac:dyDescent="0.35">
      <c r="B5" s="22"/>
      <c r="C5" s="22"/>
      <c r="D5" s="32" t="s">
        <v>49</v>
      </c>
      <c r="E5" s="32"/>
      <c r="F5" s="22"/>
      <c r="G5" s="32" t="s">
        <v>50</v>
      </c>
      <c r="H5" s="32"/>
      <c r="I5" s="32"/>
      <c r="J5" s="32"/>
      <c r="K5" s="32"/>
      <c r="L5" s="32"/>
      <c r="M5" s="22"/>
      <c r="N5" s="32" t="s">
        <v>51</v>
      </c>
      <c r="O5" s="32"/>
      <c r="P5" s="32"/>
      <c r="Q5" s="32"/>
      <c r="R5" s="32"/>
      <c r="S5" s="22"/>
      <c r="T5" s="32" t="s">
        <v>52</v>
      </c>
      <c r="U5" s="32"/>
      <c r="V5" s="32"/>
      <c r="W5" s="32"/>
      <c r="X5" s="22"/>
      <c r="Y5" s="32" t="s">
        <v>53</v>
      </c>
      <c r="Z5" s="32"/>
      <c r="AA5" s="32"/>
      <c r="AB5" s="32"/>
      <c r="AC5" s="22"/>
      <c r="AD5" s="32" t="s">
        <v>54</v>
      </c>
      <c r="AE5" s="32"/>
      <c r="AF5" s="32"/>
      <c r="AG5" s="32"/>
      <c r="AH5" s="22"/>
      <c r="AI5" s="32" t="s">
        <v>55</v>
      </c>
      <c r="AJ5" s="32"/>
      <c r="AK5" s="32"/>
      <c r="AL5" s="32"/>
      <c r="AM5" s="32"/>
    </row>
    <row r="6" spans="2:39" ht="58"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D6" s="12" t="s">
        <v>40</v>
      </c>
      <c r="AE6" s="12" t="s">
        <v>41</v>
      </c>
      <c r="AF6" s="12" t="s">
        <v>42</v>
      </c>
      <c r="AG6" s="12" t="s">
        <v>43</v>
      </c>
      <c r="AI6" s="12" t="s">
        <v>44</v>
      </c>
      <c r="AJ6" s="12" t="s">
        <v>45</v>
      </c>
      <c r="AK6" s="12" t="s">
        <v>46</v>
      </c>
      <c r="AL6" s="12" t="s">
        <v>47</v>
      </c>
      <c r="AM6" s="12" t="s">
        <v>48</v>
      </c>
    </row>
    <row r="7" spans="2:39" ht="30" customHeight="1" x14ac:dyDescent="0.35">
      <c r="B7" s="10" t="s">
        <v>19</v>
      </c>
      <c r="C7" s="10">
        <v>285</v>
      </c>
      <c r="D7" s="10">
        <v>151</v>
      </c>
      <c r="E7" s="10">
        <v>134</v>
      </c>
      <c r="F7" s="10"/>
      <c r="G7" s="10">
        <v>54</v>
      </c>
      <c r="H7" s="10">
        <v>81</v>
      </c>
      <c r="I7" s="10">
        <v>53</v>
      </c>
      <c r="J7" s="10">
        <v>51</v>
      </c>
      <c r="K7" s="10">
        <v>22</v>
      </c>
      <c r="L7" s="10">
        <v>24</v>
      </c>
      <c r="M7" s="10"/>
      <c r="N7" s="10">
        <v>46</v>
      </c>
      <c r="O7" s="10">
        <v>40</v>
      </c>
      <c r="P7" s="10">
        <v>66</v>
      </c>
      <c r="Q7" s="10">
        <v>62</v>
      </c>
      <c r="R7" s="10">
        <v>55</v>
      </c>
      <c r="S7" s="10"/>
      <c r="T7" s="10">
        <v>24</v>
      </c>
      <c r="U7" s="10">
        <v>19</v>
      </c>
      <c r="V7" s="10">
        <v>103</v>
      </c>
      <c r="W7" s="10">
        <v>139</v>
      </c>
      <c r="X7" s="10"/>
      <c r="Y7" s="10">
        <v>127</v>
      </c>
      <c r="Z7" s="10">
        <v>75</v>
      </c>
      <c r="AA7" s="10">
        <v>44</v>
      </c>
      <c r="AB7" s="10">
        <v>29</v>
      </c>
      <c r="AC7" s="10"/>
      <c r="AD7" s="10">
        <v>172</v>
      </c>
      <c r="AE7" s="10">
        <v>88</v>
      </c>
      <c r="AF7" s="10">
        <v>10</v>
      </c>
      <c r="AG7" s="10">
        <v>13</v>
      </c>
      <c r="AH7" s="10"/>
      <c r="AI7" s="10">
        <v>26</v>
      </c>
      <c r="AJ7" s="10">
        <v>66</v>
      </c>
      <c r="AK7" s="10">
        <v>18</v>
      </c>
      <c r="AL7" s="10">
        <v>19</v>
      </c>
      <c r="AM7" s="10">
        <v>45</v>
      </c>
    </row>
    <row r="8" spans="2:39" ht="30" customHeight="1" x14ac:dyDescent="0.35">
      <c r="B8" s="11" t="s">
        <v>20</v>
      </c>
      <c r="C8" s="11">
        <v>285</v>
      </c>
      <c r="D8" s="11">
        <v>146</v>
      </c>
      <c r="E8" s="11">
        <v>139</v>
      </c>
      <c r="F8" s="11"/>
      <c r="G8" s="11">
        <v>47</v>
      </c>
      <c r="H8" s="11">
        <v>71</v>
      </c>
      <c r="I8" s="11">
        <v>58</v>
      </c>
      <c r="J8" s="11">
        <v>55</v>
      </c>
      <c r="K8" s="11">
        <v>24</v>
      </c>
      <c r="L8" s="11">
        <v>30</v>
      </c>
      <c r="M8" s="11"/>
      <c r="N8" s="11">
        <v>24</v>
      </c>
      <c r="O8" s="11">
        <v>64</v>
      </c>
      <c r="P8" s="11">
        <v>64</v>
      </c>
      <c r="Q8" s="11">
        <v>67</v>
      </c>
      <c r="R8" s="11">
        <v>49</v>
      </c>
      <c r="S8" s="11"/>
      <c r="T8" s="11">
        <v>23</v>
      </c>
      <c r="U8" s="11">
        <v>18</v>
      </c>
      <c r="V8" s="11">
        <v>107</v>
      </c>
      <c r="W8" s="11">
        <v>136</v>
      </c>
      <c r="X8" s="11"/>
      <c r="Y8" s="11">
        <v>130</v>
      </c>
      <c r="Z8" s="11">
        <v>75</v>
      </c>
      <c r="AA8" s="11">
        <v>44</v>
      </c>
      <c r="AB8" s="11">
        <v>27</v>
      </c>
      <c r="AC8" s="11"/>
      <c r="AD8" s="11">
        <v>177</v>
      </c>
      <c r="AE8" s="11">
        <v>84</v>
      </c>
      <c r="AF8" s="11">
        <v>11</v>
      </c>
      <c r="AG8" s="11">
        <v>11</v>
      </c>
      <c r="AH8" s="11"/>
      <c r="AI8" s="11">
        <v>28</v>
      </c>
      <c r="AJ8" s="11">
        <v>66</v>
      </c>
      <c r="AK8" s="11">
        <v>19</v>
      </c>
      <c r="AL8" s="11">
        <v>29</v>
      </c>
      <c r="AM8" s="11">
        <v>42</v>
      </c>
    </row>
    <row r="9" spans="2:39" ht="29" x14ac:dyDescent="0.35">
      <c r="B9" s="15" t="s">
        <v>532</v>
      </c>
      <c r="C9" s="14">
        <v>0.42784289797627301</v>
      </c>
      <c r="D9" s="14">
        <v>0.43791388124917002</v>
      </c>
      <c r="E9" s="14">
        <v>0.417324322509942</v>
      </c>
      <c r="F9" s="14"/>
      <c r="G9" s="14">
        <v>0.58888203424152097</v>
      </c>
      <c r="H9" s="14">
        <v>0.40615041384295297</v>
      </c>
      <c r="I9" s="14">
        <v>0.364101989633487</v>
      </c>
      <c r="J9" s="14">
        <v>0.42334286816977401</v>
      </c>
      <c r="K9" s="14">
        <v>0.522447344909583</v>
      </c>
      <c r="L9" s="14">
        <v>0.28507191332686199</v>
      </c>
      <c r="M9" s="14"/>
      <c r="N9" s="14">
        <v>0.34656351621637999</v>
      </c>
      <c r="O9" s="14">
        <v>0.49624018009559301</v>
      </c>
      <c r="P9" s="14">
        <v>0.44336122002488298</v>
      </c>
      <c r="Q9" s="14">
        <v>0.35450830912803699</v>
      </c>
      <c r="R9" s="14">
        <v>0.43409783138070601</v>
      </c>
      <c r="S9" s="14"/>
      <c r="T9" s="14">
        <v>0.63007180615324698</v>
      </c>
      <c r="U9" s="14">
        <v>0.42411867133778502</v>
      </c>
      <c r="V9" s="14">
        <v>0.46397292307557603</v>
      </c>
      <c r="W9" s="14">
        <v>0.36634836466699</v>
      </c>
      <c r="X9" s="14"/>
      <c r="Y9" s="14">
        <v>0.46778789760571399</v>
      </c>
      <c r="Z9" s="14">
        <v>0.38672450261076602</v>
      </c>
      <c r="AA9" s="14">
        <v>0.41525159873799899</v>
      </c>
      <c r="AB9" s="14">
        <v>0.37479958745497099</v>
      </c>
      <c r="AC9" s="14"/>
      <c r="AD9" s="14">
        <v>0.44036632315059199</v>
      </c>
      <c r="AE9" s="14">
        <v>0.37975501579232002</v>
      </c>
      <c r="AF9" s="14">
        <v>0.35358147861303302</v>
      </c>
      <c r="AG9" s="14">
        <v>0.57145016233919099</v>
      </c>
      <c r="AH9" s="14"/>
      <c r="AI9" s="14">
        <v>0.37646494828704702</v>
      </c>
      <c r="AJ9" s="14">
        <v>0.48555632597695902</v>
      </c>
      <c r="AK9" s="14">
        <v>0.26954631137549501</v>
      </c>
      <c r="AL9" s="14">
        <v>0.47039488482056502</v>
      </c>
      <c r="AM9" s="14">
        <v>0.44627237247457402</v>
      </c>
    </row>
    <row r="10" spans="2:39" x14ac:dyDescent="0.35">
      <c r="B10" s="15" t="s">
        <v>516</v>
      </c>
      <c r="C10" s="14">
        <v>0.46013163698064202</v>
      </c>
      <c r="D10" s="14">
        <v>0.46113842925741499</v>
      </c>
      <c r="E10" s="14">
        <v>0.459080099086555</v>
      </c>
      <c r="F10" s="14"/>
      <c r="G10" s="14">
        <v>0.35360265373977601</v>
      </c>
      <c r="H10" s="14">
        <v>0.48459192726689898</v>
      </c>
      <c r="I10" s="14">
        <v>0.53171691862534098</v>
      </c>
      <c r="J10" s="14">
        <v>0.42988819487500901</v>
      </c>
      <c r="K10" s="14">
        <v>0.34107775733741702</v>
      </c>
      <c r="L10" s="14">
        <v>0.57956158533714897</v>
      </c>
      <c r="M10" s="14"/>
      <c r="N10" s="14">
        <v>0.50144251304007703</v>
      </c>
      <c r="O10" s="14">
        <v>0.45356063368210803</v>
      </c>
      <c r="P10" s="14">
        <v>0.46139031042086598</v>
      </c>
      <c r="Q10" s="14">
        <v>0.54428202875199905</v>
      </c>
      <c r="R10" s="14">
        <v>0.35954035319090499</v>
      </c>
      <c r="S10" s="14"/>
      <c r="T10" s="14">
        <v>0.29481751794911198</v>
      </c>
      <c r="U10" s="14">
        <v>0.57588132866221498</v>
      </c>
      <c r="V10" s="14">
        <v>0.45687849141709602</v>
      </c>
      <c r="W10" s="14">
        <v>0.474408441720789</v>
      </c>
      <c r="X10" s="14"/>
      <c r="Y10" s="14">
        <v>0.41909317442996502</v>
      </c>
      <c r="Z10" s="14">
        <v>0.504710607395224</v>
      </c>
      <c r="AA10" s="14">
        <v>0.50151960410020402</v>
      </c>
      <c r="AB10" s="14">
        <v>0.58611819828619505</v>
      </c>
      <c r="AC10" s="14"/>
      <c r="AD10" s="14">
        <v>0.43998665304962498</v>
      </c>
      <c r="AE10" s="14">
        <v>0.51427533962550698</v>
      </c>
      <c r="AF10" s="14">
        <v>0.47638336837878698</v>
      </c>
      <c r="AG10" s="14">
        <v>0.42854983766080901</v>
      </c>
      <c r="AH10" s="14"/>
      <c r="AI10" s="14">
        <v>0.58458291342285595</v>
      </c>
      <c r="AJ10" s="14">
        <v>0.397950497748914</v>
      </c>
      <c r="AK10" s="14">
        <v>0.66107034616108695</v>
      </c>
      <c r="AL10" s="14">
        <v>0.52960511517943498</v>
      </c>
      <c r="AM10" s="14">
        <v>0.440703387753061</v>
      </c>
    </row>
    <row r="11" spans="2:39" x14ac:dyDescent="0.35">
      <c r="B11" s="15" t="s">
        <v>64</v>
      </c>
      <c r="C11" s="23">
        <v>0.112025465043085</v>
      </c>
      <c r="D11" s="23">
        <v>0.100947689493415</v>
      </c>
      <c r="E11" s="23">
        <v>0.12359557840350301</v>
      </c>
      <c r="F11" s="23"/>
      <c r="G11" s="23">
        <v>5.7515312018702802E-2</v>
      </c>
      <c r="H11" s="23">
        <v>0.109257658890148</v>
      </c>
      <c r="I11" s="23">
        <v>0.104181091741173</v>
      </c>
      <c r="J11" s="23">
        <v>0.14676893695521701</v>
      </c>
      <c r="K11" s="23">
        <v>0.13647489775300001</v>
      </c>
      <c r="L11" s="23">
        <v>0.13536650133598799</v>
      </c>
      <c r="M11" s="23"/>
      <c r="N11" s="23">
        <v>0.15199397074354301</v>
      </c>
      <c r="O11" s="23">
        <v>5.0199186222298797E-2</v>
      </c>
      <c r="P11" s="23">
        <v>9.5248469554250606E-2</v>
      </c>
      <c r="Q11" s="23">
        <v>0.101209662119964</v>
      </c>
      <c r="R11" s="23">
        <v>0.20636181542838899</v>
      </c>
      <c r="S11" s="23"/>
      <c r="T11" s="23">
        <v>7.5110675897641296E-2</v>
      </c>
      <c r="U11" s="23">
        <v>0</v>
      </c>
      <c r="V11" s="23">
        <v>7.9148585507327895E-2</v>
      </c>
      <c r="W11" s="23">
        <v>0.159243193612221</v>
      </c>
      <c r="X11" s="23"/>
      <c r="Y11" s="23">
        <v>0.11311892796432101</v>
      </c>
      <c r="Z11" s="23">
        <v>0.10856488999401</v>
      </c>
      <c r="AA11" s="23">
        <v>8.3228797161797596E-2</v>
      </c>
      <c r="AB11" s="23">
        <v>3.9082214258834701E-2</v>
      </c>
      <c r="AC11" s="23"/>
      <c r="AD11" s="23">
        <v>0.11964702379978399</v>
      </c>
      <c r="AE11" s="23">
        <v>0.10596964458217301</v>
      </c>
      <c r="AF11" s="23">
        <v>0.17003515300818101</v>
      </c>
      <c r="AG11" s="23">
        <v>0</v>
      </c>
      <c r="AH11" s="23"/>
      <c r="AI11" s="23">
        <v>3.8952138290097103E-2</v>
      </c>
      <c r="AJ11" s="23">
        <v>0.116493176274127</v>
      </c>
      <c r="AK11" s="23">
        <v>6.9383342463417805E-2</v>
      </c>
      <c r="AL11" s="23">
        <v>0</v>
      </c>
      <c r="AM11" s="23">
        <v>0.113024239772365</v>
      </c>
    </row>
    <row r="12" spans="2:39" x14ac:dyDescent="0.35">
      <c r="B12" s="16" t="s">
        <v>222</v>
      </c>
    </row>
    <row r="13" spans="2:39" x14ac:dyDescent="0.35">
      <c r="B13" t="s">
        <v>69</v>
      </c>
    </row>
    <row r="14" spans="2:39" x14ac:dyDescent="0.35">
      <c r="B14" t="s">
        <v>70</v>
      </c>
    </row>
    <row r="16" spans="2:39" x14ac:dyDescent="0.35">
      <c r="B16" s="8" t="str">
        <f>HYPERLINK("#'Contents'!A1", "Return to Contents")</f>
        <v>Return to Contents</v>
      </c>
    </row>
  </sheetData>
  <mergeCells count="8">
    <mergeCell ref="AD5:AG5"/>
    <mergeCell ref="AI5:AM5"/>
    <mergeCell ref="D2:AH2"/>
    <mergeCell ref="D5:E5"/>
    <mergeCell ref="G5:L5"/>
    <mergeCell ref="N5:R5"/>
    <mergeCell ref="T5:W5"/>
    <mergeCell ref="Y5:AB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J3:S5"/>
  <sheetViews>
    <sheetView showGridLines="0" workbookViewId="0"/>
  </sheetViews>
  <sheetFormatPr defaultColWidth="11.453125" defaultRowHeight="14.5" x14ac:dyDescent="0.35"/>
  <sheetData>
    <row r="3" spans="10:19" x14ac:dyDescent="0.35">
      <c r="J3" t="s">
        <v>167</v>
      </c>
      <c r="K3" t="s">
        <v>535</v>
      </c>
      <c r="L3" t="s">
        <v>536</v>
      </c>
      <c r="M3" t="s">
        <v>537</v>
      </c>
      <c r="N3" t="s">
        <v>538</v>
      </c>
      <c r="O3" t="s">
        <v>539</v>
      </c>
      <c r="P3" t="s">
        <v>540</v>
      </c>
      <c r="Q3" t="s">
        <v>541</v>
      </c>
      <c r="R3" t="s">
        <v>542</v>
      </c>
      <c r="S3" t="s">
        <v>543</v>
      </c>
    </row>
    <row r="4" spans="10:19" x14ac:dyDescent="0.35">
      <c r="J4" t="s">
        <v>168</v>
      </c>
      <c r="K4" t="s">
        <v>544</v>
      </c>
      <c r="L4" t="s">
        <v>545</v>
      </c>
      <c r="M4" t="s">
        <v>546</v>
      </c>
      <c r="N4" t="s">
        <v>547</v>
      </c>
      <c r="O4" t="s">
        <v>548</v>
      </c>
      <c r="P4" t="s">
        <v>549</v>
      </c>
      <c r="Q4" t="s">
        <v>550</v>
      </c>
      <c r="R4" t="s">
        <v>551</v>
      </c>
      <c r="S4" t="s">
        <v>552</v>
      </c>
    </row>
    <row r="5" spans="10:19" x14ac:dyDescent="0.35">
      <c r="J5" t="s">
        <v>166</v>
      </c>
      <c r="K5" t="s">
        <v>553</v>
      </c>
      <c r="L5" t="s">
        <v>554</v>
      </c>
      <c r="M5" t="s">
        <v>555</v>
      </c>
      <c r="N5" t="s">
        <v>95</v>
      </c>
      <c r="O5" t="s">
        <v>99</v>
      </c>
      <c r="P5" t="s">
        <v>556</v>
      </c>
      <c r="Q5" t="s">
        <v>557</v>
      </c>
      <c r="R5" t="s">
        <v>558</v>
      </c>
      <c r="S5" t="s">
        <v>559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166</vt:i4>
      </vt:variant>
    </vt:vector>
  </HeadingPairs>
  <TitlesOfParts>
    <vt:vector size="16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2024-06-19T19:43:57Z</dcterms:created>
  <dcterms:modified xsi:type="dcterms:W3CDTF">2024-09-17T08:21:35Z</dcterms:modified>
</cp:coreProperties>
</file>