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C:\Users\bened\Public First Dropbox\Policy and Research Team\Polling\Client Tables\Phoenix Great Retirement\USA\"/>
    </mc:Choice>
  </mc:AlternateContent>
  <xr:revisionPtr revIDLastSave="0" documentId="13_ncr:1_{F39293C5-ED12-483E-B529-FA0DEF2BA38B}" xr6:coauthVersionLast="47" xr6:coauthVersionMax="47" xr10:uidLastSave="{00000000-0000-0000-0000-000000000000}"/>
  <bookViews>
    <workbookView xWindow="-110" yWindow="-110" windowWidth="19420" windowHeight="10300" xr2:uid="{00000000-000D-0000-FFFF-FFFF00000000}"/>
  </bookViews>
  <sheets>
    <sheet name="Cover Sheet" sheetId="1" r:id="rId1"/>
    <sheet name="Contents" sheetId="2" r:id="rId2"/>
    <sheet name="Table 1" sheetId="4" r:id="rId3"/>
    <sheet name="Table 2" sheetId="5" r:id="rId4"/>
    <sheet name="Table 3" sheetId="6" r:id="rId5"/>
    <sheet name="Table 4" sheetId="7" r:id="rId6"/>
    <sheet name="Table 5" sheetId="8" r:id="rId7"/>
    <sheet name="Table 6" sheetId="9" r:id="rId8"/>
    <sheet name="Table 7" sheetId="10" r:id="rId9"/>
    <sheet name="Table 8" sheetId="11" r:id="rId10"/>
    <sheet name="Table 9" sheetId="12" r:id="rId11"/>
    <sheet name="Table 10" sheetId="13" r:id="rId12"/>
    <sheet name="Table 11" sheetId="14" r:id="rId13"/>
    <sheet name="Table 12" sheetId="15" r:id="rId14"/>
    <sheet name="Table 13" sheetId="16" r:id="rId15"/>
    <sheet name="Table 14" sheetId="17" r:id="rId16"/>
    <sheet name="Table 15" sheetId="18" r:id="rId17"/>
    <sheet name="Table 16" sheetId="19" r:id="rId18"/>
    <sheet name="Table 17" sheetId="20" r:id="rId19"/>
    <sheet name="Table 18" sheetId="21" r:id="rId20"/>
    <sheet name="Table 19" sheetId="22" r:id="rId21"/>
    <sheet name="Table 20" sheetId="23" r:id="rId22"/>
    <sheet name="Table 21" sheetId="24" r:id="rId23"/>
    <sheet name="Table 22" sheetId="25" r:id="rId24"/>
    <sheet name="Table 23" sheetId="26" r:id="rId25"/>
    <sheet name="Table 24" sheetId="27" r:id="rId26"/>
    <sheet name="Table 25" sheetId="28" r:id="rId27"/>
    <sheet name="Table 26" sheetId="29" r:id="rId28"/>
    <sheet name="Table 27" sheetId="30" r:id="rId29"/>
    <sheet name="Table 28" sheetId="31" r:id="rId30"/>
    <sheet name="Table 29" sheetId="32" r:id="rId31"/>
    <sheet name="Table 30" sheetId="33" r:id="rId32"/>
    <sheet name="Table 31" sheetId="34" r:id="rId33"/>
    <sheet name="Table 32" sheetId="35" r:id="rId34"/>
    <sheet name="Table 33" sheetId="36" r:id="rId35"/>
    <sheet name="Table 34" sheetId="37" r:id="rId36"/>
    <sheet name="Table 35" sheetId="38" r:id="rId37"/>
    <sheet name="Table 36" sheetId="39" r:id="rId38"/>
    <sheet name="Table 37" sheetId="40" r:id="rId39"/>
    <sheet name="Table 38" sheetId="41" r:id="rId40"/>
    <sheet name="Table 39" sheetId="42" r:id="rId41"/>
    <sheet name="Table 40" sheetId="43" r:id="rId42"/>
    <sheet name="Table 41" sheetId="44" r:id="rId43"/>
    <sheet name="Table 42" sheetId="45" r:id="rId44"/>
    <sheet name="Table 43" sheetId="46" r:id="rId45"/>
    <sheet name="Table 44" sheetId="47" r:id="rId46"/>
    <sheet name="Table 45" sheetId="48" r:id="rId47"/>
    <sheet name="Table 46" sheetId="49" r:id="rId48"/>
    <sheet name="Table 47" sheetId="50" r:id="rId49"/>
    <sheet name="Table 48" sheetId="51" r:id="rId50"/>
    <sheet name="Table 49" sheetId="52" r:id="rId51"/>
    <sheet name="Table 50" sheetId="53" r:id="rId52"/>
    <sheet name="Table 51" sheetId="54" r:id="rId53"/>
    <sheet name="Table 52" sheetId="55" r:id="rId54"/>
    <sheet name="Table 53" sheetId="56" r:id="rId55"/>
    <sheet name="Table 54" sheetId="57" r:id="rId56"/>
    <sheet name="Table 55" sheetId="58" r:id="rId57"/>
    <sheet name="Table 56" sheetId="59" r:id="rId58"/>
    <sheet name="Table 57" sheetId="60" r:id="rId59"/>
    <sheet name="Table 58" sheetId="61" r:id="rId60"/>
    <sheet name="Table 59" sheetId="62" r:id="rId61"/>
    <sheet name="Table 60" sheetId="63" r:id="rId62"/>
    <sheet name="Table 61" sheetId="64" r:id="rId63"/>
    <sheet name="Table 62" sheetId="65" r:id="rId64"/>
    <sheet name="Table 63" sheetId="66" r:id="rId65"/>
    <sheet name="Table 64" sheetId="67" r:id="rId66"/>
    <sheet name="Table 65" sheetId="68" r:id="rId67"/>
    <sheet name="Table 66" sheetId="69" r:id="rId68"/>
    <sheet name="Table 67" sheetId="70" r:id="rId69"/>
    <sheet name="Table 68" sheetId="71" r:id="rId70"/>
    <sheet name="Table 69" sheetId="72" r:id="rId71"/>
    <sheet name="Table 70" sheetId="73" r:id="rId72"/>
    <sheet name="Table 71" sheetId="74" r:id="rId73"/>
    <sheet name="Table 72" sheetId="75" r:id="rId74"/>
    <sheet name="Table 73" sheetId="76" r:id="rId75"/>
    <sheet name="Table 74" sheetId="77" r:id="rId76"/>
    <sheet name="Table 75" sheetId="78" r:id="rId77"/>
    <sheet name="Table 76" sheetId="79" r:id="rId78"/>
    <sheet name="Table 77" sheetId="80" r:id="rId79"/>
    <sheet name="Table 78" sheetId="81" r:id="rId80"/>
    <sheet name="Table 79" sheetId="82" r:id="rId81"/>
    <sheet name="Table 80" sheetId="83" r:id="rId82"/>
    <sheet name="Table 81" sheetId="84" r:id="rId83"/>
    <sheet name="Table 82" sheetId="85" r:id="rId84"/>
    <sheet name="Table 83" sheetId="86" r:id="rId85"/>
    <sheet name="Table 84" sheetId="87" r:id="rId86"/>
    <sheet name="Table 85" sheetId="88" r:id="rId87"/>
    <sheet name="Table 86" sheetId="89" r:id="rId88"/>
    <sheet name="Table 87" sheetId="90" r:id="rId89"/>
    <sheet name="Table 88" sheetId="91" r:id="rId90"/>
    <sheet name="Table 89" sheetId="92" r:id="rId91"/>
    <sheet name="Table 90" sheetId="93" r:id="rId92"/>
    <sheet name="Table 91" sheetId="94" r:id="rId93"/>
    <sheet name="Table 92" sheetId="95" r:id="rId94"/>
    <sheet name="Table 93" sheetId="96" r:id="rId95"/>
    <sheet name="Table 94" sheetId="97" r:id="rId96"/>
    <sheet name="Table 95" sheetId="98" r:id="rId97"/>
    <sheet name="Table 96" sheetId="99" r:id="rId98"/>
    <sheet name="Table 97" sheetId="100" r:id="rId99"/>
    <sheet name="Table 98" sheetId="101" r:id="rId100"/>
    <sheet name="Table 99" sheetId="102" r:id="rId101"/>
    <sheet name="Table 100" sheetId="103" r:id="rId102"/>
    <sheet name="Table 101" sheetId="104" r:id="rId103"/>
    <sheet name="Table 102" sheetId="105" r:id="rId104"/>
    <sheet name="Table 103" sheetId="106" r:id="rId105"/>
    <sheet name="Table 104" sheetId="107" r:id="rId106"/>
    <sheet name="Table 105" sheetId="108" r:id="rId107"/>
    <sheet name="Table 106" sheetId="109" r:id="rId108"/>
    <sheet name="Table 107" sheetId="110" r:id="rId109"/>
    <sheet name="Table 108" sheetId="111" r:id="rId110"/>
    <sheet name="Table 109" sheetId="112" r:id="rId111"/>
    <sheet name="Table 110" sheetId="113" r:id="rId1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113" l="1"/>
  <c r="E17" i="113"/>
  <c r="G17" i="113"/>
  <c r="H17" i="113"/>
  <c r="I17" i="113"/>
  <c r="K17" i="113"/>
  <c r="L17" i="113"/>
  <c r="M17" i="113"/>
  <c r="N17" i="113"/>
  <c r="P17" i="113"/>
  <c r="Q17" i="113"/>
  <c r="R17" i="113"/>
  <c r="S17" i="113"/>
  <c r="U17" i="113"/>
  <c r="V17" i="113"/>
  <c r="W17" i="113"/>
  <c r="X17" i="113"/>
  <c r="Y17" i="113"/>
  <c r="AA17" i="113"/>
  <c r="AB17" i="113"/>
  <c r="AD17" i="113"/>
  <c r="AE17" i="113"/>
  <c r="AG17" i="113"/>
  <c r="AH17" i="113"/>
  <c r="AI17" i="113"/>
  <c r="AJ17" i="113"/>
  <c r="AK17" i="113"/>
  <c r="AL17" i="113"/>
  <c r="AM17" i="113"/>
  <c r="AN17" i="113"/>
  <c r="AO17" i="113"/>
  <c r="AQ17" i="113"/>
  <c r="AR17" i="113"/>
  <c r="AS17" i="113"/>
  <c r="AT17" i="113"/>
  <c r="AU17" i="113"/>
  <c r="AV17" i="113"/>
  <c r="AX17" i="113"/>
  <c r="AY17" i="113"/>
  <c r="AZ17" i="113"/>
  <c r="BA17" i="113"/>
  <c r="BB17" i="113"/>
  <c r="BD17" i="113"/>
  <c r="BE17" i="113"/>
  <c r="BG17" i="113"/>
  <c r="BH17" i="113"/>
  <c r="BJ17" i="113"/>
  <c r="BK17" i="113"/>
  <c r="C17" i="113"/>
  <c r="G15" i="108"/>
  <c r="B22" i="113"/>
  <c r="B22" i="112"/>
  <c r="B22" i="111"/>
  <c r="B22" i="110"/>
  <c r="B22" i="109"/>
  <c r="B22" i="108"/>
  <c r="B17" i="107"/>
  <c r="B16" i="106"/>
  <c r="B16" i="105"/>
  <c r="B22" i="104"/>
  <c r="B22" i="103"/>
  <c r="B22" i="102"/>
  <c r="B22" i="101"/>
  <c r="B22" i="100"/>
  <c r="B22" i="99"/>
  <c r="B22" i="98"/>
  <c r="B23" i="97"/>
  <c r="B16" i="96"/>
  <c r="B27" i="95"/>
  <c r="B16" i="94"/>
  <c r="B20" i="93"/>
  <c r="B19" i="92"/>
  <c r="B21" i="91"/>
  <c r="B17" i="90"/>
  <c r="B22" i="89"/>
  <c r="B23" i="88"/>
  <c r="B15" i="87"/>
  <c r="B16" i="86"/>
  <c r="B22" i="85"/>
  <c r="B22" i="84"/>
  <c r="B22" i="83"/>
  <c r="B22" i="82"/>
  <c r="B22" i="81"/>
  <c r="B16" i="80"/>
  <c r="B16" i="79"/>
  <c r="B19" i="78"/>
  <c r="B16" i="77"/>
  <c r="B22" i="76"/>
  <c r="B20" i="75"/>
  <c r="B16" i="74"/>
  <c r="B19" i="73"/>
  <c r="B16" i="72"/>
  <c r="B16" i="71"/>
  <c r="B16" i="70"/>
  <c r="B16" i="69"/>
  <c r="B16" i="68"/>
  <c r="B16" i="67"/>
  <c r="B16" i="66"/>
  <c r="B16" i="65"/>
  <c r="B22" i="64"/>
  <c r="B22" i="63"/>
  <c r="B22" i="62"/>
  <c r="B22" i="61"/>
  <c r="B22" i="60"/>
  <c r="B22" i="59"/>
  <c r="B22" i="58"/>
  <c r="B22" i="57"/>
  <c r="B22" i="56"/>
  <c r="B22" i="55"/>
  <c r="B22" i="54"/>
  <c r="B18" i="53"/>
  <c r="B16" i="52"/>
  <c r="B29" i="51"/>
  <c r="B29" i="50"/>
  <c r="B21" i="49"/>
  <c r="B18" i="48"/>
  <c r="B16" i="47"/>
  <c r="B17" i="46"/>
  <c r="B27" i="45"/>
  <c r="B28" i="44"/>
  <c r="B16" i="43"/>
  <c r="B17" i="42"/>
  <c r="B16" i="41"/>
  <c r="B15" i="40"/>
  <c r="B16" i="39"/>
  <c r="B16" i="38"/>
  <c r="B16" i="37"/>
  <c r="B16" i="36"/>
  <c r="B16" i="35"/>
  <c r="B16" i="34"/>
  <c r="B16" i="33"/>
  <c r="B16" i="32"/>
  <c r="B17" i="31"/>
  <c r="B24" i="30"/>
  <c r="B16" i="29"/>
  <c r="B16" i="28"/>
  <c r="B16" i="27"/>
  <c r="B16" i="26"/>
  <c r="B16" i="25"/>
  <c r="B16" i="24"/>
  <c r="B16" i="23"/>
  <c r="B16" i="22"/>
  <c r="B16" i="21"/>
  <c r="B16" i="20"/>
  <c r="B16" i="19"/>
  <c r="B16" i="18"/>
  <c r="B25" i="17"/>
  <c r="B19" i="16"/>
  <c r="B22" i="15"/>
  <c r="B19" i="14"/>
  <c r="B25" i="13"/>
  <c r="B17" i="12"/>
  <c r="B16" i="11"/>
  <c r="B29" i="10"/>
  <c r="B29" i="9"/>
  <c r="B19" i="8"/>
  <c r="B22" i="7"/>
  <c r="B24" i="6"/>
  <c r="B22" i="5"/>
  <c r="B19" i="4"/>
  <c r="E118" i="2"/>
  <c r="D118" i="2"/>
  <c r="E117" i="2"/>
  <c r="D117" i="2"/>
  <c r="E116" i="2"/>
  <c r="D116" i="2"/>
  <c r="E115" i="2"/>
  <c r="D115" i="2"/>
  <c r="E114" i="2"/>
  <c r="D114" i="2"/>
  <c r="D113" i="2"/>
  <c r="E112" i="2"/>
  <c r="D112" i="2"/>
  <c r="E111" i="2"/>
  <c r="D111" i="2"/>
  <c r="E110" i="2"/>
  <c r="D110" i="2"/>
  <c r="E109" i="2"/>
  <c r="D109" i="2"/>
  <c r="E108" i="2"/>
  <c r="D108" i="2"/>
  <c r="E107" i="2"/>
  <c r="D107" i="2"/>
  <c r="E106" i="2"/>
  <c r="D106" i="2"/>
  <c r="E105" i="2"/>
  <c r="D105" i="2"/>
  <c r="E104" i="2"/>
  <c r="D104" i="2"/>
  <c r="D103" i="2"/>
  <c r="E102" i="2"/>
  <c r="D102" i="2"/>
  <c r="E101"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D71" i="2"/>
  <c r="E70" i="2"/>
  <c r="D70" i="2"/>
  <c r="E69" i="2"/>
  <c r="D69" i="2"/>
  <c r="E68" i="2"/>
  <c r="D68" i="2"/>
  <c r="E67" i="2"/>
  <c r="D67" i="2"/>
  <c r="E66" i="2"/>
  <c r="D66" i="2"/>
  <c r="E65" i="2"/>
  <c r="D65" i="2"/>
  <c r="E64" i="2"/>
  <c r="D64" i="2"/>
  <c r="E63" i="2"/>
  <c r="D63" i="2"/>
  <c r="E62" i="2"/>
  <c r="D62" i="2"/>
  <c r="E61" i="2"/>
  <c r="D61"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<sst xmlns="http://schemas.openxmlformats.org/spreadsheetml/2006/main" count="10870" uniqueCount="498">
  <si>
    <t>Public First Poll for Phoenix (USA)</t>
  </si>
  <si>
    <t>Fieldwork:</t>
  </si>
  <si>
    <t>13th Oct - 18th Oct 2022</t>
  </si>
  <si>
    <t xml:space="preserve">Interview Method: </t>
  </si>
  <si>
    <t>Online Survey</t>
  </si>
  <si>
    <t>Population represented:</t>
  </si>
  <si>
    <t>US adults aged 50 or over</t>
  </si>
  <si>
    <t>Sample size:</t>
  </si>
  <si>
    <t>Methodology:</t>
  </si>
  <si>
    <t>All results are weighted using Iterative Proportional Fitting, or 'Raking'. The results are  weighted by interlocking age &amp; gender, census region, and education level to Nationally Representative Proportions</t>
  </si>
  <si>
    <t>Public First is a member of the BPC and abides by its rules. For more information please contact the Public First polling team:</t>
  </si>
  <si>
    <t>Table of Contents</t>
  </si>
  <si>
    <t>Individual Tables</t>
  </si>
  <si>
    <t>Full Result Row</t>
  </si>
  <si>
    <t/>
  </si>
  <si>
    <t>Total</t>
  </si>
  <si>
    <t>Male</t>
  </si>
  <si>
    <t>Female</t>
  </si>
  <si>
    <t>Unweighted</t>
  </si>
  <si>
    <t>Weighted</t>
  </si>
  <si>
    <t>50-54</t>
  </si>
  <si>
    <t>55-64</t>
  </si>
  <si>
    <t>65+</t>
  </si>
  <si>
    <t>Northeast</t>
  </si>
  <si>
    <t>Midwest</t>
  </si>
  <si>
    <t>South</t>
  </si>
  <si>
    <t>West</t>
  </si>
  <si>
    <t>Less than $20,000</t>
  </si>
  <si>
    <t>$20,000 - $40,000</t>
  </si>
  <si>
    <t>$40,000 - $60,000</t>
  </si>
  <si>
    <t>More than $60,000</t>
  </si>
  <si>
    <t>High school education or equivalent (GED)</t>
  </si>
  <si>
    <t>Associate's Degree or equivalent</t>
  </si>
  <si>
    <t>Bachelor's Degree (BA/BSc) or equivalent</t>
  </si>
  <si>
    <t>Postgraduate Degree (MA/MSc/MPhil) or equivalent</t>
  </si>
  <si>
    <t>Doctorate (PhD/MD) or equivalent</t>
  </si>
  <si>
    <t>Democrat</t>
  </si>
  <si>
    <t>Republican</t>
  </si>
  <si>
    <t>Joe Biden (Democrat)</t>
  </si>
  <si>
    <t>Donald Trump (Republican)</t>
  </si>
  <si>
    <t>Retired on Social Security benefits only</t>
  </si>
  <si>
    <t>Retired with Social Security benefits and a private pension</t>
  </si>
  <si>
    <t>Retired with a private pension only</t>
  </si>
  <si>
    <t>Working full time</t>
  </si>
  <si>
    <t>Working part time</t>
  </si>
  <si>
    <t>Temporarily unemployed</t>
  </si>
  <si>
    <t>Not working and not seeking work</t>
  </si>
  <si>
    <t>Sick or unable to work</t>
  </si>
  <si>
    <t>Full time carer</t>
  </si>
  <si>
    <t>Owned outright</t>
  </si>
  <si>
    <t>Owned with a mortgage or loan</t>
  </si>
  <si>
    <t>Rented from a government organization (such as a city, county, or state)</t>
  </si>
  <si>
    <t>Rented from a housing association</t>
  </si>
  <si>
    <t>Privately rented</t>
  </si>
  <si>
    <t>Rent free</t>
  </si>
  <si>
    <t>Urban/City Centre/Downtown</t>
  </si>
  <si>
    <t>Suburbs</t>
  </si>
  <si>
    <t>Large Town</t>
  </si>
  <si>
    <t>Small Town</t>
  </si>
  <si>
    <t>Rural Area</t>
  </si>
  <si>
    <t>Have children</t>
  </si>
  <si>
    <t>No children</t>
  </si>
  <si>
    <t>Have grandchildren</t>
  </si>
  <si>
    <t>No grandchildren</t>
  </si>
  <si>
    <t>Have long-term health condition</t>
  </si>
  <si>
    <t>No long-term health condition</t>
  </si>
  <si>
    <t>Gender</t>
  </si>
  <si>
    <t>Age Group</t>
  </si>
  <si>
    <t>Census Region</t>
  </si>
  <si>
    <t>Grouped Income</t>
  </si>
  <si>
    <t>Education</t>
  </si>
  <si>
    <t>Party Affiliation</t>
  </si>
  <si>
    <t>2020 Presidential Election</t>
  </si>
  <si>
    <t>Work Status</t>
  </si>
  <si>
    <t>Tenure</t>
  </si>
  <si>
    <t>Area</t>
  </si>
  <si>
    <t>Children?</t>
  </si>
  <si>
    <t>Grandchildren?</t>
  </si>
  <si>
    <t>Health condition</t>
  </si>
  <si>
    <t>Very concerned</t>
  </si>
  <si>
    <t>Somewhat concerned</t>
  </si>
  <si>
    <t>Neither concerned nor unconcerned</t>
  </si>
  <si>
    <t>Somewhat unconcerned</t>
  </si>
  <si>
    <t>Very unconcerned</t>
  </si>
  <si>
    <t>Don’t know</t>
  </si>
  <si>
    <t xml:space="preserve"> How concerned or unconcerned are you about the impact of rising inflation on your finances?</t>
  </si>
  <si>
    <t>BASE: All Respondents</t>
  </si>
  <si>
    <t>Fieldwork:  13th Oct - 18th Oct 2022</t>
  </si>
  <si>
    <t>Data weighted by interlocking age &amp; gender, census region, and education level to Nationally Representative Proportions</t>
  </si>
  <si>
    <t>Very confident</t>
  </si>
  <si>
    <t>Somewhat confident</t>
  </si>
  <si>
    <t>Neither confident nor unconfident</t>
  </si>
  <si>
    <t>Somewhat unconfident</t>
  </si>
  <si>
    <t>Very unconfident</t>
  </si>
  <si>
    <t>Total Confident:</t>
  </si>
  <si>
    <t>Total Unconfident:</t>
  </si>
  <si>
    <t>Net:</t>
  </si>
  <si>
    <t xml:space="preserve"> How confident or unconfident are you that you will be able to cover your costs this winter?</t>
  </si>
  <si>
    <t>Spending less money on luxuries</t>
  </si>
  <si>
    <t>Spending less money on hobbies or leisure activities</t>
  </si>
  <si>
    <t>Reducing the amount I drive</t>
  </si>
  <si>
    <t>Shopping at cheaper stores</t>
  </si>
  <si>
    <t>Reducing my energy use</t>
  </si>
  <si>
    <t>Taking fewer vacations / traveling less</t>
  </si>
  <si>
    <t>Spending less money when seeing friends or family</t>
  </si>
  <si>
    <t>Trying to find new ways to make money</t>
  </si>
  <si>
    <t>Canceling entertainment subscriptions</t>
  </si>
  <si>
    <t>None of the above</t>
  </si>
  <si>
    <t>Which, if any, of the following steps are you taking to address rising costs?Please select all that apply.</t>
  </si>
  <si>
    <t>Very optimistic</t>
  </si>
  <si>
    <t>Somewhat optimistic</t>
  </si>
  <si>
    <t>Neither optimistic nor pessimistic</t>
  </si>
  <si>
    <t>Somewhat pessimistic</t>
  </si>
  <si>
    <t>Very pessimistic</t>
  </si>
  <si>
    <t>Total Optimistic:</t>
  </si>
  <si>
    <t>Total Pessimistic:</t>
  </si>
  <si>
    <t xml:space="preserve"> How optimistic or pessimistic do you feel about the future?</t>
  </si>
  <si>
    <t>Like a lot</t>
  </si>
  <si>
    <t>Like a little</t>
  </si>
  <si>
    <t>Neither like nor dislike</t>
  </si>
  <si>
    <t>Dislike a little</t>
  </si>
  <si>
    <t>Dislike a lot</t>
  </si>
  <si>
    <t>0</t>
  </si>
  <si>
    <t>*</t>
  </si>
  <si>
    <t xml:space="preserve"> To what extent would you say you like or dislike your current job?</t>
  </si>
  <si>
    <t>BASE: Full and part time workers</t>
  </si>
  <si>
    <t>The work-life balance</t>
  </si>
  <si>
    <t>The amount of hours I work</t>
  </si>
  <si>
    <t>The levels of pay / my salary</t>
  </si>
  <si>
    <t>The clients / customers I interact with</t>
  </si>
  <si>
    <t>My coworkers</t>
  </si>
  <si>
    <t>The company I work for</t>
  </si>
  <si>
    <t>My commute</t>
  </si>
  <si>
    <t>Getting out of the house and meeting people</t>
  </si>
  <si>
    <t>The ability to work remotely</t>
  </si>
  <si>
    <t>How mentally challenging the work I do is</t>
  </si>
  <si>
    <t>How physically challenging the work I do is</t>
  </si>
  <si>
    <t>Other job benefits (such as private healthcare, or a company car)</t>
  </si>
  <si>
    <t>The quality of training</t>
  </si>
  <si>
    <t>N/A - I don’t like anything about my current job</t>
  </si>
  <si>
    <t>Other (Please specify)</t>
  </si>
  <si>
    <t>What, if anything, would you say you like about your current job? Please select all that apply</t>
  </si>
  <si>
    <t>N/A - I like everything about my current job</t>
  </si>
  <si>
    <t>And of that same list, what do you NOT like about your current job?  Please select all that apply</t>
  </si>
  <si>
    <t>Yes</t>
  </si>
  <si>
    <t>No</t>
  </si>
  <si>
    <t xml:space="preserve"> Do you currently plan on leaving the workforce at any point?</t>
  </si>
  <si>
    <t>Yes, I plan to leave the workforce early</t>
  </si>
  <si>
    <t>No, I do not plan to leave the workforce early, but I plan to reduce my hours before I leave</t>
  </si>
  <si>
    <t>No, I do not plan to leave the workforce early</t>
  </si>
  <si>
    <t xml:space="preserve"> Do you currently have any plans to leave the workforce early or change your working patterns?By ‘leave the workforce early’, we mean before you reach retirement age for your country or sector. This is generally 66 years old but may be lower if you work in a job that requires a lot of physical activity.</t>
  </si>
  <si>
    <t>BASE: Plan on leaving the workforce</t>
  </si>
  <si>
    <t>I do not want to continue working</t>
  </si>
  <si>
    <t>I want to follow my passions before I get too old (hobbies, travel, etc)</t>
  </si>
  <si>
    <t>I no longer find my job fulfilling</t>
  </si>
  <si>
    <t>I find the work too physically demanding / tiring</t>
  </si>
  <si>
    <t>I do not need to continue working as I have alternative sources of income</t>
  </si>
  <si>
    <t>I have other family or caring responsibilities that require more of my time</t>
  </si>
  <si>
    <t>The effects of taxes and welfare mean I am not making enough money to be worth carrying on</t>
  </si>
  <si>
    <t>I cannot keep up with new systems or technologies at work</t>
  </si>
  <si>
    <t>I have not been offered training to support my development</t>
  </si>
  <si>
    <t>I am unable to continue working due to a long-term health condition (including mental health conditions)</t>
  </si>
  <si>
    <t>I plan to be in formal education (such as school, university, or a training course)</t>
  </si>
  <si>
    <t>You said you plan to leave the workforce early. Why is this?Please select all that apply.</t>
  </si>
  <si>
    <t>Don't know</t>
  </si>
  <si>
    <t xml:space="preserve"> To what extent are you concerned or unconcerned about your ability to live comfortably when you leave the workforce?</t>
  </si>
  <si>
    <t>The pension scheme or schemes that I have access to (such as Social Security benefits, IRA, or 401(k) plans)</t>
  </si>
  <si>
    <t>My personal savings</t>
  </si>
  <si>
    <t>By doing part-time work</t>
  </si>
  <si>
    <t>Alternative sources of income (such as rental income, or shares in businesses)</t>
  </si>
  <si>
    <t>Running my own business (such as a B&amp;B, online shop)</t>
  </si>
  <si>
    <t>By returning to full-time work</t>
  </si>
  <si>
    <t>Financial support from friends and family</t>
  </si>
  <si>
    <t>How do you expect to support yourself when you leave the workforce?Please select all that apply.</t>
  </si>
  <si>
    <t>I am really looking forward to retirement</t>
  </si>
  <si>
    <t>I am somewhat looking forward to retirement</t>
  </si>
  <si>
    <t>I am generally feeling neutral about retirement</t>
  </si>
  <si>
    <t>I am not looking forward to retirement</t>
  </si>
  <si>
    <t>I am dreading retirement</t>
  </si>
  <si>
    <t>Don’t Know</t>
  </si>
  <si>
    <t xml:space="preserve"> Which of the following comes closest to your view on retirement?</t>
  </si>
  <si>
    <t>Travel</t>
  </si>
  <si>
    <t>Spend more time on my existing hobbies</t>
  </si>
  <si>
    <t>Spend more time with my family and friends</t>
  </si>
  <si>
    <t>Spend more time exercising</t>
  </si>
  <si>
    <t>Work part-time in another job</t>
  </si>
  <si>
    <t>Volunteer</t>
  </si>
  <si>
    <t>Start new hobbies</t>
  </si>
  <si>
    <t>Caring for family members</t>
  </si>
  <si>
    <t>Open a small business (such as a B&amp;B, online shop)</t>
  </si>
  <si>
    <t>Take up classes (such as in cooking, languages, or gardening)</t>
  </si>
  <si>
    <t>What do you plan to do when you leave the workforce?Please select all that apply.</t>
  </si>
  <si>
    <t xml:space="preserve"> I do not need the income from my job to support my lifestyle anymore</t>
  </si>
  <si>
    <t xml:space="preserve"> My job sometimes gets in the way of my family or caring responsibilities</t>
  </si>
  <si>
    <t xml:space="preserve"> I find my job fulfilling</t>
  </si>
  <si>
    <t xml:space="preserve"> My job negatively affects my physical health</t>
  </si>
  <si>
    <t xml:space="preserve"> My job negatively affects my mental health</t>
  </si>
  <si>
    <t xml:space="preserve"> I can always keep up with new systems or technologies at work</t>
  </si>
  <si>
    <t xml:space="preserve"> I can always keep up with my co-workers</t>
  </si>
  <si>
    <t xml:space="preserve"> I am regularly offered training to support my development</t>
  </si>
  <si>
    <t xml:space="preserve"> I cannot wait to retire</t>
  </si>
  <si>
    <t xml:space="preserve"> I enjoy the social aspect of working</t>
  </si>
  <si>
    <t>This is true for me</t>
  </si>
  <si>
    <t>This is not true for me</t>
  </si>
  <si>
    <t>Grid Summary: Thinking about your current job, are each of the following true or not true for you?</t>
  </si>
  <si>
    <t>Thinking about your current job, are each of the following true or not true for you?: I do not need the income from my job to support my lifestyle anymore</t>
  </si>
  <si>
    <t>Thinking about your current job, are each of the following true or not true for you?: My job sometimes gets in the way of my family or caring responsibilities</t>
  </si>
  <si>
    <t>Thinking about your current job, are each of the following true or not true for you?: I find my job fulfilling</t>
  </si>
  <si>
    <t>Thinking about your current job, are each of the following true or not true for you?: My job negatively affects my physical health</t>
  </si>
  <si>
    <t>Thinking about your current job, are each of the following true or not true for you?: My job negatively affects my mental health</t>
  </si>
  <si>
    <t>Thinking about your current job, are each of the following true or not true for you?: I can always keep up with new systems or technologies at work</t>
  </si>
  <si>
    <t>Thinking about your current job, are each of the following true or not true for you?: I can always keep up with my co-workers</t>
  </si>
  <si>
    <t>Thinking about your current job, are each of the following true or not true for you?: I am regularly offered training to support my development</t>
  </si>
  <si>
    <t>Thinking about your current job, are each of the following true or not true for you?: I cannot wait to retire</t>
  </si>
  <si>
    <t>Thinking about your current job, are each of the following true or not true for you?: I enjoy the social aspect of working</t>
  </si>
  <si>
    <t xml:space="preserve"> Have you previously left the workforce and then returned to work?</t>
  </si>
  <si>
    <t>I was bored and wanted something to do</t>
  </si>
  <si>
    <t>The rising cost of living was putting pressure on my income</t>
  </si>
  <si>
    <t>A good job opportunity came along</t>
  </si>
  <si>
    <t>I left work for a defined period (such as to look after children) that has now ended</t>
  </si>
  <si>
    <t>For social reasons e.g. to meet new people / make friends</t>
  </si>
  <si>
    <t>I did not find being retired fulfilling</t>
  </si>
  <si>
    <t>My family or friends needed financial support that I could only provide with a job</t>
  </si>
  <si>
    <t>I couldn't support myself with my pension / Social Security benefits</t>
  </si>
  <si>
    <t>I wanted to find a way to give back to society</t>
  </si>
  <si>
    <t>You said you had previously left the workforce and then returned to work. Why did you return to work?Please select all that apply</t>
  </si>
  <si>
    <t>Positively affected my physical health</t>
  </si>
  <si>
    <t>Made no difference</t>
  </si>
  <si>
    <t>Negatively affected my physical health</t>
  </si>
  <si>
    <t xml:space="preserve"> Has your current job positively or negatively affected your physical health, or made no difference?</t>
  </si>
  <si>
    <t>Yes, it has</t>
  </si>
  <si>
    <t>No, it hasn’t</t>
  </si>
  <si>
    <t xml:space="preserve"> Has the coronavirus pandemic made you reassess how you view working?</t>
  </si>
  <si>
    <t xml:space="preserve"> The coronavirus pandemic made me reconsider my priorities in life</t>
  </si>
  <si>
    <t xml:space="preserve"> The coronavirus pandemic gave me long-term health conditions that makes it difficult for me to continue working</t>
  </si>
  <si>
    <t xml:space="preserve"> The coronavirus pandemic gave a close friend or relative long-term health conditions that make it difficult for me to continue working</t>
  </si>
  <si>
    <t xml:space="preserve"> The coronavirus pandemic made me realize I don’t spend enough time with my friends or family</t>
  </si>
  <si>
    <t xml:space="preserve"> The coronavirus pandemic made me realize I spend too much time at work</t>
  </si>
  <si>
    <t xml:space="preserve"> The coronavirus pandemic made me realize I do not enjoy my job</t>
  </si>
  <si>
    <t>Grid Summary: Which of the following are true or untrue for you?</t>
  </si>
  <si>
    <t>Which of the following are true or untrue for you?: The coronavirus pandemic made me reconsider my priorities in life</t>
  </si>
  <si>
    <t>Which of the following are true or untrue for you?: The coronavirus pandemic gave me long-term health conditions that makes it difficult for me to continue working</t>
  </si>
  <si>
    <t>Which of the following are true or untrue for you?: The coronavirus pandemic gave a close friend or relative long-term health conditions that make it difficult for me to continue working</t>
  </si>
  <si>
    <t>Which of the following are true or untrue for you?: The coronavirus pandemic made me realize I don’t spend enough time with my friends or family</t>
  </si>
  <si>
    <t>Which of the following are true or untrue for you?: The coronavirus pandemic made me realize I spend too much time at work</t>
  </si>
  <si>
    <t>Which of the following are true or untrue for you?: The coronavirus pandemic made me realize I do not enjoy my job</t>
  </si>
  <si>
    <t xml:space="preserve"> You said you are not currently working. Have you ever worked previously?</t>
  </si>
  <si>
    <t xml:space="preserve"> Do you consider yourself to be retired?</t>
  </si>
  <si>
    <t>Yes, I left the workforce early</t>
  </si>
  <si>
    <t>No, I did not leave the workforce early, but I did reduce my hours before leaving</t>
  </si>
  <si>
    <t>No, I did not leave the workforce early</t>
  </si>
  <si>
    <t xml:space="preserve"> You said that you have left the workforce. Did you leave the workforce early?By ‘leave the workforce early’, we mean before you reached pension age for your country or sector. This is generally 66 years old but may be lower if you work in a job that requires a lot of physical activity.</t>
  </si>
  <si>
    <t>Yes, I think this was the right choice</t>
  </si>
  <si>
    <t>No, I do not think this was the right choice</t>
  </si>
  <si>
    <t xml:space="preserve"> You said that you left the workforce early. On balance, do you think this was the right choice or the wrong choice?</t>
  </si>
  <si>
    <t>I reached retirement age and decided to retire</t>
  </si>
  <si>
    <t>I did not want to continue working</t>
  </si>
  <si>
    <t>I was unable to return to work due to a long-term health condition (including mental health conditions)</t>
  </si>
  <si>
    <t>I did not need to continue working as I have alternative sources of income</t>
  </si>
  <si>
    <t>I had other family or caring responsibilities that required more of my time</t>
  </si>
  <si>
    <t>I found the work too physically demanding / tiring</t>
  </si>
  <si>
    <t>I no longer found my job fulfilling</t>
  </si>
  <si>
    <t>I wanted to follow my passions before I get too old (hobbies, travel, etc)</t>
  </si>
  <si>
    <t>I wanted to reduce my hours, but this wasn’t possible</t>
  </si>
  <si>
    <t>I could not keep up with new systems or technologies at work</t>
  </si>
  <si>
    <t>The effects of taxes and welfare meant I wasn’t making enough money to be worth carrying on</t>
  </si>
  <si>
    <t>I was not offered training to support my development</t>
  </si>
  <si>
    <t>I am in formal education (such as school, university, or a training course)</t>
  </si>
  <si>
    <t>Which, if any, of the following explain why you left the workforce ?Please select all that apply.</t>
  </si>
  <si>
    <t>And which of those same reasons would you say were the main reasons why you left the workforce?Please select up to three</t>
  </si>
  <si>
    <t>BASE: Left the workforce early</t>
  </si>
  <si>
    <t>Social Security benefits</t>
  </si>
  <si>
    <t>Private or workplace pension (such as a 401(k) plan or IRA)</t>
  </si>
  <si>
    <t>Which of the following do you currently have access to?Please select all that apply.</t>
  </si>
  <si>
    <t>&lt;strong&gt;Defined benefit pension&lt;/strong&gt; - Defined benefit schemes give you a guaranteed annual pension worth a certain amount at retirement. The value of your pension depends on your earnings, how long you’ve worked for your employer, and the terms of the individual pension scheme.</t>
  </si>
  <si>
    <t>&lt;strong&gt;Defined contribution pension&lt;/strong&gt; - Money is paid in by you or your employer over time and is invested by the pension provider. The size of your pension pot at retirement depends on how much was paid in.</t>
  </si>
  <si>
    <t>You said you have access to a private pension. Which of the following describes the pension you have access to?If you have access to both types of pensions, please select both options.</t>
  </si>
  <si>
    <t>Yes - in full</t>
  </si>
  <si>
    <t>Yes - at a reduced rate</t>
  </si>
  <si>
    <t>Yes - as a lump sum</t>
  </si>
  <si>
    <t>Were you able to receive some or all of your private pension early? i.e. from your 401(k) or IRAPlease select all that apply.</t>
  </si>
  <si>
    <t>Using the pension scheme or schemes that I have access to (including both Social Security benefits and private pensions)</t>
  </si>
  <si>
    <t>Using my personal savings</t>
  </si>
  <si>
    <t>By being in part-time or informal employment</t>
  </si>
  <si>
    <t>By running a small business (such as a B&amp;B or online shop)</t>
  </si>
  <si>
    <t>How do you currently support yourself now that you have left the workforce?Please select all that apply.</t>
  </si>
  <si>
    <t>My co-workers</t>
  </si>
  <si>
    <t>The levels of pay</t>
  </si>
  <si>
    <t>The company I worked for</t>
  </si>
  <si>
    <t>The clients / customers I interacted with</t>
  </si>
  <si>
    <t>The number of hours I worked</t>
  </si>
  <si>
    <t>How mentally challenging the work I did was</t>
  </si>
  <si>
    <t>N/A - I didn’t like anything about my most recent job</t>
  </si>
  <si>
    <t>How physically challenging the work I did was</t>
  </si>
  <si>
    <t>Which of the following aspects of your most recent job did you like, if any?Please select all that apply.</t>
  </si>
  <si>
    <t>N/A - I liked everything about my most recent job</t>
  </si>
  <si>
    <t>Other (please specify)</t>
  </si>
  <si>
    <t>And of that same list, which of the following aspects of your most recent job did you NOT like, if any?Please select all that apply.</t>
  </si>
  <si>
    <t>BASE: Have access to a private pension</t>
  </si>
  <si>
    <t xml:space="preserve"> Do you plan on returning to work at some point in the future?</t>
  </si>
  <si>
    <t>I would only return to work in the same sector as I previously worked in</t>
  </si>
  <si>
    <t>I expect to return to work in the same sector as I previously worked in, but would be open to working in a different sector</t>
  </si>
  <si>
    <t>I expect to return to work in a different sector to the one I previously worked in, but would be open to working in the same sector as before</t>
  </si>
  <si>
    <t>I would only return to work in a different sector to the one I previously worked in</t>
  </si>
  <si>
    <t xml:space="preserve"> You said you plan to return to work in the future. Which of the following comes closest to your view?</t>
  </si>
  <si>
    <t>The rising cost of living is putting pressure on my income</t>
  </si>
  <si>
    <t>I am bored and want something to do</t>
  </si>
  <si>
    <t>I cannot support myself with my pension (Social Security benefits and/or private pension(s))</t>
  </si>
  <si>
    <t>I do not find being retired fulfilling</t>
  </si>
  <si>
    <t>I want to find a way to give back to society</t>
  </si>
  <si>
    <t>A good job opportunity has come along</t>
  </si>
  <si>
    <t>My family or friends need financial support that I can only provide with a job</t>
  </si>
  <si>
    <t>You said you plan to return to work in the future. Which of the following, if any, explain why this is?Please select all that apply.</t>
  </si>
  <si>
    <t xml:space="preserve"> “I felt valued at work”</t>
  </si>
  <si>
    <t xml:space="preserve"> “I just didn’t feel bothered anymore”</t>
  </si>
  <si>
    <t xml:space="preserve"> “I would have liked to reduce my hours, but this wasn’t possible”</t>
  </si>
  <si>
    <t xml:space="preserve"> “My job became too demanding”</t>
  </si>
  <si>
    <t xml:space="preserve"> “My colleagues were too concerned with office politics”</t>
  </si>
  <si>
    <t xml:space="preserve"> “My job did not give me adequate training as I got older”</t>
  </si>
  <si>
    <t xml:space="preserve"> “People at work looked down on me because of my age”</t>
  </si>
  <si>
    <t xml:space="preserve"> “Before leaving the workforce, I began to feel like I was ‘in the way’ at work”</t>
  </si>
  <si>
    <t xml:space="preserve"> “My job wanted me to do too much training as I got older”</t>
  </si>
  <si>
    <t>Strongly agree</t>
  </si>
  <si>
    <t>Somewhat agree</t>
  </si>
  <si>
    <t>Neither agree nor disagree</t>
  </si>
  <si>
    <t>Somewhat disagree</t>
  </si>
  <si>
    <t>Strongly disagree</t>
  </si>
  <si>
    <t>Total Agree:</t>
  </si>
  <si>
    <t>Total Disagree:</t>
  </si>
  <si>
    <t>Grid Summary: Thinking about your most recent job , to what extent would you agree or disagree with the following?</t>
  </si>
  <si>
    <t>Thinking about your most recent job , to what extent would you agree or disagree with the following?: “Before leaving the workforce, I began to feel like I was ‘in the way’ at work”</t>
  </si>
  <si>
    <t>Thinking about your most recent job , to what extent would you agree or disagree with the following?: “My job did not give me adequate training as I got older”</t>
  </si>
  <si>
    <t>Thinking about your most recent job , to what extent would you agree or disagree with the following?: “My job wanted me to do too much training as I got older”</t>
  </si>
  <si>
    <t>Thinking about your most recent job , to what extent would you agree or disagree with the following?: “People at work looked down on me because of my age”</t>
  </si>
  <si>
    <t>Thinking about your most recent job , to what extent would you agree or disagree with the following?: “I felt valued at work”</t>
  </si>
  <si>
    <t>Thinking about your most recent job , to what extent would you agree or disagree with the following?: “My colleagues were too concerned with office politics”</t>
  </si>
  <si>
    <t>Thinking about your most recent job , to what extent would you agree or disagree with the following?: “My job became too demanding”</t>
  </si>
  <si>
    <t>Thinking about your most recent job , to what extent would you agree or disagree with the following?: “I just didn’t feel bothered anymore”</t>
  </si>
  <si>
    <t>Thinking about your most recent job , to what extent would you agree or disagree with the following?: “I would have liked to reduce my hours, but this wasn’t possible”</t>
  </si>
  <si>
    <t>Yes, it did</t>
  </si>
  <si>
    <t>No, it didn’t</t>
  </si>
  <si>
    <t xml:space="preserve"> Did the coronavirus pandemic play a role in your decision to leave work?</t>
  </si>
  <si>
    <t xml:space="preserve"> The coronavirus pandemic gave me long-term health conditions that makes it harder for me to return to work</t>
  </si>
  <si>
    <t xml:space="preserve"> The coronavirus pandemic gave a close friend or relative long-term health conditions that make it harder for me to return to work</t>
  </si>
  <si>
    <t xml:space="preserve"> The coronavirus pandemic made me realize I spent too much time at work</t>
  </si>
  <si>
    <t>Which of the following are true or untrue for you?: The coronavirus pandemic gave me long-term health conditions that makes it harder for me to return to work</t>
  </si>
  <si>
    <t>Which of the following are true or untrue for you?: The coronavirus pandemic gave a close friend or relative long-term health conditions that make it harder for me to return to work</t>
  </si>
  <si>
    <t>Which of the following are true or untrue for you?: The coronavirus pandemic made me realize I spent too much time at work</t>
  </si>
  <si>
    <t>Very fair</t>
  </si>
  <si>
    <t>Somewhat fair</t>
  </si>
  <si>
    <t>Neither fair nor unfair</t>
  </si>
  <si>
    <t>Somewhat unfair</t>
  </si>
  <si>
    <t>Very unfair</t>
  </si>
  <si>
    <t xml:space="preserve"> Do you think it is fair or unfair for people to want grandparents to provide care for their grandchildren?</t>
  </si>
  <si>
    <t xml:space="preserve"> Do you currently care for another person for at least 35 hours each week (or 5 hours each day)?This would include children, or other elderly or disabled relatives.Please do not include any care done as part of your employment.</t>
  </si>
  <si>
    <t>Spouse or Partner</t>
  </si>
  <si>
    <t>Parent or Parents</t>
  </si>
  <si>
    <t>Grandchild or Grandchildren</t>
  </si>
  <si>
    <t>Child or Children</t>
  </si>
  <si>
    <t>Relative of a spouse or partner</t>
  </si>
  <si>
    <t>Other close relative (such as an uncle, aunt, or cousin)</t>
  </si>
  <si>
    <t>You said you currently care for another person or for several people. How would you best describe their relationship to you?Please select all that apply.</t>
  </si>
  <si>
    <t>I enjoy spending time with my grandchildren and would do it regardless</t>
  </si>
  <si>
    <t>It is practical e.g. I live nearby</t>
  </si>
  <si>
    <t>My grandchildren like to spend time with me</t>
  </si>
  <si>
    <t>My children cannot afford formal childcare</t>
  </si>
  <si>
    <t>My children cannot afford more informal babysitters</t>
  </si>
  <si>
    <t>I am the primary carer or guardian for my grandchildren</t>
  </si>
  <si>
    <t>My children do not have the time to look after my grandchildren themselves</t>
  </si>
  <si>
    <t>My children have unreliable schedules that mean they often do not know when they will be unable to care for my grandchildren</t>
  </si>
  <si>
    <t>You said you care for your grandchildren. Why is this?Please select all that apply.</t>
  </si>
  <si>
    <t>BASE: Care for another person</t>
  </si>
  <si>
    <t xml:space="preserve"> If you did not have to care for another person, would you return to work?</t>
  </si>
  <si>
    <t>I spend significantly more time caring for others</t>
  </si>
  <si>
    <t>I spend somewhat more time caring for others</t>
  </si>
  <si>
    <t>No change</t>
  </si>
  <si>
    <t>I spend somewhat less time caring for others</t>
  </si>
  <si>
    <t>I spend significantly less time caring for others</t>
  </si>
  <si>
    <t xml:space="preserve"> Since the onset of the coronavirus pandemic, how has the amount of time you spend caring for others changed?</t>
  </si>
  <si>
    <t xml:space="preserve"> Do you have a friend or close relative with caring needs?</t>
  </si>
  <si>
    <t>BASE: Care for grandchildren</t>
  </si>
  <si>
    <t xml:space="preserve"> You said you had a friend or close relative with caring needs. Have you ever considered leaving the workforce in order to help care for them?</t>
  </si>
  <si>
    <t>BASE: Do not care for another person</t>
  </si>
  <si>
    <t xml:space="preserve"> “Caring services in this country are underfunded”</t>
  </si>
  <si>
    <t xml:space="preserve"> “Caring services in this country are too expensive for people like me”</t>
  </si>
  <si>
    <t xml:space="preserve"> “If childcare was more affordable, I would not have to care for my grandchildren as much.”</t>
  </si>
  <si>
    <t xml:space="preserve"> “The person or people I care for would be better served by a full-time professional”</t>
  </si>
  <si>
    <t>Grid Summary: To what extent do you agree or disagree with the following?</t>
  </si>
  <si>
    <t>To what extent do you agree or disagree with the following?: “If childcare was more affordable, I would not have to care for my grandchildren as much.”</t>
  </si>
  <si>
    <t>To what extent do you agree or disagree with the following?: “The person or people I care for would be better served by a full-time professional”</t>
  </si>
  <si>
    <t>To what extent do you agree or disagree with the following?: “Caring services in this country are underfunded”</t>
  </si>
  <si>
    <t>To what extent do you agree or disagree with the following?: “Caring services in this country are too expensive for people like me”</t>
  </si>
  <si>
    <t>Yes, I have</t>
  </si>
  <si>
    <t>No, I have not</t>
  </si>
  <si>
    <t xml:space="preserve"> Have you ever waited for twelve weeks (3 months) or more to receive health treatment after being referred by a specialist?</t>
  </si>
  <si>
    <t xml:space="preserve"> We will now ask you a series of questions about any long-term health conditions you suffer from, and whether this has impacted your ability to work. Answering these questions is entirely voluntary, and you can exit the survey at any time.Do you consent to answering these questions?</t>
  </si>
  <si>
    <t>Very easy</t>
  </si>
  <si>
    <t>Somewhat easy</t>
  </si>
  <si>
    <t>Neither easy nor difficult</t>
  </si>
  <si>
    <t>Somewhat difficult</t>
  </si>
  <si>
    <t>Very difficult</t>
  </si>
  <si>
    <t>N/A - I did not suffer from long-term health condition(s) before the pandemic</t>
  </si>
  <si>
    <t>Prefer not to say</t>
  </si>
  <si>
    <t>Total Easy:</t>
  </si>
  <si>
    <t>Total Difficult:</t>
  </si>
  <si>
    <t xml:space="preserve"> You said you suffer from a long-term health condition. How easy or difficult did you find it to access treatment or medication prior to the coronavirus pandemic?If you suffer from more than one long-term health condition, please answer by thinking of the condition that affects you the most.</t>
  </si>
  <si>
    <t>BASE: Have long-term health condition</t>
  </si>
  <si>
    <t xml:space="preserve"> And how easy or difficult have you found it to access treatment or medication since the coronavirus pandemic?If you suffer from more than one long-term health condition, please answer by thinking of the condition that affects you the most.</t>
  </si>
  <si>
    <t xml:space="preserve"> You said you have found it difficult to access treatment or medication since the coronavirus pandemic. Has this made your condition worse?If you suffer from more than one long-term health condition, please answer by thinking of the condition that affects you the most.</t>
  </si>
  <si>
    <t>BASE: Have a long-term health condition</t>
  </si>
  <si>
    <t>It has affected my mental health</t>
  </si>
  <si>
    <t>It has made me more confined to my house</t>
  </si>
  <si>
    <t>It has led to me suffering from additional health concerns that were not there before</t>
  </si>
  <si>
    <t>It has impacted my ability to travel</t>
  </si>
  <si>
    <t>It has made it more difficult for me to see my friends and family</t>
  </si>
  <si>
    <t>It was one of the reasons I stopped working</t>
  </si>
  <si>
    <t>It has made me consider stopping work</t>
  </si>
  <si>
    <t>You said you have found it difficult to access treatment or medication for your condition since the coronavirus pandemic. Which, if any, of the following has this led to?If you suffer from more than one long-term health condition, please answer by thinking of the condition that affects you the most.Please select all that apply.</t>
  </si>
  <si>
    <t>Less than 1 year</t>
  </si>
  <si>
    <t>1-2 years</t>
  </si>
  <si>
    <t>2-4 years</t>
  </si>
  <si>
    <t>5-10 years</t>
  </si>
  <si>
    <t>More than 10 years</t>
  </si>
  <si>
    <t xml:space="preserve"> How long have you suffered from your condition?If you suffer from more than one long-term health condition, please answer by thinking of the condition that affects you the most.</t>
  </si>
  <si>
    <t>It has a much bigger impact on my life</t>
  </si>
  <si>
    <t>It has a slightly bigger impact on my life</t>
  </si>
  <si>
    <t>It has the same impact on my life</t>
  </si>
  <si>
    <t>It has a slightly smaller impact on my life</t>
  </si>
  <si>
    <t>It has a much smaller impact on my life</t>
  </si>
  <si>
    <t>N/A - I did not have this condition prior to the coronavirus pandemic</t>
  </si>
  <si>
    <t xml:space="preserve"> Does your condition have a bigger or smaller impact on your life than it did prior to the coronavirus pandemic?If you suffer from more than one long-term health condition, please answer by thinking of the condition that affects you the most.</t>
  </si>
  <si>
    <t xml:space="preserve"> Regardless of whether you currently plan on returning to work in the future, do you want to return to work in the future?</t>
  </si>
  <si>
    <t>I would never consider returning to work</t>
  </si>
  <si>
    <t>Living costs rising unexpectedly</t>
  </si>
  <si>
    <t>If I was able to work from home some or all of the time</t>
  </si>
  <si>
    <t>If I was offered more generous pay</t>
  </si>
  <si>
    <t>If my physical or mental health improved</t>
  </si>
  <si>
    <t>If I was offered more flexible hours to fit work around my other responsibilities</t>
  </si>
  <si>
    <t>If I was feeling lonely</t>
  </si>
  <si>
    <t>If my workload was reduced</t>
  </si>
  <si>
    <t>If I was offered training to help me get to grips with new systems and technologies</t>
  </si>
  <si>
    <t>If I was offered greater levels of support for my health needs</t>
  </si>
  <si>
    <t>If I was offered training to help retrain into a different job or sector</t>
  </si>
  <si>
    <t>If I was unable to continue one or more of my hobbies</t>
  </si>
  <si>
    <t>Which, if any, of the following would make you consider returning to work in the future?Please select all that apply.</t>
  </si>
  <si>
    <t>BASE: Found it difficult to access treatment since coronavirus pandemic</t>
  </si>
  <si>
    <t>The support offered is sufficient</t>
  </si>
  <si>
    <t>The support offered is insufficient</t>
  </si>
  <si>
    <t xml:space="preserve"> In general, do you think the support offered by companies for people who return to work after a period of retirement is sufficient or insufficient?</t>
  </si>
  <si>
    <t>More flexible hours for those with other commitments</t>
  </si>
  <si>
    <t>More effort to protect the physical health of employees</t>
  </si>
  <si>
    <t>Training on new technologies and systems that may have been introduced</t>
  </si>
  <si>
    <t>Allowing people to work from home or remotely</t>
  </si>
  <si>
    <t>More training to provide people with new skills that enable them to begin new careers</t>
  </si>
  <si>
    <t>More effort to protect the mental health of employees</t>
  </si>
  <si>
    <t>Pay levels which take into account caring responsibilities</t>
  </si>
  <si>
    <t>More opportunities for lifelong learning (training that continues over the course of someone’s working life)</t>
  </si>
  <si>
    <t>You said you do not think sufficient support exists for people who want to return to work. What support do you think should be offered?Please select all that apply</t>
  </si>
  <si>
    <t xml:space="preserve"> Retired people should not have to return to work if they don’t want to</t>
  </si>
  <si>
    <t xml:space="preserve"> Older workers are left behind by employers</t>
  </si>
  <si>
    <t xml:space="preserve"> Retired people would struggle to return to work as working methods and practices will have moved on significantly from when they were last in work</t>
  </si>
  <si>
    <t xml:space="preserve"> There is stigma associated with returning to work after being retired</t>
  </si>
  <si>
    <t xml:space="preserve"> Retirement is often unfulfilling</t>
  </si>
  <si>
    <t xml:space="preserve"> Retirement is often boring</t>
  </si>
  <si>
    <t>To what extent do you agree or disagree with the following?: There is stigma associated with returning to work after being retired</t>
  </si>
  <si>
    <t>To what extent do you agree or disagree with the following?: Retirement is often boring</t>
  </si>
  <si>
    <t>To what extent do you agree or disagree with the following?: Retirement is often unfulfilling</t>
  </si>
  <si>
    <t>To what extent do you agree or disagree with the following?: Retired people would struggle to return to work as working methods and practices will have moved on significantly from when they were last in work</t>
  </si>
  <si>
    <t>To what extent do you agree or disagree with the following?: Retired people should not have to return to work if they don’t want to</t>
  </si>
  <si>
    <t>To what extent do you agree or disagree with the following?: Older workers are left behind by employers</t>
  </si>
  <si>
    <t>People who have previously retired would find it easy to return to work as they have a lot of experience in the workforce</t>
  </si>
  <si>
    <t>People who have previously retired would find it difficult to return to work as technology has moved on so much since they were working</t>
  </si>
  <si>
    <t xml:space="preserve"> Which of the following comes closest to your view?</t>
  </si>
  <si>
    <t>The government should encourage people to return to work if they do not enjoy retirement</t>
  </si>
  <si>
    <t>The government should work to ensure retirement is enjoyable and financially possible for everyone, so they do not have to return to work</t>
  </si>
  <si>
    <t>I would prefer to be fully retired</t>
  </si>
  <si>
    <t>I would prefer to be in part-time work</t>
  </si>
  <si>
    <t>I would prefer to be in full-time work</t>
  </si>
  <si>
    <t xml:space="preserve"> Which of the following options for your retirement would you prefer, if cost and income were not an issue?</t>
  </si>
  <si>
    <t xml:space="preserve"> Pensions were more generous in the past than they are now</t>
  </si>
  <si>
    <t xml:space="preserve"> The retirement age should not be raised over time, and should stay the same for everyone</t>
  </si>
  <si>
    <t xml:space="preserve"> Retirement was better for people in the past than it is now</t>
  </si>
  <si>
    <t xml:space="preserve"> I personally found it harder to get a job as I got older</t>
  </si>
  <si>
    <t xml:space="preserve"> People should be expected to work for longer before they get their pensions</t>
  </si>
  <si>
    <t>To what extent do you agree or disagree with the following?: The retirement age should not be raised over time, and should stay the same for everyone</t>
  </si>
  <si>
    <t>To what extent do you agree or disagree with the following?: I personally found it harder to get a job as I got older</t>
  </si>
  <si>
    <t>To what extent do you agree or disagree with the following?: Retirement was better for people in the past than it is now</t>
  </si>
  <si>
    <t>To what extent do you agree or disagree with the following?: Pensions were more generous in the past than they are now</t>
  </si>
  <si>
    <t>To what extent do you agree or disagree with the following?: People should be expected to work for longer before they get their pensions</t>
  </si>
  <si>
    <t>BASE: Plan on leaving the workforce early</t>
  </si>
  <si>
    <t>BASE: Have left work and then returned to work</t>
  </si>
  <si>
    <t>BASE: Not in the workforce</t>
  </si>
  <si>
    <t>BASE: Not in the workforce and have worked previously</t>
  </si>
  <si>
    <t>BASE: Plan to return to work in the future</t>
  </si>
  <si>
    <t>BASE: Have friend or close relative with caring need</t>
  </si>
  <si>
    <t>BASE: Do not want to return to work</t>
  </si>
  <si>
    <t>BASE: Do not think there is sufficient support for people who want to return to work</t>
  </si>
  <si>
    <t>BASE: care for another person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</si>
</sst>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sz val="11"/>
      <color rgb="FFFF0000"/>
      <name val="Calibri"/>
      <family val="2"/>
      <scheme val="minor"/>
    </font>
    <font>
      <sz val="11"/>
      <name val="Calibri"/>
      <family val="2"/>
      <scheme val="minor"/>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0">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1" fillId="0" borderId="0" xfId="0" applyFont="1"/>
    <xf numFmtId="0" fontId="12"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topLeftCell="A11" workbookViewId="0"/>
  </sheetViews>
  <sheetFormatPr defaultColWidth="10.81640625" defaultRowHeight="14.5" x14ac:dyDescent="0.35"/>
  <sheetData>
    <row r="7" spans="6:12" ht="40" customHeight="1" x14ac:dyDescent="0.35">
      <c r="F7" s="25" t="s">
        <v>0</v>
      </c>
      <c r="G7" s="26"/>
      <c r="H7" s="26"/>
      <c r="I7" s="26"/>
      <c r="J7" s="26"/>
      <c r="K7" s="26"/>
      <c r="L7" s="26"/>
    </row>
    <row r="10" spans="6:12" ht="20.149999999999999" customHeight="1" x14ac:dyDescent="0.45">
      <c r="F10" s="2" t="s">
        <v>1</v>
      </c>
      <c r="K10" s="3" t="s">
        <v>2</v>
      </c>
    </row>
    <row r="11" spans="6:12" ht="20.149999999999999" customHeight="1" x14ac:dyDescent="0.45">
      <c r="F11" s="2" t="s">
        <v>3</v>
      </c>
      <c r="K11" s="3" t="s">
        <v>4</v>
      </c>
    </row>
    <row r="12" spans="6:12" ht="20.149999999999999" customHeight="1" x14ac:dyDescent="0.45">
      <c r="F12" s="2" t="s">
        <v>5</v>
      </c>
      <c r="K12" s="3" t="s">
        <v>6</v>
      </c>
    </row>
    <row r="13" spans="6:12" ht="20.149999999999999" customHeight="1" x14ac:dyDescent="0.45">
      <c r="F13" s="2" t="s">
        <v>7</v>
      </c>
      <c r="K13" s="3">
        <v>1010</v>
      </c>
    </row>
    <row r="14" spans="6:12" ht="18.5" x14ac:dyDescent="0.45">
      <c r="F14" s="2"/>
    </row>
    <row r="15" spans="6:12" ht="18.5" x14ac:dyDescent="0.45">
      <c r="F15" s="2"/>
    </row>
    <row r="16" spans="6:12" ht="18.5" x14ac:dyDescent="0.45">
      <c r="F16" s="2" t="s">
        <v>8</v>
      </c>
    </row>
    <row r="17" spans="6:13" ht="50.15" customHeight="1" x14ac:dyDescent="0.35">
      <c r="F17" s="27" t="s">
        <v>9</v>
      </c>
      <c r="G17" s="26"/>
      <c r="H17" s="26"/>
      <c r="I17" s="26"/>
      <c r="J17" s="26"/>
      <c r="K17" s="26"/>
      <c r="L17" s="26"/>
      <c r="M17" s="26"/>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H118"/>
  <sheetViews>
    <sheetView showGridLines="0" topLeftCell="D1" workbookViewId="0">
      <selection activeCell="H9" sqref="H9"/>
    </sheetView>
  </sheetViews>
  <sheetFormatPr defaultColWidth="10.8164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row>
    <row r="9" spans="3:6" x14ac:dyDescent="0.35">
      <c r="C9">
        <v>1</v>
      </c>
      <c r="D9" s="8" t="str">
        <f>HYPERLINK("#'Table 1'!A1", " How concerned or unconcerned are you about the impact of rising inflation on your finances?")</f>
        <v xml:space="preserve"> How concerned or unconcerned are you about the impact of rising inflation on your finances?</v>
      </c>
      <c r="E9" s="13" t="str">
        <f>HYPERLINK("#'Full Results'!A11", "11")</f>
        <v>11</v>
      </c>
      <c r="F9" t="s">
        <v>86</v>
      </c>
    </row>
    <row r="10" spans="3:6" x14ac:dyDescent="0.35">
      <c r="C10">
        <v>2</v>
      </c>
      <c r="D10" s="8" t="str">
        <f>HYPERLINK("#'Table 2'!A1", " How confident or unconfident are you that you will be able to cover your costs this winter?")</f>
        <v xml:space="preserve"> How confident or unconfident are you that you will be able to cover your costs this winter?</v>
      </c>
      <c r="E10" s="13" t="str">
        <f>HYPERLINK("#'Full Results'!A20", "20")</f>
        <v>20</v>
      </c>
      <c r="F10" t="s">
        <v>86</v>
      </c>
    </row>
    <row r="11" spans="3:6" x14ac:dyDescent="0.35">
      <c r="C11">
        <v>3</v>
      </c>
      <c r="D11" s="8" t="str">
        <f>HYPERLINK("#'Table 3'!A1", "Which, if any, of the following steps are you taking to address rising costs?Please select all that apply.")</f>
        <v>Which, if any, of the following steps are you taking to address rising costs?Please select all that apply.</v>
      </c>
      <c r="E11" s="13" t="str">
        <f>HYPERLINK("#'Full Results'!A32", "32")</f>
        <v>32</v>
      </c>
      <c r="F11" t="s">
        <v>86</v>
      </c>
    </row>
    <row r="12" spans="3:6" x14ac:dyDescent="0.35">
      <c r="C12">
        <v>4</v>
      </c>
      <c r="D12" s="8" t="str">
        <f>HYPERLINK("#'Table 4'!A1", " How optimistic or pessimistic do you feel about the future?")</f>
        <v xml:space="preserve"> How optimistic or pessimistic do you feel about the future?</v>
      </c>
      <c r="E12" s="13" t="str">
        <f>HYPERLINK("#'Full Results'!A46", "46")</f>
        <v>46</v>
      </c>
      <c r="F12" t="s">
        <v>86</v>
      </c>
    </row>
    <row r="13" spans="3:6" x14ac:dyDescent="0.35">
      <c r="C13">
        <v>5</v>
      </c>
      <c r="D13" s="8" t="str">
        <f>HYPERLINK("#'Table 5'!A1", " To what extent would you say you like or dislike your current job?")</f>
        <v xml:space="preserve"> To what extent would you say you like or dislike your current job?</v>
      </c>
      <c r="E13" s="13" t="str">
        <f>HYPERLINK("#'Full Results'!A58", "58")</f>
        <v>58</v>
      </c>
      <c r="F13" t="s">
        <v>125</v>
      </c>
    </row>
    <row r="14" spans="3:6" x14ac:dyDescent="0.35">
      <c r="C14">
        <v>6</v>
      </c>
      <c r="D14" s="8" t="str">
        <f>HYPERLINK("#'Table 6'!A1", "What, if anything, would you say you like about your current job? Please select all that apply")</f>
        <v>What, if anything, would you say you like about your current job? Please select all that apply</v>
      </c>
      <c r="E14" s="13" t="str">
        <f>HYPERLINK("#'Full Results'!A67", "67")</f>
        <v>67</v>
      </c>
      <c r="F14" t="s">
        <v>125</v>
      </c>
    </row>
    <row r="15" spans="3:6" x14ac:dyDescent="0.35">
      <c r="C15">
        <v>7</v>
      </c>
      <c r="D15" s="8" t="str">
        <f>HYPERLINK("#'Table 7'!A1", "And of that same list, what do you NOT like about your current job?  Please select all that apply")</f>
        <v>And of that same list, what do you NOT like about your current job?  Please select all that apply</v>
      </c>
      <c r="E15" s="13" t="str">
        <f>HYPERLINK("#'Full Results'!A86", "86")</f>
        <v>86</v>
      </c>
      <c r="F15" t="s">
        <v>125</v>
      </c>
    </row>
    <row r="16" spans="3:6" x14ac:dyDescent="0.35">
      <c r="C16">
        <v>8</v>
      </c>
      <c r="D16" s="8" t="str">
        <f>HYPERLINK("#'Table 8'!A1", " Do you currently plan on leaving the workforce at any point?")</f>
        <v xml:space="preserve"> Do you currently plan on leaving the workforce at any point?</v>
      </c>
      <c r="E16" s="13" t="str">
        <f>HYPERLINK("#'Full Results'!A105", "105")</f>
        <v>105</v>
      </c>
      <c r="F16" t="s">
        <v>125</v>
      </c>
    </row>
    <row r="17" spans="3:8" x14ac:dyDescent="0.35">
      <c r="C17">
        <v>9</v>
      </c>
      <c r="D17" s="8" t="str">
        <f>HYPERLINK("#'Table 9'!A1", " Do you currently have any plans to leave the workforce early or change your working patterns?By ‘leave the workforce early’, we mean before you reach retirement age for your country or sector. This is generally 66 years old but may be lower if y...")</f>
        <v xml:space="preserve"> Do you currently have any plans to leave the workforce early or change your working patterns?By ‘leave the workforce early’, we mean before you reach retirement age for your country or sector. This is generally 66 years old but may be lower if y...</v>
      </c>
      <c r="E17" s="13" t="str">
        <f>HYPERLINK("#'Full Results'!A111", "111")</f>
        <v>111</v>
      </c>
      <c r="F17" t="s">
        <v>151</v>
      </c>
    </row>
    <row r="18" spans="3:8" x14ac:dyDescent="0.35">
      <c r="C18">
        <v>10</v>
      </c>
      <c r="D18" s="8" t="str">
        <f>HYPERLINK("#'Table 10'!A1", "You said you plan to leave the workforce early. Why is this?Please select all that apply.")</f>
        <v>You said you plan to leave the workforce early. Why is this?Please select all that apply.</v>
      </c>
      <c r="E18" s="13" t="str">
        <f>HYPERLINK("#'Full Results'!A119", "119")</f>
        <v>119</v>
      </c>
      <c r="F18" s="24" t="s">
        <v>489</v>
      </c>
      <c r="G18" s="23"/>
      <c r="H18" s="23"/>
    </row>
    <row r="19" spans="3:8" x14ac:dyDescent="0.35">
      <c r="C19">
        <v>11</v>
      </c>
      <c r="D19" s="8" t="str">
        <f>HYPERLINK("#'Table 11'!A1", " To what extent are you concerned or unconcerned about your ability to live comfortably when you leave the workforce?")</f>
        <v xml:space="preserve"> To what extent are you concerned or unconcerned about your ability to live comfortably when you leave the workforce?</v>
      </c>
      <c r="E19" s="13" t="str">
        <f>HYPERLINK("#'Full Results'!A134", "134")</f>
        <v>134</v>
      </c>
      <c r="F19" t="s">
        <v>151</v>
      </c>
    </row>
    <row r="20" spans="3:8" x14ac:dyDescent="0.35">
      <c r="C20">
        <v>12</v>
      </c>
      <c r="D20" s="8" t="str">
        <f>HYPERLINK("#'Table 12'!A1", "How do you expect to support yourself when you leave the workforce?Please select all that apply.")</f>
        <v>How do you expect to support yourself when you leave the workforce?Please select all that apply.</v>
      </c>
      <c r="E20" s="13" t="str">
        <f>HYPERLINK("#'Full Results'!A143", "143")</f>
        <v>143</v>
      </c>
      <c r="F20" t="s">
        <v>151</v>
      </c>
    </row>
    <row r="21" spans="3:8" x14ac:dyDescent="0.35">
      <c r="C21">
        <v>13</v>
      </c>
      <c r="D21" s="8" t="str">
        <f>HYPERLINK("#'Table 13'!A1", " Which of the following comes closest to your view on retirement?")</f>
        <v xml:space="preserve"> Which of the following comes closest to your view on retirement?</v>
      </c>
      <c r="E21" s="13" t="str">
        <f>HYPERLINK("#'Full Results'!A155", "155")</f>
        <v>155</v>
      </c>
      <c r="F21" t="s">
        <v>151</v>
      </c>
    </row>
    <row r="22" spans="3:8" x14ac:dyDescent="0.35">
      <c r="C22">
        <v>14</v>
      </c>
      <c r="D22" s="8" t="str">
        <f>HYPERLINK("#'Table 14'!A1", "What do you plan to do when you leave the workforce?Please select all that apply.")</f>
        <v>What do you plan to do when you leave the workforce?Please select all that apply.</v>
      </c>
      <c r="E22" s="13" t="str">
        <f>HYPERLINK("#'Full Results'!A164", "164")</f>
        <v>164</v>
      </c>
      <c r="F22" t="s">
        <v>151</v>
      </c>
    </row>
    <row r="23" spans="3:8" x14ac:dyDescent="0.35">
      <c r="C23">
        <v>15</v>
      </c>
      <c r="D23" s="8" t="str">
        <f>HYPERLINK("#'Table 15'!A1", "Grid Summary: Thinking about your current job, are each of the following true or not true for you?")</f>
        <v>Grid Summary: Thinking about your current job, are each of the following true or not true for you?</v>
      </c>
      <c r="E23" s="7"/>
      <c r="F23" t="s">
        <v>125</v>
      </c>
    </row>
    <row r="24" spans="3:8" x14ac:dyDescent="0.35">
      <c r="C24">
        <v>16</v>
      </c>
      <c r="D24" s="8" t="str">
        <f>HYPERLINK("#'Table 16'!A1", "Thinking about your current job, are each of the following true or not true for you?: I do not need the income from my job to support my lifestyle anymore")</f>
        <v>Thinking about your current job, are each of the following true or not true for you?: I do not need the income from my job to support my lifestyle anymore</v>
      </c>
      <c r="E24" s="13" t="str">
        <f>HYPERLINK("#'Full Results'!A179", "179")</f>
        <v>179</v>
      </c>
      <c r="F24" t="s">
        <v>125</v>
      </c>
    </row>
    <row r="25" spans="3:8" x14ac:dyDescent="0.35">
      <c r="C25">
        <v>17</v>
      </c>
      <c r="D25" s="8" t="str">
        <f>HYPERLINK("#'Table 17'!A1", "Thinking about your current job, are each of the following true or not true for you?: My job sometimes gets in the way of my family or caring responsibilities")</f>
        <v>Thinking about your current job, are each of the following true or not true for you?: My job sometimes gets in the way of my family or caring responsibilities</v>
      </c>
      <c r="E25" s="13" t="str">
        <f>HYPERLINK("#'Full Results'!A185", "185")</f>
        <v>185</v>
      </c>
      <c r="F25" t="s">
        <v>125</v>
      </c>
    </row>
    <row r="26" spans="3:8" x14ac:dyDescent="0.35">
      <c r="C26">
        <v>18</v>
      </c>
      <c r="D26" s="8" t="str">
        <f>HYPERLINK("#'Table 18'!A1", "Thinking about your current job, are each of the following true or not true for you?: I find my job fulfilling")</f>
        <v>Thinking about your current job, are each of the following true or not true for you?: I find my job fulfilling</v>
      </c>
      <c r="E26" s="13" t="str">
        <f>HYPERLINK("#'Full Results'!A191", "191")</f>
        <v>191</v>
      </c>
      <c r="F26" t="s">
        <v>125</v>
      </c>
    </row>
    <row r="27" spans="3:8" x14ac:dyDescent="0.35">
      <c r="C27">
        <v>19</v>
      </c>
      <c r="D27" s="8" t="str">
        <f>HYPERLINK("#'Table 19'!A1", "Thinking about your current job, are each of the following true or not true for you?: My job negatively affects my physical health")</f>
        <v>Thinking about your current job, are each of the following true or not true for you?: My job negatively affects my physical health</v>
      </c>
      <c r="E27" s="13" t="str">
        <f>HYPERLINK("#'Full Results'!A197", "197")</f>
        <v>197</v>
      </c>
      <c r="F27" t="s">
        <v>125</v>
      </c>
    </row>
    <row r="28" spans="3:8" x14ac:dyDescent="0.35">
      <c r="C28">
        <v>20</v>
      </c>
      <c r="D28" s="8" t="str">
        <f>HYPERLINK("#'Table 20'!A1", "Thinking about your current job, are each of the following true or not true for you?: My job negatively affects my mental health")</f>
        <v>Thinking about your current job, are each of the following true or not true for you?: My job negatively affects my mental health</v>
      </c>
      <c r="E28" s="13" t="str">
        <f>HYPERLINK("#'Full Results'!A203", "203")</f>
        <v>203</v>
      </c>
      <c r="F28" t="s">
        <v>125</v>
      </c>
    </row>
    <row r="29" spans="3:8" x14ac:dyDescent="0.35">
      <c r="C29">
        <v>21</v>
      </c>
      <c r="D29" s="8" t="str">
        <f>HYPERLINK("#'Table 21'!A1", "Thinking about your current job, are each of the following true or not true for you?: I can always keep up with new systems or technologies at work")</f>
        <v>Thinking about your current job, are each of the following true or not true for you?: I can always keep up with new systems or technologies at work</v>
      </c>
      <c r="E29" s="13" t="str">
        <f>HYPERLINK("#'Full Results'!A209", "209")</f>
        <v>209</v>
      </c>
      <c r="F29" t="s">
        <v>125</v>
      </c>
    </row>
    <row r="30" spans="3:8" x14ac:dyDescent="0.35">
      <c r="C30">
        <v>22</v>
      </c>
      <c r="D30" s="8" t="str">
        <f>HYPERLINK("#'Table 22'!A1", "Thinking about your current job, are each of the following true or not true for you?: I can always keep up with my co-workers")</f>
        <v>Thinking about your current job, are each of the following true or not true for you?: I can always keep up with my co-workers</v>
      </c>
      <c r="E30" s="13" t="str">
        <f>HYPERLINK("#'Full Results'!A215", "215")</f>
        <v>215</v>
      </c>
      <c r="F30" t="s">
        <v>125</v>
      </c>
    </row>
    <row r="31" spans="3:8" x14ac:dyDescent="0.35">
      <c r="C31">
        <v>23</v>
      </c>
      <c r="D31" s="8" t="str">
        <f>HYPERLINK("#'Table 23'!A1", "Thinking about your current job, are each of the following true or not true for you?: I am regularly offered training to support my development")</f>
        <v>Thinking about your current job, are each of the following true or not true for you?: I am regularly offered training to support my development</v>
      </c>
      <c r="E31" s="13" t="str">
        <f>HYPERLINK("#'Full Results'!A221", "221")</f>
        <v>221</v>
      </c>
      <c r="F31" t="s">
        <v>125</v>
      </c>
    </row>
    <row r="32" spans="3:8" x14ac:dyDescent="0.35">
      <c r="C32">
        <v>24</v>
      </c>
      <c r="D32" s="8" t="str">
        <f>HYPERLINK("#'Table 24'!A1", "Thinking about your current job, are each of the following true or not true for you?: I cannot wait to retire")</f>
        <v>Thinking about your current job, are each of the following true or not true for you?: I cannot wait to retire</v>
      </c>
      <c r="E32" s="13" t="str">
        <f>HYPERLINK("#'Full Results'!A227", "227")</f>
        <v>227</v>
      </c>
      <c r="F32" t="s">
        <v>125</v>
      </c>
    </row>
    <row r="33" spans="3:6" x14ac:dyDescent="0.35">
      <c r="C33">
        <v>25</v>
      </c>
      <c r="D33" s="8" t="str">
        <f>HYPERLINK("#'Table 25'!A1", "Thinking about your current job, are each of the following true or not true for you?: I enjoy the social aspect of working")</f>
        <v>Thinking about your current job, are each of the following true or not true for you?: I enjoy the social aspect of working</v>
      </c>
      <c r="E33" s="13" t="str">
        <f>HYPERLINK("#'Full Results'!A233", "233")</f>
        <v>233</v>
      </c>
      <c r="F33" t="s">
        <v>125</v>
      </c>
    </row>
    <row r="34" spans="3:6" x14ac:dyDescent="0.35">
      <c r="C34">
        <v>26</v>
      </c>
      <c r="D34" s="8" t="str">
        <f>HYPERLINK("#'Table 26'!A1", " Have you previously left the workforce and then returned to work?")</f>
        <v xml:space="preserve"> Have you previously left the workforce and then returned to work?</v>
      </c>
      <c r="E34" s="13" t="str">
        <f>HYPERLINK("#'Full Results'!A239", "239")</f>
        <v>239</v>
      </c>
      <c r="F34" t="s">
        <v>125</v>
      </c>
    </row>
    <row r="35" spans="3:6" x14ac:dyDescent="0.35">
      <c r="C35">
        <v>27</v>
      </c>
      <c r="D35" s="8" t="str">
        <f>HYPERLINK("#'Table 27'!A1", "You said you had previously left the workforce and then returned to work. Why did you return to work?Please select all that apply")</f>
        <v>You said you had previously left the workforce and then returned to work. Why did you return to work?Please select all that apply</v>
      </c>
      <c r="E35" s="13" t="str">
        <f>HYPERLINK("#'Full Results'!A245", "245")</f>
        <v>245</v>
      </c>
      <c r="F35" t="s">
        <v>490</v>
      </c>
    </row>
    <row r="36" spans="3:6" x14ac:dyDescent="0.35">
      <c r="C36">
        <v>28</v>
      </c>
      <c r="D36" s="8" t="str">
        <f>HYPERLINK("#'Table 28'!A1", " Has your current job positively or negatively affected your physical health, or made no difference?")</f>
        <v xml:space="preserve"> Has your current job positively or negatively affected your physical health, or made no difference?</v>
      </c>
      <c r="E36" s="13" t="str">
        <f>HYPERLINK("#'Full Results'!A259", "259")</f>
        <v>259</v>
      </c>
      <c r="F36" t="s">
        <v>125</v>
      </c>
    </row>
    <row r="37" spans="3:6" x14ac:dyDescent="0.35">
      <c r="C37">
        <v>29</v>
      </c>
      <c r="D37" s="8" t="str">
        <f>HYPERLINK("#'Table 29'!A1", " Has the coronavirus pandemic made you reassess how you view working?")</f>
        <v xml:space="preserve"> Has the coronavirus pandemic made you reassess how you view working?</v>
      </c>
      <c r="E37" s="13" t="str">
        <f>HYPERLINK("#'Full Results'!A266", "266")</f>
        <v>266</v>
      </c>
      <c r="F37" t="s">
        <v>125</v>
      </c>
    </row>
    <row r="38" spans="3:6" x14ac:dyDescent="0.35">
      <c r="C38">
        <v>30</v>
      </c>
      <c r="D38" s="8" t="str">
        <f>HYPERLINK("#'Table 30'!A1", "Grid Summary: Which of the following are true or untrue for you?")</f>
        <v>Grid Summary: Which of the following are true or untrue for you?</v>
      </c>
      <c r="E38" s="7"/>
      <c r="F38" t="s">
        <v>125</v>
      </c>
    </row>
    <row r="39" spans="3:6" x14ac:dyDescent="0.35">
      <c r="C39">
        <v>31</v>
      </c>
      <c r="D39" s="8" t="str">
        <f>HYPERLINK("#'Table 31'!A1", "Which of the following are true or untrue for you?: The coronavirus pandemic made me reconsider my priorities in life")</f>
        <v>Which of the following are true or untrue for you?: The coronavirus pandemic made me reconsider my priorities in life</v>
      </c>
      <c r="E39" s="13" t="str">
        <f>HYPERLINK("#'Full Results'!A272", "272")</f>
        <v>272</v>
      </c>
      <c r="F39" t="s">
        <v>125</v>
      </c>
    </row>
    <row r="40" spans="3:6" x14ac:dyDescent="0.35">
      <c r="C40">
        <v>32</v>
      </c>
      <c r="D40" s="8" t="str">
        <f>HYPERLINK("#'Table 32'!A1", "Which of the following are true or untrue for you?: The coronavirus pandemic gave me long-term health conditions that makes it difficult for me to continue working")</f>
        <v>Which of the following are true or untrue for you?: The coronavirus pandemic gave me long-term health conditions that makes it difficult for me to continue working</v>
      </c>
      <c r="E40" s="13" t="str">
        <f>HYPERLINK("#'Full Results'!A278", "278")</f>
        <v>278</v>
      </c>
      <c r="F40" t="s">
        <v>125</v>
      </c>
    </row>
    <row r="41" spans="3:6" x14ac:dyDescent="0.35">
      <c r="C41">
        <v>33</v>
      </c>
      <c r="D41" s="8" t="str">
        <f>HYPERLINK("#'Table 33'!A1", "Which of the following are true or untrue for you?: The coronavirus pandemic gave a close friend or relative long-term health conditions that make it difficult for me to continue working")</f>
        <v>Which of the following are true or untrue for you?: The coronavirus pandemic gave a close friend or relative long-term health conditions that make it difficult for me to continue working</v>
      </c>
      <c r="E41" s="13" t="str">
        <f>HYPERLINK("#'Full Results'!A284", "284")</f>
        <v>284</v>
      </c>
      <c r="F41" t="s">
        <v>125</v>
      </c>
    </row>
    <row r="42" spans="3:6" x14ac:dyDescent="0.35">
      <c r="C42">
        <v>34</v>
      </c>
      <c r="D42" s="8" t="str">
        <f>HYPERLINK("#'Table 34'!A1", "Which of the following are true or untrue for you?: The coronavirus pandemic made me realize I don’t spend enough time with my friends or family")</f>
        <v>Which of the following are true or untrue for you?: The coronavirus pandemic made me realize I don’t spend enough time with my friends or family</v>
      </c>
      <c r="E42" s="13" t="str">
        <f>HYPERLINK("#'Full Results'!A290", "290")</f>
        <v>290</v>
      </c>
      <c r="F42" t="s">
        <v>125</v>
      </c>
    </row>
    <row r="43" spans="3:6" x14ac:dyDescent="0.35">
      <c r="C43">
        <v>35</v>
      </c>
      <c r="D43" s="8" t="str">
        <f>HYPERLINK("#'Table 35'!A1", "Which of the following are true or untrue for you?: The coronavirus pandemic made me realize I spend too much time at work")</f>
        <v>Which of the following are true or untrue for you?: The coronavirus pandemic made me realize I spend too much time at work</v>
      </c>
      <c r="E43" s="13" t="str">
        <f>HYPERLINK("#'Full Results'!A296", "296")</f>
        <v>296</v>
      </c>
      <c r="F43" t="s">
        <v>125</v>
      </c>
    </row>
    <row r="44" spans="3:6" x14ac:dyDescent="0.35">
      <c r="C44">
        <v>36</v>
      </c>
      <c r="D44" s="8" t="str">
        <f>HYPERLINK("#'Table 36'!A1", "Which of the following are true or untrue for you?: The coronavirus pandemic made me realize I do not enjoy my job")</f>
        <v>Which of the following are true or untrue for you?: The coronavirus pandemic made me realize I do not enjoy my job</v>
      </c>
      <c r="E44" s="13" t="str">
        <f>HYPERLINK("#'Full Results'!A302", "302")</f>
        <v>302</v>
      </c>
      <c r="F44" t="s">
        <v>125</v>
      </c>
    </row>
    <row r="45" spans="3:6" x14ac:dyDescent="0.35">
      <c r="C45">
        <v>37</v>
      </c>
      <c r="D45" s="8" t="str">
        <f>HYPERLINK("#'Table 37'!A1", " You said you are not currently working. Have you ever worked previously?")</f>
        <v xml:space="preserve"> You said you are not currently working. Have you ever worked previously?</v>
      </c>
      <c r="E45" s="13" t="str">
        <f>HYPERLINK("#'Full Results'!A308", "308")</f>
        <v>308</v>
      </c>
      <c r="F45" t="s">
        <v>491</v>
      </c>
    </row>
    <row r="46" spans="3:6" x14ac:dyDescent="0.35">
      <c r="C46">
        <v>38</v>
      </c>
      <c r="D46" s="8" t="str">
        <f>HYPERLINK("#'Table 38'!A1", " Do you consider yourself to be retired?")</f>
        <v xml:space="preserve"> Do you consider yourself to be retired?</v>
      </c>
      <c r="E46" s="13" t="str">
        <f>HYPERLINK("#'Full Results'!A313", "313")</f>
        <v>313</v>
      </c>
      <c r="F46" t="s">
        <v>492</v>
      </c>
    </row>
    <row r="47" spans="3:6" x14ac:dyDescent="0.35">
      <c r="C47">
        <v>39</v>
      </c>
      <c r="D47" s="8" t="str">
        <f>HYPERLINK("#'Table 39'!A1", " You said that you have left the workforce. Did you leave the workforce early?By ‘leave the workforce early’, we mean before you reached pension age for your country or sector. This is generally 66 years old but may be lower if you work in a job ...")</f>
        <v xml:space="preserve"> You said that you have left the workforce. Did you leave the workforce early?By ‘leave the workforce early’, we mean before you reached pension age for your country or sector. This is generally 66 years old but may be lower if you work in a job ...</v>
      </c>
      <c r="E47" s="13" t="str">
        <f>HYPERLINK("#'Full Results'!A319", "319")</f>
        <v>319</v>
      </c>
      <c r="F47" t="s">
        <v>492</v>
      </c>
    </row>
    <row r="48" spans="3:6" x14ac:dyDescent="0.35">
      <c r="C48">
        <v>40</v>
      </c>
      <c r="D48" s="8" t="str">
        <f>HYPERLINK("#'Table 40'!A1", " You said that you left the workforce early. On balance, do you think this was the right choice or the wrong choice?")</f>
        <v xml:space="preserve"> You said that you left the workforce early. On balance, do you think this was the right choice or the wrong choice?</v>
      </c>
      <c r="E48" s="13" t="str">
        <f>HYPERLINK("#'Full Results'!A326", "326")</f>
        <v>326</v>
      </c>
      <c r="F48" t="s">
        <v>270</v>
      </c>
    </row>
    <row r="49" spans="3:6" x14ac:dyDescent="0.35">
      <c r="C49">
        <v>41</v>
      </c>
      <c r="D49" s="8" t="str">
        <f>HYPERLINK("#'Table 41'!A1", "Which, if any, of the following explain why you left the workforce ?Please select all that apply.")</f>
        <v>Which, if any, of the following explain why you left the workforce ?Please select all that apply.</v>
      </c>
      <c r="E49" s="13" t="str">
        <f>HYPERLINK("#'Full Results'!A332", "332")</f>
        <v>332</v>
      </c>
      <c r="F49" t="s">
        <v>492</v>
      </c>
    </row>
    <row r="50" spans="3:6" x14ac:dyDescent="0.35">
      <c r="C50">
        <v>42</v>
      </c>
      <c r="D50" s="8" t="str">
        <f>HYPERLINK("#'Table 42'!A1", "And which of those same reasons would you say were the main reasons why you left the workforce?Please select up to three")</f>
        <v>And which of those same reasons would you say were the main reasons why you left the workforce?Please select up to three</v>
      </c>
      <c r="E50" s="13" t="str">
        <f>HYPERLINK("#'Full Results'!A350", "350")</f>
        <v>350</v>
      </c>
      <c r="F50" t="s">
        <v>492</v>
      </c>
    </row>
    <row r="51" spans="3:6" x14ac:dyDescent="0.35">
      <c r="C51">
        <v>43</v>
      </c>
      <c r="D51" s="8" t="str">
        <f>HYPERLINK("#'Table 43'!A1", "Which of the following do you currently have access to?Please select all that apply.")</f>
        <v>Which of the following do you currently have access to?Please select all that apply.</v>
      </c>
      <c r="E51" s="13" t="str">
        <f>HYPERLINK("#'Full Results'!A367", "367")</f>
        <v>367</v>
      </c>
      <c r="F51" t="s">
        <v>492</v>
      </c>
    </row>
    <row r="52" spans="3:6" x14ac:dyDescent="0.35">
      <c r="C52">
        <v>44</v>
      </c>
      <c r="D52" s="8" t="str">
        <f>HYPERLINK("#'Table 44'!A1", "You said you have access to a private pension. Which of the following describes the pension you have access to?If you have access to both types of pensions, please select both options.")</f>
        <v>You said you have access to a private pension. Which of the following describes the pension you have access to?If you have access to both types of pensions, please select both options.</v>
      </c>
      <c r="E52" s="13" t="str">
        <f>HYPERLINK("#'Full Results'!A374", "374")</f>
        <v>374</v>
      </c>
      <c r="F52" t="s">
        <v>298</v>
      </c>
    </row>
    <row r="53" spans="3:6" x14ac:dyDescent="0.35">
      <c r="C53">
        <v>45</v>
      </c>
      <c r="D53" s="8" t="str">
        <f>HYPERLINK("#'Table 45'!A1", "Were you able to receive some or all of your private pension early? i.e. from your 401(k) or IRAPlease select all that apply.")</f>
        <v>Were you able to receive some or all of your private pension early? i.e. from your 401(k) or IRAPlease select all that apply.</v>
      </c>
      <c r="E53" s="13" t="str">
        <f>HYPERLINK("#'Full Results'!A380", "380")</f>
        <v>380</v>
      </c>
      <c r="F53" t="s">
        <v>298</v>
      </c>
    </row>
    <row r="54" spans="3:6" x14ac:dyDescent="0.35">
      <c r="C54">
        <v>46</v>
      </c>
      <c r="D54" s="8" t="str">
        <f>HYPERLINK("#'Table 46'!A1", "How do you currently support yourself now that you have left the workforce?Please select all that apply.")</f>
        <v>How do you currently support yourself now that you have left the workforce?Please select all that apply.</v>
      </c>
      <c r="E54" s="13" t="str">
        <f>HYPERLINK("#'Full Results'!A388", "388")</f>
        <v>388</v>
      </c>
      <c r="F54" t="s">
        <v>492</v>
      </c>
    </row>
    <row r="55" spans="3:6" x14ac:dyDescent="0.35">
      <c r="C55">
        <v>47</v>
      </c>
      <c r="D55" s="8" t="str">
        <f>HYPERLINK("#'Table 47'!A1", "Which of the following aspects of your most recent job did you like, if any?Please select all that apply.")</f>
        <v>Which of the following aspects of your most recent job did you like, if any?Please select all that apply.</v>
      </c>
      <c r="E55" s="13" t="str">
        <f>HYPERLINK("#'Full Results'!A399", "399")</f>
        <v>399</v>
      </c>
      <c r="F55" t="s">
        <v>492</v>
      </c>
    </row>
    <row r="56" spans="3:6" x14ac:dyDescent="0.35">
      <c r="C56">
        <v>48</v>
      </c>
      <c r="D56" s="8" t="str">
        <f>HYPERLINK("#'Table 48'!A1", "And of that same list, which of the following aspects of your most recent job did you NOT like, if any?Please select all that apply.")</f>
        <v>And of that same list, which of the following aspects of your most recent job did you NOT like, if any?Please select all that apply.</v>
      </c>
      <c r="E56" s="13" t="str">
        <f>HYPERLINK("#'Full Results'!A418", "418")</f>
        <v>418</v>
      </c>
      <c r="F56" t="s">
        <v>492</v>
      </c>
    </row>
    <row r="57" spans="3:6" x14ac:dyDescent="0.35">
      <c r="C57">
        <v>49</v>
      </c>
      <c r="D57" s="8" t="str">
        <f>HYPERLINK("#'Table 49'!A1", " Do you plan on returning to work at some point in the future?")</f>
        <v xml:space="preserve"> Do you plan on returning to work at some point in the future?</v>
      </c>
      <c r="E57" s="13" t="str">
        <f>HYPERLINK("#'Full Results'!A437", "437")</f>
        <v>437</v>
      </c>
      <c r="F57" t="s">
        <v>492</v>
      </c>
    </row>
    <row r="58" spans="3:6" x14ac:dyDescent="0.35">
      <c r="C58">
        <v>50</v>
      </c>
      <c r="D58" s="8" t="str">
        <f>HYPERLINK("#'Table 50'!A1", " You said you plan to return to work in the future. Which of the following comes closest to your view?")</f>
        <v xml:space="preserve"> You said you plan to return to work in the future. Which of the following comes closest to your view?</v>
      </c>
      <c r="E58" s="13" t="str">
        <f>HYPERLINK("#'Full Results'!A443", "443")</f>
        <v>443</v>
      </c>
      <c r="F58" t="s">
        <v>493</v>
      </c>
    </row>
    <row r="59" spans="3:6" x14ac:dyDescent="0.35">
      <c r="C59">
        <v>51</v>
      </c>
      <c r="D59" s="8" t="str">
        <f>HYPERLINK("#'Table 51'!A1", "You said you plan to return to work in the future. Which of the following, if any, explain why this is?Please select all that apply.")</f>
        <v>You said you plan to return to work in the future. Which of the following, if any, explain why this is?Please select all that apply.</v>
      </c>
      <c r="E59" s="13" t="str">
        <f>HYPERLINK("#'Full Results'!A451", "451")</f>
        <v>451</v>
      </c>
      <c r="F59" t="s">
        <v>493</v>
      </c>
    </row>
    <row r="60" spans="3:6" x14ac:dyDescent="0.35">
      <c r="C60">
        <v>52</v>
      </c>
      <c r="D60" s="8" t="str">
        <f>HYPERLINK("#'Table 52'!A1", "Grid Summary: Thinking about your most recent job , to what extent would you agree or disagree with the following?")</f>
        <v>Grid Summary: Thinking about your most recent job , to what extent would you agree or disagree with the following?</v>
      </c>
      <c r="E60" s="7"/>
      <c r="F60" t="s">
        <v>492</v>
      </c>
    </row>
    <row r="61" spans="3:6" x14ac:dyDescent="0.35">
      <c r="C61">
        <v>53</v>
      </c>
      <c r="D61" s="8" t="str">
        <f>HYPERLINK("#'Table 53'!A1", "Thinking about your most recent job , to what extent would you agree or disagree with the following?: “Before leaving the workforce, I began to feel like I was ‘in the way’ at work”")</f>
        <v>Thinking about your most recent job , to what extent would you agree or disagree with the following?: “Before leaving the workforce, I began to feel like I was ‘in the way’ at work”</v>
      </c>
      <c r="E61" s="13" t="str">
        <f>HYPERLINK("#'Full Results'!A463", "463")</f>
        <v>463</v>
      </c>
      <c r="F61" t="s">
        <v>492</v>
      </c>
    </row>
    <row r="62" spans="3:6" x14ac:dyDescent="0.35">
      <c r="C62">
        <v>54</v>
      </c>
      <c r="D62" s="8" t="str">
        <f>HYPERLINK("#'Table 54'!A1", "Thinking about your most recent job , to what extent would you agree or disagree with the following?: “My job did not give me adequate training as I got older”")</f>
        <v>Thinking about your most recent job , to what extent would you agree or disagree with the following?: “My job did not give me adequate training as I got older”</v>
      </c>
      <c r="E62" s="13" t="str">
        <f>HYPERLINK("#'Full Results'!A475", "475")</f>
        <v>475</v>
      </c>
      <c r="F62" t="s">
        <v>492</v>
      </c>
    </row>
    <row r="63" spans="3:6" x14ac:dyDescent="0.35">
      <c r="C63">
        <v>55</v>
      </c>
      <c r="D63" s="8" t="str">
        <f>HYPERLINK("#'Table 55'!A1", "Thinking about your most recent job , to what extent would you agree or disagree with the following?: “My job wanted me to do too much training as I got older”")</f>
        <v>Thinking about your most recent job , to what extent would you agree or disagree with the following?: “My job wanted me to do too much training as I got older”</v>
      </c>
      <c r="E63" s="13" t="str">
        <f>HYPERLINK("#'Full Results'!A487", "487")</f>
        <v>487</v>
      </c>
      <c r="F63" t="s">
        <v>492</v>
      </c>
    </row>
    <row r="64" spans="3:6" x14ac:dyDescent="0.35">
      <c r="C64">
        <v>56</v>
      </c>
      <c r="D64" s="8" t="str">
        <f>HYPERLINK("#'Table 56'!A1", "Thinking about your most recent job , to what extent would you agree or disagree with the following?: “People at work looked down on me because of my age”")</f>
        <v>Thinking about your most recent job , to what extent would you agree or disagree with the following?: “People at work looked down on me because of my age”</v>
      </c>
      <c r="E64" s="13" t="str">
        <f>HYPERLINK("#'Full Results'!A499", "499")</f>
        <v>499</v>
      </c>
      <c r="F64" t="s">
        <v>492</v>
      </c>
    </row>
    <row r="65" spans="3:6" x14ac:dyDescent="0.35">
      <c r="C65">
        <v>57</v>
      </c>
      <c r="D65" s="8" t="str">
        <f>HYPERLINK("#'Table 57'!A1", "Thinking about your most recent job , to what extent would you agree or disagree with the following?: “I felt valued at work”")</f>
        <v>Thinking about your most recent job , to what extent would you agree or disagree with the following?: “I felt valued at work”</v>
      </c>
      <c r="E65" s="13" t="str">
        <f>HYPERLINK("#'Full Results'!A511", "511")</f>
        <v>511</v>
      </c>
      <c r="F65" t="s">
        <v>492</v>
      </c>
    </row>
    <row r="66" spans="3:6" x14ac:dyDescent="0.35">
      <c r="C66">
        <v>58</v>
      </c>
      <c r="D66" s="8" t="str">
        <f>HYPERLINK("#'Table 58'!A1", "Thinking about your most recent job , to what extent would you agree or disagree with the following?: “My colleagues were too concerned with office politics”")</f>
        <v>Thinking about your most recent job , to what extent would you agree or disagree with the following?: “My colleagues were too concerned with office politics”</v>
      </c>
      <c r="E66" s="13" t="str">
        <f>HYPERLINK("#'Full Results'!A523", "523")</f>
        <v>523</v>
      </c>
      <c r="F66" t="s">
        <v>492</v>
      </c>
    </row>
    <row r="67" spans="3:6" x14ac:dyDescent="0.35">
      <c r="C67">
        <v>59</v>
      </c>
      <c r="D67" s="8" t="str">
        <f>HYPERLINK("#'Table 59'!A1", "Thinking about your most recent job , to what extent would you agree or disagree with the following?: “My job became too demanding”")</f>
        <v>Thinking about your most recent job , to what extent would you agree or disagree with the following?: “My job became too demanding”</v>
      </c>
      <c r="E67" s="13" t="str">
        <f>HYPERLINK("#'Full Results'!A535", "535")</f>
        <v>535</v>
      </c>
      <c r="F67" t="s">
        <v>492</v>
      </c>
    </row>
    <row r="68" spans="3:6" x14ac:dyDescent="0.35">
      <c r="C68">
        <v>60</v>
      </c>
      <c r="D68" s="8" t="str">
        <f>HYPERLINK("#'Table 60'!A1", "Thinking about your most recent job , to what extent would you agree or disagree with the following?: “I just didn’t feel bothered anymore”")</f>
        <v>Thinking about your most recent job , to what extent would you agree or disagree with the following?: “I just didn’t feel bothered anymore”</v>
      </c>
      <c r="E68" s="13" t="str">
        <f>HYPERLINK("#'Full Results'!A547", "547")</f>
        <v>547</v>
      </c>
      <c r="F68" t="s">
        <v>492</v>
      </c>
    </row>
    <row r="69" spans="3:6" x14ac:dyDescent="0.35">
      <c r="C69">
        <v>61</v>
      </c>
      <c r="D69" s="8" t="str">
        <f>HYPERLINK("#'Table 61'!A1", "Thinking about your most recent job , to what extent would you agree or disagree with the following?: “I would have liked to reduce my hours, but this wasn’t possible”")</f>
        <v>Thinking about your most recent job , to what extent would you agree or disagree with the following?: “I would have liked to reduce my hours, but this wasn’t possible”</v>
      </c>
      <c r="E69" s="13" t="str">
        <f>HYPERLINK("#'Full Results'!A559", "559")</f>
        <v>559</v>
      </c>
      <c r="F69" t="s">
        <v>492</v>
      </c>
    </row>
    <row r="70" spans="3:6" x14ac:dyDescent="0.35">
      <c r="C70">
        <v>62</v>
      </c>
      <c r="D70" s="8" t="str">
        <f>HYPERLINK("#'Table 62'!A1", " Did the coronavirus pandemic play a role in your decision to leave work?")</f>
        <v xml:space="preserve"> Did the coronavirus pandemic play a role in your decision to leave work?</v>
      </c>
      <c r="E70" s="13" t="str">
        <f>HYPERLINK("#'Full Results'!A571", "571")</f>
        <v>571</v>
      </c>
      <c r="F70" t="s">
        <v>492</v>
      </c>
    </row>
    <row r="71" spans="3:6" x14ac:dyDescent="0.35">
      <c r="C71">
        <v>63</v>
      </c>
      <c r="D71" s="8" t="str">
        <f>HYPERLINK("#'Table 63'!A1", "Grid Summary: Which of the following are true or untrue for you?")</f>
        <v>Grid Summary: Which of the following are true or untrue for you?</v>
      </c>
      <c r="E71" s="7"/>
      <c r="F71" t="s">
        <v>492</v>
      </c>
    </row>
    <row r="72" spans="3:6" x14ac:dyDescent="0.35">
      <c r="C72">
        <v>64</v>
      </c>
      <c r="D72" s="8" t="str">
        <f>HYPERLINK("#'Table 64'!A1", "Which of the following are true or untrue for you?: The coronavirus pandemic made me reconsider my priorities in life")</f>
        <v>Which of the following are true or untrue for you?: The coronavirus pandemic made me reconsider my priorities in life</v>
      </c>
      <c r="E72" s="13" t="str">
        <f>HYPERLINK("#'Full Results'!A577", "577")</f>
        <v>577</v>
      </c>
      <c r="F72" t="s">
        <v>492</v>
      </c>
    </row>
    <row r="73" spans="3:6" x14ac:dyDescent="0.35">
      <c r="C73">
        <v>65</v>
      </c>
      <c r="D73" s="8" t="str">
        <f>HYPERLINK("#'Table 65'!A1", "Which of the following are true or untrue for you?: The coronavirus pandemic gave me long-term health conditions that makes it harder for me to return to work")</f>
        <v>Which of the following are true or untrue for you?: The coronavirus pandemic gave me long-term health conditions that makes it harder for me to return to work</v>
      </c>
      <c r="E73" s="13" t="str">
        <f>HYPERLINK("#'Full Results'!A583", "583")</f>
        <v>583</v>
      </c>
      <c r="F73" t="s">
        <v>492</v>
      </c>
    </row>
    <row r="74" spans="3:6" x14ac:dyDescent="0.35">
      <c r="C74">
        <v>66</v>
      </c>
      <c r="D74" s="8" t="str">
        <f>HYPERLINK("#'Table 66'!A1", "Which of the following are true or untrue for you?: The coronavirus pandemic gave a close friend or relative long-term health conditions that make it harder for me to return to work")</f>
        <v>Which of the following are true or untrue for you?: The coronavirus pandemic gave a close friend or relative long-term health conditions that make it harder for me to return to work</v>
      </c>
      <c r="E74" s="13" t="str">
        <f>HYPERLINK("#'Full Results'!A589", "589")</f>
        <v>589</v>
      </c>
      <c r="F74" t="s">
        <v>492</v>
      </c>
    </row>
    <row r="75" spans="3:6" x14ac:dyDescent="0.35">
      <c r="C75">
        <v>67</v>
      </c>
      <c r="D75" s="8" t="str">
        <f>HYPERLINK("#'Table 67'!A1", "Which of the following are true or untrue for you?: The coronavirus pandemic made me realize I don’t spend enough time with my friends or family")</f>
        <v>Which of the following are true or untrue for you?: The coronavirus pandemic made me realize I don’t spend enough time with my friends or family</v>
      </c>
      <c r="E75" s="13" t="str">
        <f>HYPERLINK("#'Full Results'!A595", "595")</f>
        <v>595</v>
      </c>
      <c r="F75" t="s">
        <v>492</v>
      </c>
    </row>
    <row r="76" spans="3:6" x14ac:dyDescent="0.35">
      <c r="C76">
        <v>68</v>
      </c>
      <c r="D76" s="8" t="str">
        <f>HYPERLINK("#'Table 68'!A1", "Which of the following are true or untrue for you?: The coronavirus pandemic made me realize I spent too much time at work")</f>
        <v>Which of the following are true or untrue for you?: The coronavirus pandemic made me realize I spent too much time at work</v>
      </c>
      <c r="E76" s="13" t="str">
        <f>HYPERLINK("#'Full Results'!A601", "601")</f>
        <v>601</v>
      </c>
      <c r="F76" t="s">
        <v>492</v>
      </c>
    </row>
    <row r="77" spans="3:6" x14ac:dyDescent="0.35">
      <c r="C77">
        <v>69</v>
      </c>
      <c r="D77" s="8" t="str">
        <f>HYPERLINK("#'Table 69'!A1", "Which of the following are true or untrue for you?: The coronavirus pandemic made me realize I do not enjoy my job")</f>
        <v>Which of the following are true or untrue for you?: The coronavirus pandemic made me realize I do not enjoy my job</v>
      </c>
      <c r="E77" s="13" t="str">
        <f>HYPERLINK("#'Full Results'!A607", "607")</f>
        <v>607</v>
      </c>
      <c r="F77" t="s">
        <v>492</v>
      </c>
    </row>
    <row r="78" spans="3:6" x14ac:dyDescent="0.35">
      <c r="C78">
        <v>70</v>
      </c>
      <c r="D78" s="8" t="str">
        <f>HYPERLINK("#'Table 70'!A1", " Do you think it is fair or unfair for people to want grandparents to provide care for their grandchildren?")</f>
        <v xml:space="preserve"> Do you think it is fair or unfair for people to want grandparents to provide care for their grandchildren?</v>
      </c>
      <c r="E78" s="13" t="str">
        <f>HYPERLINK("#'Full Results'!A613", "613")</f>
        <v>613</v>
      </c>
      <c r="F78" t="s">
        <v>86</v>
      </c>
    </row>
    <row r="79" spans="3:6" x14ac:dyDescent="0.35">
      <c r="C79">
        <v>71</v>
      </c>
      <c r="D79" s="8" t="str">
        <f>HYPERLINK("#'Table 71'!A1", " Do you currently care for another person for at least 35 hours each week (or 5 hours each day)?This would include children, or other elderly or disabled relatives.Please do not include any care done as part of your employment.")</f>
        <v xml:space="preserve"> Do you currently care for another person for at least 35 hours each week (or 5 hours each day)?This would include children, or other elderly or disabled relatives.Please do not include any care done as part of your employment.</v>
      </c>
      <c r="E79" s="13" t="str">
        <f>HYPERLINK("#'Full Results'!A622", "622")</f>
        <v>622</v>
      </c>
      <c r="F79" t="s">
        <v>86</v>
      </c>
    </row>
    <row r="80" spans="3:6" x14ac:dyDescent="0.35">
      <c r="C80">
        <v>72</v>
      </c>
      <c r="D80" s="8" t="str">
        <f>HYPERLINK("#'Table 72'!A1", "You said you currently care for another person or for several people. How would you best describe their relationship to you?Please select all that apply.")</f>
        <v>You said you currently care for another person or for several people. How would you best describe their relationship to you?Please select all that apply.</v>
      </c>
      <c r="E80" s="13" t="str">
        <f>HYPERLINK("#'Full Results'!A628", "628")</f>
        <v>628</v>
      </c>
      <c r="F80" t="s">
        <v>371</v>
      </c>
    </row>
    <row r="81" spans="3:7" x14ac:dyDescent="0.35">
      <c r="C81">
        <v>73</v>
      </c>
      <c r="D81" s="8" t="str">
        <f>HYPERLINK("#'Table 73'!A1", "You said you care for your grandchildren. Why is this?Please select all that apply.")</f>
        <v>You said you care for your grandchildren. Why is this?Please select all that apply.</v>
      </c>
      <c r="E81" s="13" t="str">
        <f>HYPERLINK("#'Full Results'!A638", "638")</f>
        <v>638</v>
      </c>
      <c r="F81" t="s">
        <v>380</v>
      </c>
    </row>
    <row r="82" spans="3:7" x14ac:dyDescent="0.35">
      <c r="C82">
        <v>74</v>
      </c>
      <c r="D82" s="8" t="str">
        <f>HYPERLINK("#'Table 74'!A1", " If you did not have to care for another person, would you return to work?")</f>
        <v xml:space="preserve"> If you did not have to care for another person, would you return to work?</v>
      </c>
      <c r="E82" s="13" t="str">
        <f>HYPERLINK("#'Full Results'!A650", "650")</f>
        <v>650</v>
      </c>
      <c r="F82" t="s">
        <v>371</v>
      </c>
    </row>
    <row r="83" spans="3:7" x14ac:dyDescent="0.35">
      <c r="C83">
        <v>75</v>
      </c>
      <c r="D83" s="8" t="str">
        <f>HYPERLINK("#'Table 75'!A1", " Since the onset of the coronavirus pandemic, how has the amount of time you spend caring for others changed?")</f>
        <v xml:space="preserve"> Since the onset of the coronavirus pandemic, how has the amount of time you spend caring for others changed?</v>
      </c>
      <c r="E83" s="13" t="str">
        <f>HYPERLINK("#'Full Results'!A656", "656")</f>
        <v>656</v>
      </c>
      <c r="F83" t="s">
        <v>86</v>
      </c>
    </row>
    <row r="84" spans="3:7" x14ac:dyDescent="0.35">
      <c r="C84">
        <v>76</v>
      </c>
      <c r="D84" s="8" t="str">
        <f>HYPERLINK("#'Table 76'!A1", " Do you have a friend or close relative with caring needs?")</f>
        <v xml:space="preserve"> Do you have a friend or close relative with caring needs?</v>
      </c>
      <c r="E84" s="13" t="str">
        <f>HYPERLINK("#'Full Results'!A665", "665")</f>
        <v>665</v>
      </c>
      <c r="F84" t="s">
        <v>382</v>
      </c>
    </row>
    <row r="85" spans="3:7" x14ac:dyDescent="0.35">
      <c r="C85">
        <v>77</v>
      </c>
      <c r="D85" s="8" t="str">
        <f>HYPERLINK("#'Table 77'!A1", " You said you had a friend or close relative with caring needs. Have you ever considered leaving the workforce in order to help care for them?")</f>
        <v xml:space="preserve"> You said you had a friend or close relative with caring needs. Have you ever considered leaving the workforce in order to help care for them?</v>
      </c>
      <c r="E85" s="13" t="str">
        <f>HYPERLINK("#'Full Results'!A671", "671")</f>
        <v>671</v>
      </c>
      <c r="F85" t="s">
        <v>494</v>
      </c>
    </row>
    <row r="86" spans="3:7" x14ac:dyDescent="0.35">
      <c r="C86">
        <v>78</v>
      </c>
      <c r="D86" s="8" t="str">
        <f>HYPERLINK("#'Table 78'!A1", "Grid Summary: To what extent do you agree or disagree with the following?")</f>
        <v>Grid Summary: To what extent do you agree or disagree with the following?</v>
      </c>
      <c r="E86" s="7"/>
      <c r="F86" t="s">
        <v>86</v>
      </c>
    </row>
    <row r="87" spans="3:7" x14ac:dyDescent="0.35">
      <c r="C87">
        <v>79</v>
      </c>
      <c r="D87" s="8" t="str">
        <f>HYPERLINK("#'Table 79'!A1", "To what extent do you agree or disagree with the following?: “If childcare was more affordable, I would not have to care for my grandchildren as much.”")</f>
        <v>To what extent do you agree or disagree with the following?: “If childcare was more affordable, I would not have to care for my grandchildren as much.”</v>
      </c>
      <c r="E87" s="13" t="str">
        <f>HYPERLINK("#'Full Results'!A677", "677")</f>
        <v>677</v>
      </c>
      <c r="F87" t="s">
        <v>380</v>
      </c>
    </row>
    <row r="88" spans="3:7" x14ac:dyDescent="0.35">
      <c r="C88">
        <v>80</v>
      </c>
      <c r="D88" s="8" t="str">
        <f>HYPERLINK("#'Table 80'!A1", "To what extent do you agree or disagree with the following?: “The person or people I care for would be better served by a full-time professional”")</f>
        <v>To what extent do you agree or disagree with the following?: “The person or people I care for would be better served by a full-time professional”</v>
      </c>
      <c r="E88" s="13" t="str">
        <f>HYPERLINK("#'Full Results'!A689", "689")</f>
        <v>689</v>
      </c>
      <c r="F88" t="s">
        <v>371</v>
      </c>
    </row>
    <row r="89" spans="3:7" x14ac:dyDescent="0.35">
      <c r="C89">
        <v>81</v>
      </c>
      <c r="D89" s="8" t="str">
        <f>HYPERLINK("#'Table 81'!A1", "To what extent do you agree or disagree with the following?: “Caring services in this country are underfunded”")</f>
        <v>To what extent do you agree or disagree with the following?: “Caring services in this country are underfunded”</v>
      </c>
      <c r="E89" s="13" t="str">
        <f>HYPERLINK("#'Full Results'!A701", "701")</f>
        <v>701</v>
      </c>
      <c r="F89" t="s">
        <v>86</v>
      </c>
    </row>
    <row r="90" spans="3:7" x14ac:dyDescent="0.35">
      <c r="C90">
        <v>82</v>
      </c>
      <c r="D90" s="8" t="str">
        <f>HYPERLINK("#'Table 82'!A1", "To what extent do you agree or disagree with the following?: “Caring services in this country are too expensive for people like me”")</f>
        <v>To what extent do you agree or disagree with the following?: “Caring services in this country are too expensive for people like me”</v>
      </c>
      <c r="E90" s="13" t="str">
        <f>HYPERLINK("#'Full Results'!A713", "713")</f>
        <v>713</v>
      </c>
      <c r="F90" t="s">
        <v>86</v>
      </c>
    </row>
    <row r="91" spans="3:7" x14ac:dyDescent="0.35">
      <c r="C91">
        <v>83</v>
      </c>
      <c r="D91" s="8" t="str">
        <f>HYPERLINK("#'Table 83'!A1", " Have you ever waited for twelve weeks (3 months) or more to receive health treatment after being referred by a specialist?")</f>
        <v xml:space="preserve"> Have you ever waited for twelve weeks (3 months) or more to receive health treatment after being referred by a specialist?</v>
      </c>
      <c r="E91" s="13" t="str">
        <f>HYPERLINK("#'Full Results'!A725", "725")</f>
        <v>725</v>
      </c>
      <c r="F91" t="s">
        <v>86</v>
      </c>
    </row>
    <row r="92" spans="3:7" x14ac:dyDescent="0.35">
      <c r="C92">
        <v>84</v>
      </c>
      <c r="D92" s="8" t="str">
        <f>HYPERLINK("#'Table 84'!A1", " We will now ask you a series of questions about any long-term health conditions you suffer from, and whether this has impacted your ability to work. Answering these questions is entirely voluntary, and you can exit the survey at any time.Do you ...")</f>
        <v xml:space="preserve"> We will now ask you a series of questions about any long-term health conditions you suffer from, and whether this has impacted your ability to work. Answering these questions is entirely voluntary, and you can exit the survey at any time.Do you ...</v>
      </c>
      <c r="E92" s="13" t="str">
        <f>HYPERLINK("#'Full Results'!A731", "731")</f>
        <v>731</v>
      </c>
      <c r="F92" t="s">
        <v>409</v>
      </c>
    </row>
    <row r="93" spans="3:7" x14ac:dyDescent="0.35">
      <c r="C93">
        <v>85</v>
      </c>
      <c r="D93" s="8" t="str">
        <f>HYPERLINK("#'Table 85'!A1", " You said you suffer from a long-term health condition. How easy or difficult did you find it to access treatment or medication prior to the coronavirus pandemic?If you suffer from more than one long-term health condition, please answer by thinki...")</f>
        <v xml:space="preserve"> You said you suffer from a long-term health condition. How easy or difficult did you find it to access treatment or medication prior to the coronavirus pandemic?If you suffer from more than one long-term health condition, please answer by thinki...</v>
      </c>
      <c r="E93" s="13" t="str">
        <f>HYPERLINK("#'Full Results'!A736", "736")</f>
        <v>736</v>
      </c>
      <c r="F93" t="s">
        <v>406</v>
      </c>
    </row>
    <row r="94" spans="3:7" x14ac:dyDescent="0.35">
      <c r="C94">
        <v>86</v>
      </c>
      <c r="D94" s="8" t="str">
        <f>HYPERLINK("#'Table 86'!A1", " And how easy or difficult have you found it to access treatment or medication since the coronavirus pandemic?If you suffer from more than one long-term health condition, please answer by thinking of the condition that affects you the most.")</f>
        <v xml:space="preserve"> And how easy or difficult have you found it to access treatment or medication since the coronavirus pandemic?If you suffer from more than one long-term health condition, please answer by thinking of the condition that affects you the most.</v>
      </c>
      <c r="E94" s="13" t="str">
        <f>HYPERLINK("#'Full Results'!A749", "749")</f>
        <v>749</v>
      </c>
      <c r="F94" t="s">
        <v>406</v>
      </c>
    </row>
    <row r="95" spans="3:7" x14ac:dyDescent="0.35">
      <c r="C95">
        <v>87</v>
      </c>
      <c r="D95" s="8" t="str">
        <f>HYPERLINK("#'Table 87'!A1", " You said you have found it difficult to access treatment or medication since the coronavirus pandemic. Has this made your condition worse?If you suffer from more than one long-term health condition, please answer by thinking of the condition tha...")</f>
        <v xml:space="preserve"> You said you have found it difficult to access treatment or medication since the coronavirus pandemic. Has this made your condition worse?If you suffer from more than one long-term health condition, please answer by thinking of the condition tha...</v>
      </c>
      <c r="E95" s="13" t="str">
        <f>HYPERLINK("#'Full Results'!A761", "761")</f>
        <v>761</v>
      </c>
      <c r="F95" t="s">
        <v>445</v>
      </c>
    </row>
    <row r="96" spans="3:7" x14ac:dyDescent="0.35">
      <c r="C96">
        <v>88</v>
      </c>
      <c r="D96" s="8" t="str">
        <f>HYPERLINK("#'Table 88'!A1", "You said you have found it difficult to access treatment or medication for your condition since the coronavirus pandemic. Which, if any, of the following has this led to?If you suffer from more than one long-term health condition, please answer b...")</f>
        <v>You said you have found it difficult to access treatment or medication for your condition since the coronavirus pandemic. Which, if any, of the following has this led to?If you suffer from more than one long-term health condition, please answer b...</v>
      </c>
      <c r="E96" s="13" t="str">
        <f>HYPERLINK("#'Full Results'!A768", "768")</f>
        <v>768</v>
      </c>
      <c r="F96" t="s">
        <v>445</v>
      </c>
      <c r="G96" s="23"/>
    </row>
    <row r="97" spans="3:6" x14ac:dyDescent="0.35">
      <c r="C97">
        <v>89</v>
      </c>
      <c r="D97" s="8" t="str">
        <f>HYPERLINK("#'Table 89'!A1", " How long have you suffered from your condition?If you suffer from more than one long-term health condition, please answer by thinking of the condition that affects you the most.")</f>
        <v xml:space="preserve"> How long have you suffered from your condition?If you suffer from more than one long-term health condition, please answer by thinking of the condition that affects you the most.</v>
      </c>
      <c r="E97" s="13" t="str">
        <f>HYPERLINK("#'Full Results'!A779", "779")</f>
        <v>779</v>
      </c>
      <c r="F97" t="s">
        <v>406</v>
      </c>
    </row>
    <row r="98" spans="3:6" x14ac:dyDescent="0.35">
      <c r="C98">
        <v>90</v>
      </c>
      <c r="D98" s="8" t="str">
        <f>HYPERLINK("#'Table 90'!A1", " Does your condition have a bigger or smaller impact on your life than it did prior to the coronavirus pandemic?If you suffer from more than one long-term health condition, please answer by thinking of the condition that affects you the most.")</f>
        <v xml:space="preserve"> Does your condition have a bigger or smaller impact on your life than it did prior to the coronavirus pandemic?If you suffer from more than one long-term health condition, please answer by thinking of the condition that affects you the most.</v>
      </c>
      <c r="E98" s="13" t="str">
        <f>HYPERLINK("#'Full Results'!A788", "788")</f>
        <v>788</v>
      </c>
      <c r="F98" t="s">
        <v>406</v>
      </c>
    </row>
    <row r="99" spans="3:6" x14ac:dyDescent="0.35">
      <c r="C99">
        <v>91</v>
      </c>
      <c r="D99" s="8" t="str">
        <f>HYPERLINK("#'Table 91'!A1", " Regardless of whether you currently plan on returning to work in the future, do you want to return to work in the future?")</f>
        <v xml:space="preserve"> Regardless of whether you currently plan on returning to work in the future, do you want to return to work in the future?</v>
      </c>
      <c r="E99" s="13" t="str">
        <f>HYPERLINK("#'Full Results'!A798", "798")</f>
        <v>798</v>
      </c>
      <c r="F99" t="s">
        <v>492</v>
      </c>
    </row>
    <row r="100" spans="3:6" x14ac:dyDescent="0.35">
      <c r="C100">
        <v>92</v>
      </c>
      <c r="D100" s="8" t="str">
        <f>HYPERLINK("#'Table 92'!A1", "Which, if any, of the following would make you consider returning to work in the future?Please select all that apply.")</f>
        <v>Which, if any, of the following would make you consider returning to work in the future?Please select all that apply.</v>
      </c>
      <c r="E100" s="13" t="str">
        <f>HYPERLINK("#'Full Results'!A804", "804")</f>
        <v>804</v>
      </c>
      <c r="F100" t="s">
        <v>495</v>
      </c>
    </row>
    <row r="101" spans="3:6" x14ac:dyDescent="0.35">
      <c r="C101">
        <v>93</v>
      </c>
      <c r="D101" s="8" t="str">
        <f>HYPERLINK("#'Table 93'!A1", " In general, do you think the support offered by companies for people who return to work after a period of retirement is sufficient or insufficient?")</f>
        <v xml:space="preserve"> In general, do you think the support offered by companies for people who return to work after a period of retirement is sufficient or insufficient?</v>
      </c>
      <c r="E101" s="13" t="str">
        <f>HYPERLINK("#'Full Results'!A821", "821")</f>
        <v>821</v>
      </c>
      <c r="F101" t="s">
        <v>86</v>
      </c>
    </row>
    <row r="102" spans="3:6" x14ac:dyDescent="0.35">
      <c r="C102">
        <v>94</v>
      </c>
      <c r="D102" s="8" t="str">
        <f>HYPERLINK("#'Table 94'!A1", "You said you do not think sufficient support exists for people who want to return to work. What support do you think should be offered?Please select all that apply")</f>
        <v>You said you do not think sufficient support exists for people who want to return to work. What support do you think should be offered?Please select all that apply</v>
      </c>
      <c r="E102" s="13" t="str">
        <f>HYPERLINK("#'Full Results'!A827", "827")</f>
        <v>827</v>
      </c>
      <c r="F102" t="s">
        <v>496</v>
      </c>
    </row>
    <row r="103" spans="3:6" x14ac:dyDescent="0.35">
      <c r="C103">
        <v>95</v>
      </c>
      <c r="D103" s="8" t="str">
        <f>HYPERLINK("#'Table 95'!A1", "Grid Summary: To what extent do you agree or disagree with the following?")</f>
        <v>Grid Summary: To what extent do you agree or disagree with the following?</v>
      </c>
      <c r="E103" s="7"/>
      <c r="F103" t="s">
        <v>86</v>
      </c>
    </row>
    <row r="104" spans="3:6" x14ac:dyDescent="0.35">
      <c r="C104">
        <v>96</v>
      </c>
      <c r="D104" s="8" t="str">
        <f>HYPERLINK("#'Table 96'!A1", "To what extent do you agree or disagree with the following?: There is stigma associated with returning to work after being retired")</f>
        <v>To what extent do you agree or disagree with the following?: There is stigma associated with returning to work after being retired</v>
      </c>
      <c r="E104" s="13" t="str">
        <f>HYPERLINK("#'Full Results'!A840", "840")</f>
        <v>840</v>
      </c>
      <c r="F104" t="s">
        <v>86</v>
      </c>
    </row>
    <row r="105" spans="3:6" x14ac:dyDescent="0.35">
      <c r="C105">
        <v>97</v>
      </c>
      <c r="D105" s="8" t="str">
        <f>HYPERLINK("#'Table 97'!A1", "To what extent do you agree or disagree with the following?: Retirement is often boring")</f>
        <v>To what extent do you agree or disagree with the following?: Retirement is often boring</v>
      </c>
      <c r="E105" s="13" t="str">
        <f>HYPERLINK("#'Full Results'!A852", "852")</f>
        <v>852</v>
      </c>
      <c r="F105" t="s">
        <v>86</v>
      </c>
    </row>
    <row r="106" spans="3:6" x14ac:dyDescent="0.35">
      <c r="C106">
        <v>98</v>
      </c>
      <c r="D106" s="8" t="str">
        <f>HYPERLINK("#'Table 98'!A1", "To what extent do you agree or disagree with the following?: Retirement is often unfulfilling")</f>
        <v>To what extent do you agree or disagree with the following?: Retirement is often unfulfilling</v>
      </c>
      <c r="E106" s="13" t="str">
        <f>HYPERLINK("#'Full Results'!A864", "864")</f>
        <v>864</v>
      </c>
      <c r="F106" t="s">
        <v>86</v>
      </c>
    </row>
    <row r="107" spans="3:6" x14ac:dyDescent="0.35">
      <c r="C107">
        <v>99</v>
      </c>
      <c r="D107" s="8" t="str">
        <f>HYPERLINK("#'Table 99'!A1", "To what extent do you agree or disagree with the following?: Retired people would struggle to return to work as working methods and practices will have moved on significantly from when they were last in work")</f>
        <v>To what extent do you agree or disagree with the following?: Retired people would struggle to return to work as working methods and practices will have moved on significantly from when they were last in work</v>
      </c>
      <c r="E107" s="13" t="str">
        <f>HYPERLINK("#'Full Results'!A876", "876")</f>
        <v>876</v>
      </c>
      <c r="F107" t="s">
        <v>86</v>
      </c>
    </row>
    <row r="108" spans="3:6" x14ac:dyDescent="0.35">
      <c r="C108">
        <v>100</v>
      </c>
      <c r="D108" s="8" t="str">
        <f>HYPERLINK("#'Table 100'!A1", "To what extent do you agree or disagree with the following?: Retired people should not have to return to work if they don’t want to")</f>
        <v>To what extent do you agree or disagree with the following?: Retired people should not have to return to work if they don’t want to</v>
      </c>
      <c r="E108" s="13" t="str">
        <f>HYPERLINK("#'Full Results'!A888", "888")</f>
        <v>888</v>
      </c>
      <c r="F108" t="s">
        <v>86</v>
      </c>
    </row>
    <row r="109" spans="3:6" x14ac:dyDescent="0.35">
      <c r="C109">
        <v>101</v>
      </c>
      <c r="D109" s="8" t="str">
        <f>HYPERLINK("#'Table 101'!A1", "To what extent do you agree or disagree with the following?: Older workers are left behind by employers")</f>
        <v>To what extent do you agree or disagree with the following?: Older workers are left behind by employers</v>
      </c>
      <c r="E109" s="13" t="str">
        <f>HYPERLINK("#'Full Results'!A900", "900")</f>
        <v>900</v>
      </c>
      <c r="F109" t="s">
        <v>86</v>
      </c>
    </row>
    <row r="110" spans="3:6" x14ac:dyDescent="0.35">
      <c r="C110">
        <v>102</v>
      </c>
      <c r="D110" s="8" t="str">
        <f>HYPERLINK("#'Table 102'!A1", " Which of the following comes closest to your view?")</f>
        <v xml:space="preserve"> Which of the following comes closest to your view?</v>
      </c>
      <c r="E110" s="13" t="str">
        <f>HYPERLINK("#'Full Results'!A912", "912")</f>
        <v>912</v>
      </c>
      <c r="F110" t="s">
        <v>86</v>
      </c>
    </row>
    <row r="111" spans="3:6" x14ac:dyDescent="0.35">
      <c r="C111">
        <v>103</v>
      </c>
      <c r="D111" s="8" t="str">
        <f>HYPERLINK("#'Table 103'!A1", " Which of the following comes closest to your view?")</f>
        <v xml:space="preserve"> Which of the following comes closest to your view?</v>
      </c>
      <c r="E111" s="13" t="str">
        <f>HYPERLINK("#'Full Results'!A918", "918")</f>
        <v>918</v>
      </c>
      <c r="F111" t="s">
        <v>86</v>
      </c>
    </row>
    <row r="112" spans="3:6" x14ac:dyDescent="0.35">
      <c r="C112">
        <v>104</v>
      </c>
      <c r="D112" s="8" t="str">
        <f>HYPERLINK("#'Table 104'!A1", " Which of the following options for your retirement would you prefer, if cost and income were not an issue?")</f>
        <v xml:space="preserve"> Which of the following options for your retirement would you prefer, if cost and income were not an issue?</v>
      </c>
      <c r="E112" s="13" t="str">
        <f>HYPERLINK("#'Full Results'!A924", "924")</f>
        <v>924</v>
      </c>
      <c r="F112" t="s">
        <v>86</v>
      </c>
    </row>
    <row r="113" spans="3:6" x14ac:dyDescent="0.35">
      <c r="C113">
        <v>105</v>
      </c>
      <c r="D113" s="8" t="str">
        <f>HYPERLINK("#'Table 105'!A1", "Grid Summary: To what extent do you agree or disagree with the following?")</f>
        <v>Grid Summary: To what extent do you agree or disagree with the following?</v>
      </c>
      <c r="E113" s="7"/>
      <c r="F113" t="s">
        <v>86</v>
      </c>
    </row>
    <row r="114" spans="3:6" x14ac:dyDescent="0.35">
      <c r="C114">
        <v>106</v>
      </c>
      <c r="D114" s="8" t="str">
        <f>HYPERLINK("#'Table 106'!A1", "To what extent do you agree or disagree with the following?: The retirement age should not be raised over time, and should stay the same for everyone")</f>
        <v>To what extent do you agree or disagree with the following?: The retirement age should not be raised over time, and should stay the same for everyone</v>
      </c>
      <c r="E114" s="13" t="str">
        <f>HYPERLINK("#'Full Results'!A931", "931")</f>
        <v>931</v>
      </c>
      <c r="F114" t="s">
        <v>86</v>
      </c>
    </row>
    <row r="115" spans="3:6" x14ac:dyDescent="0.35">
      <c r="C115">
        <v>107</v>
      </c>
      <c r="D115" s="8" t="str">
        <f>HYPERLINK("#'Table 107'!A1", "To what extent do you agree or disagree with the following?: I personally found it harder to get a job as I got older")</f>
        <v>To what extent do you agree or disagree with the following?: I personally found it harder to get a job as I got older</v>
      </c>
      <c r="E115" s="13" t="str">
        <f>HYPERLINK("#'Full Results'!A943", "943")</f>
        <v>943</v>
      </c>
      <c r="F115" t="s">
        <v>86</v>
      </c>
    </row>
    <row r="116" spans="3:6" x14ac:dyDescent="0.35">
      <c r="C116">
        <v>108</v>
      </c>
      <c r="D116" s="8" t="str">
        <f>HYPERLINK("#'Table 108'!A1", "To what extent do you agree or disagree with the following?: Retirement was better for people in the past than it is now")</f>
        <v>To what extent do you agree or disagree with the following?: Retirement was better for people in the past than it is now</v>
      </c>
      <c r="E116" s="13" t="str">
        <f>HYPERLINK("#'Full Results'!A955", "955")</f>
        <v>955</v>
      </c>
      <c r="F116" t="s">
        <v>86</v>
      </c>
    </row>
    <row r="117" spans="3:6" x14ac:dyDescent="0.35">
      <c r="C117">
        <v>109</v>
      </c>
      <c r="D117" s="8" t="str">
        <f>HYPERLINK("#'Table 109'!A1", "To what extent do you agree or disagree with the following?: Pensions were more generous in the past than they are now")</f>
        <v>To what extent do you agree or disagree with the following?: Pensions were more generous in the past than they are now</v>
      </c>
      <c r="E117" s="13" t="str">
        <f>HYPERLINK("#'Full Results'!A967", "967")</f>
        <v>967</v>
      </c>
      <c r="F117" t="s">
        <v>86</v>
      </c>
    </row>
    <row r="118" spans="3:6" x14ac:dyDescent="0.35">
      <c r="C118">
        <v>110</v>
      </c>
      <c r="D118" s="8" t="str">
        <f>HYPERLINK("#'Table 110'!A1", "To what extent do you agree or disagree with the following?: People should be expected to work for longer before they get their pensions")</f>
        <v>To what extent do you agree or disagree with the following?: People should be expected to work for longer before they get their pensions</v>
      </c>
      <c r="E118" s="13" t="str">
        <f>HYPERLINK("#'Full Results'!A979", "979")</f>
        <v>979</v>
      </c>
      <c r="F118" t="s">
        <v>86</v>
      </c>
    </row>
  </sheetData>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K19"/>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1010</v>
      </c>
      <c r="D7" s="10">
        <v>477</v>
      </c>
      <c r="E7" s="10">
        <v>530</v>
      </c>
      <c r="F7" s="10"/>
      <c r="G7" s="10">
        <v>154</v>
      </c>
      <c r="H7" s="10">
        <v>389</v>
      </c>
      <c r="I7" s="10">
        <v>467</v>
      </c>
      <c r="J7" s="10"/>
      <c r="K7" s="10">
        <v>185</v>
      </c>
      <c r="L7" s="10">
        <v>213</v>
      </c>
      <c r="M7" s="10">
        <v>395</v>
      </c>
      <c r="N7" s="10">
        <v>217</v>
      </c>
      <c r="O7" s="10"/>
      <c r="P7" s="10">
        <v>160</v>
      </c>
      <c r="Q7" s="10">
        <v>207</v>
      </c>
      <c r="R7" s="10">
        <v>178</v>
      </c>
      <c r="S7" s="10">
        <v>410</v>
      </c>
      <c r="T7" s="10"/>
      <c r="U7" s="10">
        <v>534</v>
      </c>
      <c r="V7" s="10">
        <v>237</v>
      </c>
      <c r="W7" s="10">
        <v>128</v>
      </c>
      <c r="X7" s="10">
        <v>79</v>
      </c>
      <c r="Y7" s="10">
        <v>15</v>
      </c>
      <c r="Z7" s="10"/>
      <c r="AA7" s="10">
        <v>325</v>
      </c>
      <c r="AB7" s="10">
        <v>340</v>
      </c>
      <c r="AC7" s="10"/>
      <c r="AD7" s="10">
        <v>407</v>
      </c>
      <c r="AE7" s="10">
        <v>427</v>
      </c>
      <c r="AF7" s="10"/>
      <c r="AG7" s="10">
        <v>223</v>
      </c>
      <c r="AH7" s="10">
        <v>239</v>
      </c>
      <c r="AI7" s="10">
        <v>89</v>
      </c>
      <c r="AJ7" s="10">
        <v>177</v>
      </c>
      <c r="AK7" s="10">
        <v>65</v>
      </c>
      <c r="AL7" s="10">
        <v>42</v>
      </c>
      <c r="AM7" s="10">
        <v>23</v>
      </c>
      <c r="AN7" s="10">
        <v>55</v>
      </c>
      <c r="AO7" s="10">
        <v>3</v>
      </c>
      <c r="AP7" s="10"/>
      <c r="AQ7" s="10">
        <v>485</v>
      </c>
      <c r="AR7" s="10">
        <v>235</v>
      </c>
      <c r="AS7" s="10">
        <v>15</v>
      </c>
      <c r="AT7" s="10">
        <v>72</v>
      </c>
      <c r="AU7" s="10">
        <v>169</v>
      </c>
      <c r="AV7" s="10">
        <v>22</v>
      </c>
      <c r="AW7" s="10"/>
      <c r="AX7" s="10">
        <v>176</v>
      </c>
      <c r="AY7" s="10">
        <v>473</v>
      </c>
      <c r="AZ7" s="10">
        <v>34</v>
      </c>
      <c r="BA7" s="10">
        <v>144</v>
      </c>
      <c r="BB7" s="10">
        <v>183</v>
      </c>
      <c r="BC7" s="10"/>
      <c r="BD7" s="10">
        <v>654</v>
      </c>
      <c r="BE7" s="10">
        <v>351</v>
      </c>
      <c r="BF7" s="10"/>
      <c r="BG7" s="10">
        <v>484</v>
      </c>
      <c r="BH7" s="10">
        <v>523</v>
      </c>
      <c r="BI7" s="10"/>
      <c r="BJ7" s="10">
        <v>583</v>
      </c>
      <c r="BK7" s="10">
        <v>400</v>
      </c>
    </row>
    <row r="8" spans="2:63" ht="30" customHeight="1" x14ac:dyDescent="0.35">
      <c r="B8" s="11" t="s">
        <v>19</v>
      </c>
      <c r="C8" s="11">
        <v>1010</v>
      </c>
      <c r="D8" s="11">
        <v>504</v>
      </c>
      <c r="E8" s="11">
        <v>503</v>
      </c>
      <c r="F8" s="11"/>
      <c r="G8" s="11">
        <v>177</v>
      </c>
      <c r="H8" s="11">
        <v>366</v>
      </c>
      <c r="I8" s="11">
        <v>467</v>
      </c>
      <c r="J8" s="11"/>
      <c r="K8" s="11">
        <v>172</v>
      </c>
      <c r="L8" s="11">
        <v>210</v>
      </c>
      <c r="M8" s="11">
        <v>387</v>
      </c>
      <c r="N8" s="11">
        <v>241</v>
      </c>
      <c r="O8" s="11"/>
      <c r="P8" s="11">
        <v>162</v>
      </c>
      <c r="Q8" s="11">
        <v>211</v>
      </c>
      <c r="R8" s="11">
        <v>177</v>
      </c>
      <c r="S8" s="11">
        <v>407</v>
      </c>
      <c r="T8" s="11"/>
      <c r="U8" s="11">
        <v>557</v>
      </c>
      <c r="V8" s="11">
        <v>223</v>
      </c>
      <c r="W8" s="11">
        <v>122</v>
      </c>
      <c r="X8" s="11">
        <v>75</v>
      </c>
      <c r="Y8" s="11">
        <v>15</v>
      </c>
      <c r="Z8" s="11"/>
      <c r="AA8" s="11">
        <v>322</v>
      </c>
      <c r="AB8" s="11">
        <v>343</v>
      </c>
      <c r="AC8" s="11"/>
      <c r="AD8" s="11">
        <v>403</v>
      </c>
      <c r="AE8" s="11">
        <v>429</v>
      </c>
      <c r="AF8" s="11"/>
      <c r="AG8" s="11">
        <v>223</v>
      </c>
      <c r="AH8" s="11">
        <v>236</v>
      </c>
      <c r="AI8" s="11">
        <v>85</v>
      </c>
      <c r="AJ8" s="11">
        <v>185</v>
      </c>
      <c r="AK8" s="11">
        <v>65</v>
      </c>
      <c r="AL8" s="11">
        <v>45</v>
      </c>
      <c r="AM8" s="11">
        <v>23</v>
      </c>
      <c r="AN8" s="11">
        <v>57</v>
      </c>
      <c r="AO8" s="11">
        <v>3</v>
      </c>
      <c r="AP8" s="11"/>
      <c r="AQ8" s="11">
        <v>482</v>
      </c>
      <c r="AR8" s="11">
        <v>234</v>
      </c>
      <c r="AS8" s="11">
        <v>15</v>
      </c>
      <c r="AT8" s="11">
        <v>72</v>
      </c>
      <c r="AU8" s="11">
        <v>173</v>
      </c>
      <c r="AV8" s="11">
        <v>22</v>
      </c>
      <c r="AW8" s="11"/>
      <c r="AX8" s="11">
        <v>181</v>
      </c>
      <c r="AY8" s="11">
        <v>472</v>
      </c>
      <c r="AZ8" s="11">
        <v>35</v>
      </c>
      <c r="BA8" s="11">
        <v>140</v>
      </c>
      <c r="BB8" s="11">
        <v>181</v>
      </c>
      <c r="BC8" s="11"/>
      <c r="BD8" s="11">
        <v>647</v>
      </c>
      <c r="BE8" s="11">
        <v>358</v>
      </c>
      <c r="BF8" s="11"/>
      <c r="BG8" s="11">
        <v>482</v>
      </c>
      <c r="BH8" s="11">
        <v>525</v>
      </c>
      <c r="BI8" s="11"/>
      <c r="BJ8" s="11">
        <v>578</v>
      </c>
      <c r="BK8" s="11">
        <v>404</v>
      </c>
    </row>
    <row r="9" spans="2:63" x14ac:dyDescent="0.35">
      <c r="B9" s="17" t="s">
        <v>79</v>
      </c>
      <c r="C9" s="16">
        <v>0.55495008897614695</v>
      </c>
      <c r="D9" s="16">
        <v>0.52834981828183003</v>
      </c>
      <c r="E9" s="16">
        <v>0.58299027478250598</v>
      </c>
      <c r="F9" s="16"/>
      <c r="G9" s="16">
        <v>0.63896228381524001</v>
      </c>
      <c r="H9" s="16">
        <v>0.60241830462422097</v>
      </c>
      <c r="I9" s="16">
        <v>0.48593233499618299</v>
      </c>
      <c r="J9" s="16"/>
      <c r="K9" s="16">
        <v>0.50815008324294397</v>
      </c>
      <c r="L9" s="16">
        <v>0.53468438227595005</v>
      </c>
      <c r="M9" s="16">
        <v>0.59643298388067301</v>
      </c>
      <c r="N9" s="16">
        <v>0.53940795855840995</v>
      </c>
      <c r="O9" s="16"/>
      <c r="P9" s="16">
        <v>0.67122637760929804</v>
      </c>
      <c r="Q9" s="16">
        <v>0.60586260002824199</v>
      </c>
      <c r="R9" s="16">
        <v>0.58968302778563597</v>
      </c>
      <c r="S9" s="16">
        <v>0.47274966677974001</v>
      </c>
      <c r="T9" s="16"/>
      <c r="U9" s="16">
        <v>0.57962409436748097</v>
      </c>
      <c r="V9" s="16">
        <v>0.59358798928856005</v>
      </c>
      <c r="W9" s="16">
        <v>0.41940558775598102</v>
      </c>
      <c r="X9" s="16">
        <v>0.45901265495798899</v>
      </c>
      <c r="Y9" s="16">
        <v>0.558702436950551</v>
      </c>
      <c r="Z9" s="16"/>
      <c r="AA9" s="16">
        <v>0.419060272457698</v>
      </c>
      <c r="AB9" s="16">
        <v>0.71071192881071199</v>
      </c>
      <c r="AC9" s="16"/>
      <c r="AD9" s="16">
        <v>0.36724774377397701</v>
      </c>
      <c r="AE9" s="16">
        <v>0.72034671337613698</v>
      </c>
      <c r="AF9" s="16"/>
      <c r="AG9" s="16">
        <v>0.58858389596384397</v>
      </c>
      <c r="AH9" s="16">
        <v>0.42409275429800802</v>
      </c>
      <c r="AI9" s="16">
        <v>0.471287076777122</v>
      </c>
      <c r="AJ9" s="16">
        <v>0.59615140008895695</v>
      </c>
      <c r="AK9" s="16">
        <v>0.57671318878744104</v>
      </c>
      <c r="AL9" s="16">
        <v>0.693579615643238</v>
      </c>
      <c r="AM9" s="16">
        <v>0.46644627322909399</v>
      </c>
      <c r="AN9" s="16">
        <v>0.72065684216869796</v>
      </c>
      <c r="AO9" s="16">
        <v>1</v>
      </c>
      <c r="AP9" s="16"/>
      <c r="AQ9" s="16">
        <v>0.50647277790939405</v>
      </c>
      <c r="AR9" s="16">
        <v>0.57396998879237404</v>
      </c>
      <c r="AS9" s="16">
        <v>0.62645644670795697</v>
      </c>
      <c r="AT9" s="16">
        <v>0.52093582622244705</v>
      </c>
      <c r="AU9" s="16">
        <v>0.67552916646333805</v>
      </c>
      <c r="AV9" s="16">
        <v>0.57688178650243704</v>
      </c>
      <c r="AW9" s="16"/>
      <c r="AX9" s="16">
        <v>0.53277284257508695</v>
      </c>
      <c r="AY9" s="16">
        <v>0.55739243014072604</v>
      </c>
      <c r="AZ9" s="16">
        <v>0.378298285474651</v>
      </c>
      <c r="BA9" s="16">
        <v>0.54073684787644205</v>
      </c>
      <c r="BB9" s="16">
        <v>0.615737854047961</v>
      </c>
      <c r="BC9" s="16"/>
      <c r="BD9" s="16">
        <v>0.57546733167920305</v>
      </c>
      <c r="BE9" s="16">
        <v>0.51999821503106602</v>
      </c>
      <c r="BF9" s="16"/>
      <c r="BG9" s="16">
        <v>0.56710801763983298</v>
      </c>
      <c r="BH9" s="16">
        <v>0.54324796701628397</v>
      </c>
      <c r="BI9" s="16"/>
      <c r="BJ9" s="16">
        <v>0.574874072888098</v>
      </c>
      <c r="BK9" s="16">
        <v>0.52697913039767297</v>
      </c>
    </row>
    <row r="10" spans="2:63" x14ac:dyDescent="0.35">
      <c r="B10" s="17" t="s">
        <v>80</v>
      </c>
      <c r="C10" s="16">
        <v>0.32747106235868401</v>
      </c>
      <c r="D10" s="16">
        <v>0.34160519732684502</v>
      </c>
      <c r="E10" s="16">
        <v>0.31325582740812502</v>
      </c>
      <c r="F10" s="16"/>
      <c r="G10" s="16">
        <v>0.24970115993904299</v>
      </c>
      <c r="H10" s="16">
        <v>0.30331776254508702</v>
      </c>
      <c r="I10" s="16">
        <v>0.37585576792950098</v>
      </c>
      <c r="J10" s="16"/>
      <c r="K10" s="16">
        <v>0.40146466441916001</v>
      </c>
      <c r="L10" s="16">
        <v>0.34756215163826898</v>
      </c>
      <c r="M10" s="16">
        <v>0.29016346630074002</v>
      </c>
      <c r="N10" s="16">
        <v>0.31706926807031799</v>
      </c>
      <c r="O10" s="16"/>
      <c r="P10" s="16">
        <v>0.21893667201546699</v>
      </c>
      <c r="Q10" s="16">
        <v>0.31195403321198301</v>
      </c>
      <c r="R10" s="16">
        <v>0.292970571842262</v>
      </c>
      <c r="S10" s="16">
        <v>0.39853502740700902</v>
      </c>
      <c r="T10" s="16"/>
      <c r="U10" s="16">
        <v>0.306277193015912</v>
      </c>
      <c r="V10" s="16">
        <v>0.30688863857401399</v>
      </c>
      <c r="W10" s="16">
        <v>0.44052208565190998</v>
      </c>
      <c r="X10" s="16">
        <v>0.42828214942598802</v>
      </c>
      <c r="Y10" s="16">
        <v>0.248412440484441</v>
      </c>
      <c r="Z10" s="16"/>
      <c r="AA10" s="16">
        <v>0.43473664177396798</v>
      </c>
      <c r="AB10" s="16">
        <v>0.21041377685459101</v>
      </c>
      <c r="AC10" s="16"/>
      <c r="AD10" s="16">
        <v>0.47358179916319199</v>
      </c>
      <c r="AE10" s="16">
        <v>0.21008886476805899</v>
      </c>
      <c r="AF10" s="16"/>
      <c r="AG10" s="16">
        <v>0.30060545160563401</v>
      </c>
      <c r="AH10" s="16">
        <v>0.43151461311966099</v>
      </c>
      <c r="AI10" s="16">
        <v>0.384771834249792</v>
      </c>
      <c r="AJ10" s="16">
        <v>0.304824136725454</v>
      </c>
      <c r="AK10" s="16">
        <v>0.27495867753931802</v>
      </c>
      <c r="AL10" s="16">
        <v>0.20932315847734401</v>
      </c>
      <c r="AM10" s="16">
        <v>0.48832844705779599</v>
      </c>
      <c r="AN10" s="16">
        <v>0.247209998407076</v>
      </c>
      <c r="AO10" s="16">
        <v>0</v>
      </c>
      <c r="AP10" s="16"/>
      <c r="AQ10" s="16">
        <v>0.349080566096726</v>
      </c>
      <c r="AR10" s="16">
        <v>0.341043662124832</v>
      </c>
      <c r="AS10" s="16">
        <v>0.313029137740373</v>
      </c>
      <c r="AT10" s="16">
        <v>0.38584091393118403</v>
      </c>
      <c r="AU10" s="16">
        <v>0.24701572082249401</v>
      </c>
      <c r="AV10" s="16">
        <v>0.21005885683078701</v>
      </c>
      <c r="AW10" s="16"/>
      <c r="AX10" s="16">
        <v>0.327792405072104</v>
      </c>
      <c r="AY10" s="16">
        <v>0.32430668595741602</v>
      </c>
      <c r="AZ10" s="16">
        <v>0.49568044290892499</v>
      </c>
      <c r="BA10" s="16">
        <v>0.36084795171857398</v>
      </c>
      <c r="BB10" s="16">
        <v>0.277188800726058</v>
      </c>
      <c r="BC10" s="16"/>
      <c r="BD10" s="16">
        <v>0.31808951687366499</v>
      </c>
      <c r="BE10" s="16">
        <v>0.34880531680094401</v>
      </c>
      <c r="BF10" s="16"/>
      <c r="BG10" s="16">
        <v>0.32397716148504901</v>
      </c>
      <c r="BH10" s="16">
        <v>0.33253251752204799</v>
      </c>
      <c r="BI10" s="16"/>
      <c r="BJ10" s="16">
        <v>0.33459300244905699</v>
      </c>
      <c r="BK10" s="16">
        <v>0.32820649574960298</v>
      </c>
    </row>
    <row r="11" spans="2:63" ht="29" x14ac:dyDescent="0.35">
      <c r="B11" s="17" t="s">
        <v>81</v>
      </c>
      <c r="C11" s="16">
        <v>6.29094981391249E-2</v>
      </c>
      <c r="D11" s="16">
        <v>7.2379707545973698E-2</v>
      </c>
      <c r="E11" s="16">
        <v>5.3802413802367798E-2</v>
      </c>
      <c r="F11" s="16"/>
      <c r="G11" s="16">
        <v>4.6562187946033402E-2</v>
      </c>
      <c r="H11" s="16">
        <v>6.19879954365248E-2</v>
      </c>
      <c r="I11" s="16">
        <v>6.9823923427466794E-2</v>
      </c>
      <c r="J11" s="16"/>
      <c r="K11" s="16">
        <v>3.0827237038810001E-2</v>
      </c>
      <c r="L11" s="16">
        <v>6.4712929313179596E-2</v>
      </c>
      <c r="M11" s="16">
        <v>6.22769019423242E-2</v>
      </c>
      <c r="N11" s="16">
        <v>8.52369051771458E-2</v>
      </c>
      <c r="O11" s="16"/>
      <c r="P11" s="16">
        <v>3.1800501307071599E-2</v>
      </c>
      <c r="Q11" s="16">
        <v>3.9249623312311098E-2</v>
      </c>
      <c r="R11" s="16">
        <v>7.3562421401592804E-2</v>
      </c>
      <c r="S11" s="16">
        <v>7.7203140695288094E-2</v>
      </c>
      <c r="T11" s="16"/>
      <c r="U11" s="16">
        <v>6.1934297125733798E-2</v>
      </c>
      <c r="V11" s="16">
        <v>4.5954263335354101E-2</v>
      </c>
      <c r="W11" s="16">
        <v>7.5465382172955606E-2</v>
      </c>
      <c r="X11" s="16">
        <v>8.8210334321613001E-2</v>
      </c>
      <c r="Y11" s="16">
        <v>0.128618335974582</v>
      </c>
      <c r="Z11" s="16"/>
      <c r="AA11" s="16">
        <v>0.101716427954067</v>
      </c>
      <c r="AB11" s="16">
        <v>3.8426911436543497E-2</v>
      </c>
      <c r="AC11" s="16"/>
      <c r="AD11" s="16">
        <v>0.103350591499638</v>
      </c>
      <c r="AE11" s="16">
        <v>3.34684595102007E-2</v>
      </c>
      <c r="AF11" s="16"/>
      <c r="AG11" s="16">
        <v>3.7965977288049603E-2</v>
      </c>
      <c r="AH11" s="16">
        <v>0.102230701423487</v>
      </c>
      <c r="AI11" s="16">
        <v>0.121302874386267</v>
      </c>
      <c r="AJ11" s="16">
        <v>4.7735199831544901E-2</v>
      </c>
      <c r="AK11" s="16">
        <v>1.48735731610095E-2</v>
      </c>
      <c r="AL11" s="16">
        <v>4.4057278126064303E-2</v>
      </c>
      <c r="AM11" s="16">
        <v>0</v>
      </c>
      <c r="AN11" s="16">
        <v>1.54669183951945E-2</v>
      </c>
      <c r="AO11" s="16">
        <v>0</v>
      </c>
      <c r="AP11" s="16"/>
      <c r="AQ11" s="16">
        <v>8.43066493583631E-2</v>
      </c>
      <c r="AR11" s="16">
        <v>5.28264275519221E-2</v>
      </c>
      <c r="AS11" s="16">
        <v>0</v>
      </c>
      <c r="AT11" s="16">
        <v>1.21043404180686E-2</v>
      </c>
      <c r="AU11" s="16">
        <v>2.4956529928903699E-2</v>
      </c>
      <c r="AV11" s="16">
        <v>0.16868422570401101</v>
      </c>
      <c r="AW11" s="16"/>
      <c r="AX11" s="16">
        <v>8.7561020430225803E-2</v>
      </c>
      <c r="AY11" s="16">
        <v>5.9662665914259103E-2</v>
      </c>
      <c r="AZ11" s="16">
        <v>8.55939854161685E-2</v>
      </c>
      <c r="BA11" s="16">
        <v>6.3521047112791398E-2</v>
      </c>
      <c r="BB11" s="16">
        <v>4.1899246366397198E-2</v>
      </c>
      <c r="BC11" s="16"/>
      <c r="BD11" s="16">
        <v>5.2185215408213699E-2</v>
      </c>
      <c r="BE11" s="16">
        <v>8.3147262729464697E-2</v>
      </c>
      <c r="BF11" s="16"/>
      <c r="BG11" s="16">
        <v>4.6387889053495501E-2</v>
      </c>
      <c r="BH11" s="16">
        <v>7.6446328565802094E-2</v>
      </c>
      <c r="BI11" s="16"/>
      <c r="BJ11" s="16">
        <v>5.2337822689897E-2</v>
      </c>
      <c r="BK11" s="16">
        <v>7.8444392810587293E-2</v>
      </c>
    </row>
    <row r="12" spans="2:63" x14ac:dyDescent="0.35">
      <c r="B12" s="17" t="s">
        <v>82</v>
      </c>
      <c r="C12" s="16">
        <v>2.2732664561511198E-2</v>
      </c>
      <c r="D12" s="16">
        <v>2.463482486403E-2</v>
      </c>
      <c r="E12" s="16">
        <v>2.0963562343405798E-2</v>
      </c>
      <c r="F12" s="16"/>
      <c r="G12" s="16">
        <v>2.96979822345863E-2</v>
      </c>
      <c r="H12" s="16">
        <v>7.8499751695034307E-3</v>
      </c>
      <c r="I12" s="16">
        <v>3.1755563121897999E-2</v>
      </c>
      <c r="J12" s="16"/>
      <c r="K12" s="16">
        <v>3.24445858468606E-2</v>
      </c>
      <c r="L12" s="16">
        <v>2.7556207180761499E-2</v>
      </c>
      <c r="M12" s="16">
        <v>2.30698588337265E-2</v>
      </c>
      <c r="N12" s="16">
        <v>1.1064444631143699E-2</v>
      </c>
      <c r="O12" s="16"/>
      <c r="P12" s="16">
        <v>2.8774571294244999E-2</v>
      </c>
      <c r="Q12" s="16">
        <v>1.92558316940213E-2</v>
      </c>
      <c r="R12" s="16">
        <v>2.1700468537417899E-2</v>
      </c>
      <c r="S12" s="16">
        <v>2.0982059531969601E-2</v>
      </c>
      <c r="T12" s="16"/>
      <c r="U12" s="16">
        <v>2.2938391356335699E-2</v>
      </c>
      <c r="V12" s="16">
        <v>2.3167409777879299E-2</v>
      </c>
      <c r="W12" s="16">
        <v>1.81995528371359E-2</v>
      </c>
      <c r="X12" s="16">
        <v>2.4494861294409202E-2</v>
      </c>
      <c r="Y12" s="16">
        <v>6.4266786590426395E-2</v>
      </c>
      <c r="Z12" s="16"/>
      <c r="AA12" s="16">
        <v>2.55797527381047E-2</v>
      </c>
      <c r="AB12" s="16">
        <v>1.5768862690923299E-2</v>
      </c>
      <c r="AC12" s="16"/>
      <c r="AD12" s="16">
        <v>3.5852212677396002E-2</v>
      </c>
      <c r="AE12" s="16">
        <v>1.03684148830993E-2</v>
      </c>
      <c r="AF12" s="16"/>
      <c r="AG12" s="16">
        <v>2.7104320825395802E-2</v>
      </c>
      <c r="AH12" s="16">
        <v>2.50078626859132E-2</v>
      </c>
      <c r="AI12" s="16">
        <v>1.13152837720721E-2</v>
      </c>
      <c r="AJ12" s="16">
        <v>2.40283837228575E-2</v>
      </c>
      <c r="AK12" s="16">
        <v>5.8697336888672798E-2</v>
      </c>
      <c r="AL12" s="16">
        <v>0</v>
      </c>
      <c r="AM12" s="16">
        <v>0</v>
      </c>
      <c r="AN12" s="16">
        <v>1.6666241029031002E-2</v>
      </c>
      <c r="AO12" s="16">
        <v>0</v>
      </c>
      <c r="AP12" s="16"/>
      <c r="AQ12" s="16">
        <v>3.3212462281341198E-2</v>
      </c>
      <c r="AR12" s="16">
        <v>1.4598933727987399E-2</v>
      </c>
      <c r="AS12" s="16">
        <v>0</v>
      </c>
      <c r="AT12" s="16">
        <v>2.67567126222201E-2</v>
      </c>
      <c r="AU12" s="16">
        <v>9.3595244954671093E-3</v>
      </c>
      <c r="AV12" s="16">
        <v>0</v>
      </c>
      <c r="AW12" s="16"/>
      <c r="AX12" s="16">
        <v>2.3926641481642998E-2</v>
      </c>
      <c r="AY12" s="16">
        <v>2.58761945362566E-2</v>
      </c>
      <c r="AZ12" s="16">
        <v>0</v>
      </c>
      <c r="BA12" s="16">
        <v>1.38396200264562E-2</v>
      </c>
      <c r="BB12" s="16">
        <v>2.4617990358925201E-2</v>
      </c>
      <c r="BC12" s="16"/>
      <c r="BD12" s="16">
        <v>2.1818102165810201E-2</v>
      </c>
      <c r="BE12" s="16">
        <v>2.4689966370729E-2</v>
      </c>
      <c r="BF12" s="16"/>
      <c r="BG12" s="16">
        <v>2.5349806392035702E-2</v>
      </c>
      <c r="BH12" s="16">
        <v>2.0461400212837901E-2</v>
      </c>
      <c r="BI12" s="16"/>
      <c r="BJ12" s="16">
        <v>1.9073774848825699E-2</v>
      </c>
      <c r="BK12" s="16">
        <v>2.9561944888593299E-2</v>
      </c>
    </row>
    <row r="13" spans="2:63" x14ac:dyDescent="0.35">
      <c r="B13" s="17" t="s">
        <v>83</v>
      </c>
      <c r="C13" s="16">
        <v>2.0787397202273301E-2</v>
      </c>
      <c r="D13" s="16">
        <v>2.8043005506318899E-2</v>
      </c>
      <c r="E13" s="16">
        <v>1.36467795909491E-2</v>
      </c>
      <c r="F13" s="16"/>
      <c r="G13" s="16">
        <v>1.5965454994977299E-2</v>
      </c>
      <c r="H13" s="16">
        <v>1.40142311403634E-2</v>
      </c>
      <c r="I13" s="16">
        <v>2.7921085666538701E-2</v>
      </c>
      <c r="J13" s="16"/>
      <c r="K13" s="16">
        <v>1.6306400157618799E-2</v>
      </c>
      <c r="L13" s="16">
        <v>2.0985142451263001E-2</v>
      </c>
      <c r="M13" s="16">
        <v>1.3784745306995101E-2</v>
      </c>
      <c r="N13" s="16">
        <v>3.5048586054096401E-2</v>
      </c>
      <c r="O13" s="16"/>
      <c r="P13" s="16">
        <v>2.5773409352048901E-2</v>
      </c>
      <c r="Q13" s="16">
        <v>1.6482469592529001E-2</v>
      </c>
      <c r="R13" s="16">
        <v>1.09663217491149E-2</v>
      </c>
      <c r="S13" s="16">
        <v>2.80199442100495E-2</v>
      </c>
      <c r="T13" s="16"/>
      <c r="U13" s="16">
        <v>1.8854225076092301E-2</v>
      </c>
      <c r="V13" s="16">
        <v>2.1634954884915601E-2</v>
      </c>
      <c r="W13" s="16">
        <v>4.64073915820171E-2</v>
      </c>
      <c r="X13" s="16">
        <v>0</v>
      </c>
      <c r="Y13" s="16">
        <v>0</v>
      </c>
      <c r="Z13" s="16"/>
      <c r="AA13" s="16">
        <v>1.89069050761623E-2</v>
      </c>
      <c r="AB13" s="16">
        <v>1.8793066853967099E-2</v>
      </c>
      <c r="AC13" s="16"/>
      <c r="AD13" s="16">
        <v>1.9967652885797001E-2</v>
      </c>
      <c r="AE13" s="16">
        <v>2.1020281084802198E-2</v>
      </c>
      <c r="AF13" s="16"/>
      <c r="AG13" s="16">
        <v>3.70897011902784E-2</v>
      </c>
      <c r="AH13" s="16">
        <v>1.7154068472930401E-2</v>
      </c>
      <c r="AI13" s="16">
        <v>1.13229308147468E-2</v>
      </c>
      <c r="AJ13" s="16">
        <v>1.90275727833739E-2</v>
      </c>
      <c r="AK13" s="16">
        <v>2.9108399660270099E-2</v>
      </c>
      <c r="AL13" s="16">
        <v>3.11714408868786E-2</v>
      </c>
      <c r="AM13" s="16">
        <v>0</v>
      </c>
      <c r="AN13" s="16">
        <v>0</v>
      </c>
      <c r="AO13" s="16">
        <v>0</v>
      </c>
      <c r="AP13" s="16"/>
      <c r="AQ13" s="16">
        <v>2.4890477611489301E-2</v>
      </c>
      <c r="AR13" s="16">
        <v>1.7560987802884301E-2</v>
      </c>
      <c r="AS13" s="16">
        <v>6.0514415551670801E-2</v>
      </c>
      <c r="AT13" s="16">
        <v>3.9952098792300002E-2</v>
      </c>
      <c r="AU13" s="16">
        <v>6.3776025561388099E-3</v>
      </c>
      <c r="AV13" s="16">
        <v>0</v>
      </c>
      <c r="AW13" s="16"/>
      <c r="AX13" s="16">
        <v>1.6840257908869199E-2</v>
      </c>
      <c r="AY13" s="16">
        <v>2.3482905687630701E-2</v>
      </c>
      <c r="AZ13" s="16">
        <v>4.0427286200254597E-2</v>
      </c>
      <c r="BA13" s="16">
        <v>1.40514187159383E-2</v>
      </c>
      <c r="BB13" s="16">
        <v>1.9147405855846001E-2</v>
      </c>
      <c r="BC13" s="16"/>
      <c r="BD13" s="16">
        <v>2.3991356087642E-2</v>
      </c>
      <c r="BE13" s="16">
        <v>1.5268664774742501E-2</v>
      </c>
      <c r="BF13" s="16"/>
      <c r="BG13" s="16">
        <v>2.1932913500770299E-2</v>
      </c>
      <c r="BH13" s="16">
        <v>1.9854732627444301E-2</v>
      </c>
      <c r="BI13" s="16"/>
      <c r="BJ13" s="16">
        <v>1.5879301515472101E-2</v>
      </c>
      <c r="BK13" s="16">
        <v>2.9271109286339199E-2</v>
      </c>
    </row>
    <row r="14" spans="2:63" x14ac:dyDescent="0.35">
      <c r="B14" s="17" t="s">
        <v>84</v>
      </c>
      <c r="C14" s="18">
        <v>1.1149288762258701E-2</v>
      </c>
      <c r="D14" s="18">
        <v>4.9874464750026002E-3</v>
      </c>
      <c r="E14" s="18">
        <v>1.5341142072646001E-2</v>
      </c>
      <c r="F14" s="18"/>
      <c r="G14" s="18">
        <v>1.9110931070120001E-2</v>
      </c>
      <c r="H14" s="18">
        <v>1.04117310843006E-2</v>
      </c>
      <c r="I14" s="18">
        <v>8.7113248584125592E-3</v>
      </c>
      <c r="J14" s="18"/>
      <c r="K14" s="18">
        <v>1.08070292946065E-2</v>
      </c>
      <c r="L14" s="18">
        <v>4.49918714057654E-3</v>
      </c>
      <c r="M14" s="18">
        <v>1.42720437355408E-2</v>
      </c>
      <c r="N14" s="18">
        <v>1.2172837508886E-2</v>
      </c>
      <c r="O14" s="18"/>
      <c r="P14" s="18">
        <v>2.34884684218702E-2</v>
      </c>
      <c r="Q14" s="18">
        <v>7.1954421609137396E-3</v>
      </c>
      <c r="R14" s="18">
        <v>1.11171886839767E-2</v>
      </c>
      <c r="S14" s="18">
        <v>2.5101613759444899E-3</v>
      </c>
      <c r="T14" s="18"/>
      <c r="U14" s="18">
        <v>1.0371799058445E-2</v>
      </c>
      <c r="V14" s="18">
        <v>8.7667441392770395E-3</v>
      </c>
      <c r="W14" s="18">
        <v>0</v>
      </c>
      <c r="X14" s="18">
        <v>0</v>
      </c>
      <c r="Y14" s="18">
        <v>0</v>
      </c>
      <c r="Z14" s="18"/>
      <c r="AA14" s="18">
        <v>0</v>
      </c>
      <c r="AB14" s="18">
        <v>5.8854533532635899E-3</v>
      </c>
      <c r="AC14" s="18"/>
      <c r="AD14" s="18">
        <v>0</v>
      </c>
      <c r="AE14" s="18">
        <v>4.7072663777016997E-3</v>
      </c>
      <c r="AF14" s="18"/>
      <c r="AG14" s="18">
        <v>8.6506531267981895E-3</v>
      </c>
      <c r="AH14" s="18">
        <v>0</v>
      </c>
      <c r="AI14" s="18">
        <v>0</v>
      </c>
      <c r="AJ14" s="18">
        <v>8.2333068478126908E-3</v>
      </c>
      <c r="AK14" s="18">
        <v>4.56488239632886E-2</v>
      </c>
      <c r="AL14" s="18">
        <v>2.18685068664747E-2</v>
      </c>
      <c r="AM14" s="18">
        <v>4.5225279713109502E-2</v>
      </c>
      <c r="AN14" s="18">
        <v>0</v>
      </c>
      <c r="AO14" s="18">
        <v>0</v>
      </c>
      <c r="AP14" s="18"/>
      <c r="AQ14" s="18">
        <v>2.03706674268638E-3</v>
      </c>
      <c r="AR14" s="18">
        <v>0</v>
      </c>
      <c r="AS14" s="18">
        <v>0</v>
      </c>
      <c r="AT14" s="18">
        <v>1.4410108013779999E-2</v>
      </c>
      <c r="AU14" s="18">
        <v>3.6761455733657897E-2</v>
      </c>
      <c r="AV14" s="18">
        <v>4.43751309627647E-2</v>
      </c>
      <c r="AW14" s="18"/>
      <c r="AX14" s="18">
        <v>1.1106832532071301E-2</v>
      </c>
      <c r="AY14" s="18">
        <v>9.2791177637112504E-3</v>
      </c>
      <c r="AZ14" s="18">
        <v>0</v>
      </c>
      <c r="BA14" s="18">
        <v>7.0031145497984702E-3</v>
      </c>
      <c r="BB14" s="18">
        <v>2.1408702644811799E-2</v>
      </c>
      <c r="BC14" s="18"/>
      <c r="BD14" s="18">
        <v>8.4484777854655496E-3</v>
      </c>
      <c r="BE14" s="18">
        <v>8.0905742930545196E-3</v>
      </c>
      <c r="BF14" s="18"/>
      <c r="BG14" s="18">
        <v>1.5244211928817E-2</v>
      </c>
      <c r="BH14" s="18">
        <v>7.4570540555832796E-3</v>
      </c>
      <c r="BI14" s="18"/>
      <c r="BJ14" s="18">
        <v>3.2420256086501801E-3</v>
      </c>
      <c r="BK14" s="18">
        <v>7.5369268672034802E-3</v>
      </c>
    </row>
    <row r="15" spans="2:63" x14ac:dyDescent="0.35">
      <c r="B15" s="15"/>
    </row>
    <row r="16" spans="2:63" x14ac:dyDescent="0.35">
      <c r="B16" t="s">
        <v>87</v>
      </c>
    </row>
    <row r="17" spans="2:2" x14ac:dyDescent="0.35">
      <c r="B17" t="s">
        <v>88</v>
      </c>
    </row>
    <row r="19" spans="2:2" x14ac:dyDescent="0.35">
      <c r="B19"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K22"/>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1010</v>
      </c>
      <c r="D7" s="10">
        <v>477</v>
      </c>
      <c r="E7" s="10">
        <v>530</v>
      </c>
      <c r="F7" s="10"/>
      <c r="G7" s="10">
        <v>154</v>
      </c>
      <c r="H7" s="10">
        <v>389</v>
      </c>
      <c r="I7" s="10">
        <v>467</v>
      </c>
      <c r="J7" s="10"/>
      <c r="K7" s="10">
        <v>185</v>
      </c>
      <c r="L7" s="10">
        <v>213</v>
      </c>
      <c r="M7" s="10">
        <v>395</v>
      </c>
      <c r="N7" s="10">
        <v>217</v>
      </c>
      <c r="O7" s="10"/>
      <c r="P7" s="10">
        <v>160</v>
      </c>
      <c r="Q7" s="10">
        <v>207</v>
      </c>
      <c r="R7" s="10">
        <v>178</v>
      </c>
      <c r="S7" s="10">
        <v>410</v>
      </c>
      <c r="T7" s="10"/>
      <c r="U7" s="10">
        <v>534</v>
      </c>
      <c r="V7" s="10">
        <v>237</v>
      </c>
      <c r="W7" s="10">
        <v>128</v>
      </c>
      <c r="X7" s="10">
        <v>79</v>
      </c>
      <c r="Y7" s="10">
        <v>15</v>
      </c>
      <c r="Z7" s="10"/>
      <c r="AA7" s="10">
        <v>325</v>
      </c>
      <c r="AB7" s="10">
        <v>340</v>
      </c>
      <c r="AC7" s="10"/>
      <c r="AD7" s="10">
        <v>407</v>
      </c>
      <c r="AE7" s="10">
        <v>427</v>
      </c>
      <c r="AF7" s="10"/>
      <c r="AG7" s="10">
        <v>223</v>
      </c>
      <c r="AH7" s="10">
        <v>239</v>
      </c>
      <c r="AI7" s="10">
        <v>89</v>
      </c>
      <c r="AJ7" s="10">
        <v>177</v>
      </c>
      <c r="AK7" s="10">
        <v>65</v>
      </c>
      <c r="AL7" s="10">
        <v>42</v>
      </c>
      <c r="AM7" s="10">
        <v>23</v>
      </c>
      <c r="AN7" s="10">
        <v>55</v>
      </c>
      <c r="AO7" s="10">
        <v>3</v>
      </c>
      <c r="AP7" s="10"/>
      <c r="AQ7" s="10">
        <v>485</v>
      </c>
      <c r="AR7" s="10">
        <v>235</v>
      </c>
      <c r="AS7" s="10">
        <v>15</v>
      </c>
      <c r="AT7" s="10">
        <v>72</v>
      </c>
      <c r="AU7" s="10">
        <v>169</v>
      </c>
      <c r="AV7" s="10">
        <v>22</v>
      </c>
      <c r="AW7" s="10"/>
      <c r="AX7" s="10">
        <v>176</v>
      </c>
      <c r="AY7" s="10">
        <v>473</v>
      </c>
      <c r="AZ7" s="10">
        <v>34</v>
      </c>
      <c r="BA7" s="10">
        <v>144</v>
      </c>
      <c r="BB7" s="10">
        <v>183</v>
      </c>
      <c r="BC7" s="10"/>
      <c r="BD7" s="10">
        <v>654</v>
      </c>
      <c r="BE7" s="10">
        <v>351</v>
      </c>
      <c r="BF7" s="10"/>
      <c r="BG7" s="10">
        <v>484</v>
      </c>
      <c r="BH7" s="10">
        <v>523</v>
      </c>
      <c r="BI7" s="10"/>
      <c r="BJ7" s="10">
        <v>583</v>
      </c>
      <c r="BK7" s="10">
        <v>400</v>
      </c>
    </row>
    <row r="8" spans="2:63" ht="30" customHeight="1" x14ac:dyDescent="0.35">
      <c r="B8" s="11" t="s">
        <v>19</v>
      </c>
      <c r="C8" s="11">
        <v>1010</v>
      </c>
      <c r="D8" s="11">
        <v>504</v>
      </c>
      <c r="E8" s="11">
        <v>503</v>
      </c>
      <c r="F8" s="11"/>
      <c r="G8" s="11">
        <v>177</v>
      </c>
      <c r="H8" s="11">
        <v>366</v>
      </c>
      <c r="I8" s="11">
        <v>467</v>
      </c>
      <c r="J8" s="11"/>
      <c r="K8" s="11">
        <v>172</v>
      </c>
      <c r="L8" s="11">
        <v>210</v>
      </c>
      <c r="M8" s="11">
        <v>387</v>
      </c>
      <c r="N8" s="11">
        <v>241</v>
      </c>
      <c r="O8" s="11"/>
      <c r="P8" s="11">
        <v>162</v>
      </c>
      <c r="Q8" s="11">
        <v>211</v>
      </c>
      <c r="R8" s="11">
        <v>177</v>
      </c>
      <c r="S8" s="11">
        <v>407</v>
      </c>
      <c r="T8" s="11"/>
      <c r="U8" s="11">
        <v>557</v>
      </c>
      <c r="V8" s="11">
        <v>223</v>
      </c>
      <c r="W8" s="11">
        <v>122</v>
      </c>
      <c r="X8" s="11">
        <v>75</v>
      </c>
      <c r="Y8" s="11">
        <v>15</v>
      </c>
      <c r="Z8" s="11"/>
      <c r="AA8" s="11">
        <v>322</v>
      </c>
      <c r="AB8" s="11">
        <v>343</v>
      </c>
      <c r="AC8" s="11"/>
      <c r="AD8" s="11">
        <v>403</v>
      </c>
      <c r="AE8" s="11">
        <v>429</v>
      </c>
      <c r="AF8" s="11"/>
      <c r="AG8" s="11">
        <v>223</v>
      </c>
      <c r="AH8" s="11">
        <v>236</v>
      </c>
      <c r="AI8" s="11">
        <v>85</v>
      </c>
      <c r="AJ8" s="11">
        <v>185</v>
      </c>
      <c r="AK8" s="11">
        <v>65</v>
      </c>
      <c r="AL8" s="11">
        <v>45</v>
      </c>
      <c r="AM8" s="11">
        <v>23</v>
      </c>
      <c r="AN8" s="11">
        <v>57</v>
      </c>
      <c r="AO8" s="11">
        <v>3</v>
      </c>
      <c r="AP8" s="11"/>
      <c r="AQ8" s="11">
        <v>482</v>
      </c>
      <c r="AR8" s="11">
        <v>234</v>
      </c>
      <c r="AS8" s="11">
        <v>15</v>
      </c>
      <c r="AT8" s="11">
        <v>72</v>
      </c>
      <c r="AU8" s="11">
        <v>173</v>
      </c>
      <c r="AV8" s="11">
        <v>22</v>
      </c>
      <c r="AW8" s="11"/>
      <c r="AX8" s="11">
        <v>181</v>
      </c>
      <c r="AY8" s="11">
        <v>472</v>
      </c>
      <c r="AZ8" s="11">
        <v>35</v>
      </c>
      <c r="BA8" s="11">
        <v>140</v>
      </c>
      <c r="BB8" s="11">
        <v>181</v>
      </c>
      <c r="BC8" s="11"/>
      <c r="BD8" s="11">
        <v>647</v>
      </c>
      <c r="BE8" s="11">
        <v>358</v>
      </c>
      <c r="BF8" s="11"/>
      <c r="BG8" s="11">
        <v>482</v>
      </c>
      <c r="BH8" s="11">
        <v>525</v>
      </c>
      <c r="BI8" s="11"/>
      <c r="BJ8" s="11">
        <v>578</v>
      </c>
      <c r="BK8" s="11">
        <v>404</v>
      </c>
    </row>
    <row r="9" spans="2:63" x14ac:dyDescent="0.35">
      <c r="B9" s="17" t="s">
        <v>89</v>
      </c>
      <c r="C9" s="16">
        <v>0.31585200485887299</v>
      </c>
      <c r="D9" s="16">
        <v>0.34866219699564099</v>
      </c>
      <c r="E9" s="16">
        <v>0.28488281816333899</v>
      </c>
      <c r="F9" s="16"/>
      <c r="G9" s="16">
        <v>0.229117622532652</v>
      </c>
      <c r="H9" s="16">
        <v>0.285900811452096</v>
      </c>
      <c r="I9" s="16">
        <v>0.37217541964487899</v>
      </c>
      <c r="J9" s="16"/>
      <c r="K9" s="16">
        <v>0.288713057251901</v>
      </c>
      <c r="L9" s="16">
        <v>0.30636397651238501</v>
      </c>
      <c r="M9" s="16">
        <v>0.34857661580167698</v>
      </c>
      <c r="N9" s="16">
        <v>0.29095659804916701</v>
      </c>
      <c r="O9" s="16"/>
      <c r="P9" s="16">
        <v>0.133705357647597</v>
      </c>
      <c r="Q9" s="16">
        <v>0.18701496728973099</v>
      </c>
      <c r="R9" s="16">
        <v>0.26833715286394899</v>
      </c>
      <c r="S9" s="16">
        <v>0.48640390723388499</v>
      </c>
      <c r="T9" s="16"/>
      <c r="U9" s="16">
        <v>0.27266899251833698</v>
      </c>
      <c r="V9" s="16">
        <v>0.30131292098247497</v>
      </c>
      <c r="W9" s="16">
        <v>0.38354541081775601</v>
      </c>
      <c r="X9" s="16">
        <v>0.54960731205251501</v>
      </c>
      <c r="Y9" s="16">
        <v>0.55995770453015903</v>
      </c>
      <c r="Z9" s="16"/>
      <c r="AA9" s="16">
        <v>0.39306811455623503</v>
      </c>
      <c r="AB9" s="16">
        <v>0.28078546806846599</v>
      </c>
      <c r="AC9" s="16"/>
      <c r="AD9" s="16">
        <v>0.409130413953885</v>
      </c>
      <c r="AE9" s="16">
        <v>0.272681613311344</v>
      </c>
      <c r="AF9" s="16"/>
      <c r="AG9" s="16">
        <v>0.227340372998871</v>
      </c>
      <c r="AH9" s="16">
        <v>0.45974493757345097</v>
      </c>
      <c r="AI9" s="16">
        <v>0.45464304608488598</v>
      </c>
      <c r="AJ9" s="16">
        <v>0.34003347758554198</v>
      </c>
      <c r="AK9" s="16">
        <v>0.31139354815761999</v>
      </c>
      <c r="AL9" s="16">
        <v>0.16654080106855401</v>
      </c>
      <c r="AM9" s="16">
        <v>0.29669037573573498</v>
      </c>
      <c r="AN9" s="16">
        <v>0.105935981402961</v>
      </c>
      <c r="AO9" s="16">
        <v>0</v>
      </c>
      <c r="AP9" s="16"/>
      <c r="AQ9" s="16">
        <v>0.39376781321693299</v>
      </c>
      <c r="AR9" s="16">
        <v>0.29789555402825402</v>
      </c>
      <c r="AS9" s="16">
        <v>0.39172431378027001</v>
      </c>
      <c r="AT9" s="16">
        <v>0.24044548450185099</v>
      </c>
      <c r="AU9" s="16">
        <v>0.19950393777988501</v>
      </c>
      <c r="AV9" s="16">
        <v>8.6357307610633996E-2</v>
      </c>
      <c r="AW9" s="16"/>
      <c r="AX9" s="16">
        <v>0.27540266517057899</v>
      </c>
      <c r="AY9" s="16">
        <v>0.34554246188488003</v>
      </c>
      <c r="AZ9" s="16">
        <v>0.45385187666172899</v>
      </c>
      <c r="BA9" s="16">
        <v>0.29101706652494402</v>
      </c>
      <c r="BB9" s="16">
        <v>0.27166488216484802</v>
      </c>
      <c r="BC9" s="16"/>
      <c r="BD9" s="16">
        <v>0.32291488431381798</v>
      </c>
      <c r="BE9" s="16">
        <v>0.30728463254143401</v>
      </c>
      <c r="BF9" s="16"/>
      <c r="BG9" s="16">
        <v>0.32199402093881202</v>
      </c>
      <c r="BH9" s="16">
        <v>0.30820841564740697</v>
      </c>
      <c r="BI9" s="16"/>
      <c r="BJ9" s="16">
        <v>0.27475053433148</v>
      </c>
      <c r="BK9" s="16">
        <v>0.38280524881411299</v>
      </c>
    </row>
    <row r="10" spans="2:63" x14ac:dyDescent="0.35">
      <c r="B10" s="17" t="s">
        <v>90</v>
      </c>
      <c r="C10" s="16">
        <v>0.31611987629849198</v>
      </c>
      <c r="D10" s="16">
        <v>0.31955992771015401</v>
      </c>
      <c r="E10" s="16">
        <v>0.31064732330147399</v>
      </c>
      <c r="F10" s="16"/>
      <c r="G10" s="16">
        <v>0.26267111726340497</v>
      </c>
      <c r="H10" s="16">
        <v>0.28947833101009302</v>
      </c>
      <c r="I10" s="16">
        <v>0.35724137635064801</v>
      </c>
      <c r="J10" s="16"/>
      <c r="K10" s="16">
        <v>0.32170445645161699</v>
      </c>
      <c r="L10" s="16">
        <v>0.36551997296559302</v>
      </c>
      <c r="M10" s="16">
        <v>0.27890507141019499</v>
      </c>
      <c r="N10" s="16">
        <v>0.328840898782296</v>
      </c>
      <c r="O10" s="16"/>
      <c r="P10" s="16">
        <v>0.27395700063432998</v>
      </c>
      <c r="Q10" s="16">
        <v>0.337554109041241</v>
      </c>
      <c r="R10" s="16">
        <v>0.36910087893500299</v>
      </c>
      <c r="S10" s="16">
        <v>0.29347499095777801</v>
      </c>
      <c r="T10" s="16"/>
      <c r="U10" s="16">
        <v>0.31761161138100302</v>
      </c>
      <c r="V10" s="16">
        <v>0.33338896211093799</v>
      </c>
      <c r="W10" s="16">
        <v>0.32459183166808298</v>
      </c>
      <c r="X10" s="16">
        <v>0.25540043449233302</v>
      </c>
      <c r="Y10" s="16">
        <v>0.22298443399340001</v>
      </c>
      <c r="Z10" s="16"/>
      <c r="AA10" s="16">
        <v>0.29504880160545099</v>
      </c>
      <c r="AB10" s="16">
        <v>0.32451262780684997</v>
      </c>
      <c r="AC10" s="16"/>
      <c r="AD10" s="16">
        <v>0.32029778523256103</v>
      </c>
      <c r="AE10" s="16">
        <v>0.31359935589633398</v>
      </c>
      <c r="AF10" s="16"/>
      <c r="AG10" s="16">
        <v>0.36525270736955301</v>
      </c>
      <c r="AH10" s="16">
        <v>0.35760215209007901</v>
      </c>
      <c r="AI10" s="16">
        <v>0.331750835650304</v>
      </c>
      <c r="AJ10" s="16">
        <v>0.27776002916416098</v>
      </c>
      <c r="AK10" s="16">
        <v>0.32887556968682802</v>
      </c>
      <c r="AL10" s="16">
        <v>0.24426359536942099</v>
      </c>
      <c r="AM10" s="16">
        <v>0.37729135094022698</v>
      </c>
      <c r="AN10" s="16">
        <v>0.20469157419050499</v>
      </c>
      <c r="AO10" s="16">
        <v>0</v>
      </c>
      <c r="AP10" s="16"/>
      <c r="AQ10" s="16">
        <v>0.31975669633904602</v>
      </c>
      <c r="AR10" s="16">
        <v>0.357435967008641</v>
      </c>
      <c r="AS10" s="16">
        <v>0.36957788189663099</v>
      </c>
      <c r="AT10" s="16">
        <v>0.27602360961609701</v>
      </c>
      <c r="AU10" s="16">
        <v>0.29207562917356999</v>
      </c>
      <c r="AV10" s="16">
        <v>0.171578365166354</v>
      </c>
      <c r="AW10" s="16"/>
      <c r="AX10" s="16">
        <v>0.33565185259872499</v>
      </c>
      <c r="AY10" s="16">
        <v>0.31806569106502702</v>
      </c>
      <c r="AZ10" s="16">
        <v>0.260028084540044</v>
      </c>
      <c r="BA10" s="16">
        <v>0.33034045671219397</v>
      </c>
      <c r="BB10" s="16">
        <v>0.29135328811554201</v>
      </c>
      <c r="BC10" s="16"/>
      <c r="BD10" s="16">
        <v>0.31143696777759999</v>
      </c>
      <c r="BE10" s="16">
        <v>0.32880337016026601</v>
      </c>
      <c r="BF10" s="16"/>
      <c r="BG10" s="16">
        <v>0.32099048138120301</v>
      </c>
      <c r="BH10" s="16">
        <v>0.31157655899513798</v>
      </c>
      <c r="BI10" s="16"/>
      <c r="BJ10" s="16">
        <v>0.31639483412401997</v>
      </c>
      <c r="BK10" s="16">
        <v>0.320703838030652</v>
      </c>
    </row>
    <row r="11" spans="2:63" ht="29" x14ac:dyDescent="0.35">
      <c r="B11" s="17" t="s">
        <v>91</v>
      </c>
      <c r="C11" s="16">
        <v>0.155580452967232</v>
      </c>
      <c r="D11" s="16">
        <v>0.151324771675895</v>
      </c>
      <c r="E11" s="16">
        <v>0.16076769534532701</v>
      </c>
      <c r="F11" s="16"/>
      <c r="G11" s="16">
        <v>0.21136745106832899</v>
      </c>
      <c r="H11" s="16">
        <v>0.15773313213179599</v>
      </c>
      <c r="I11" s="16">
        <v>0.13276153803180701</v>
      </c>
      <c r="J11" s="16"/>
      <c r="K11" s="16">
        <v>0.159797630451852</v>
      </c>
      <c r="L11" s="16">
        <v>0.12510924090403</v>
      </c>
      <c r="M11" s="16">
        <v>0.17219428189621999</v>
      </c>
      <c r="N11" s="16">
        <v>0.15244483760338401</v>
      </c>
      <c r="O11" s="16"/>
      <c r="P11" s="16">
        <v>0.148628768420005</v>
      </c>
      <c r="Q11" s="16">
        <v>0.21752666711097099</v>
      </c>
      <c r="R11" s="16">
        <v>0.185685474292619</v>
      </c>
      <c r="S11" s="16">
        <v>0.11666278682336199</v>
      </c>
      <c r="T11" s="16"/>
      <c r="U11" s="16">
        <v>0.16149601269867001</v>
      </c>
      <c r="V11" s="16">
        <v>0.17088623037725301</v>
      </c>
      <c r="W11" s="16">
        <v>0.15427251065349401</v>
      </c>
      <c r="X11" s="16">
        <v>6.3456629736939801E-2</v>
      </c>
      <c r="Y11" s="16">
        <v>0.100240497670205</v>
      </c>
      <c r="Z11" s="16"/>
      <c r="AA11" s="16">
        <v>0.14036473626604601</v>
      </c>
      <c r="AB11" s="16">
        <v>0.16224840751042599</v>
      </c>
      <c r="AC11" s="16"/>
      <c r="AD11" s="16">
        <v>0.131969987793365</v>
      </c>
      <c r="AE11" s="16">
        <v>0.16764197086615701</v>
      </c>
      <c r="AF11" s="16"/>
      <c r="AG11" s="16">
        <v>0.18691098729255601</v>
      </c>
      <c r="AH11" s="16">
        <v>8.4562884968990601E-2</v>
      </c>
      <c r="AI11" s="16">
        <v>0.11163463529444501</v>
      </c>
      <c r="AJ11" s="16">
        <v>0.17479956424847601</v>
      </c>
      <c r="AK11" s="16">
        <v>0.190804099729524</v>
      </c>
      <c r="AL11" s="16">
        <v>0.19061447769548301</v>
      </c>
      <c r="AM11" s="16">
        <v>4.6577848961888602E-2</v>
      </c>
      <c r="AN11" s="16">
        <v>0.14207208197076701</v>
      </c>
      <c r="AO11" s="16">
        <v>0.33614403954488897</v>
      </c>
      <c r="AP11" s="16"/>
      <c r="AQ11" s="16">
        <v>0.151712031960547</v>
      </c>
      <c r="AR11" s="16">
        <v>0.14884868839953599</v>
      </c>
      <c r="AS11" s="16">
        <v>0.12051632862228299</v>
      </c>
      <c r="AT11" s="16">
        <v>0.17185404227544801</v>
      </c>
      <c r="AU11" s="16">
        <v>0.164720267657156</v>
      </c>
      <c r="AV11" s="16">
        <v>0.21096684332690299</v>
      </c>
      <c r="AW11" s="16"/>
      <c r="AX11" s="16">
        <v>0.156670066520496</v>
      </c>
      <c r="AY11" s="16">
        <v>0.14462116517259499</v>
      </c>
      <c r="AZ11" s="16">
        <v>0.12526059596271799</v>
      </c>
      <c r="BA11" s="16">
        <v>0.18116161053445901</v>
      </c>
      <c r="BB11" s="16">
        <v>0.16904782703828999</v>
      </c>
      <c r="BC11" s="16"/>
      <c r="BD11" s="16">
        <v>0.151929286572758</v>
      </c>
      <c r="BE11" s="16">
        <v>0.161714574568709</v>
      </c>
      <c r="BF11" s="16"/>
      <c r="BG11" s="16">
        <v>0.148254414609791</v>
      </c>
      <c r="BH11" s="16">
        <v>0.163181528077814</v>
      </c>
      <c r="BI11" s="16"/>
      <c r="BJ11" s="16">
        <v>0.15420916143944299</v>
      </c>
      <c r="BK11" s="16">
        <v>0.15442673143221999</v>
      </c>
    </row>
    <row r="12" spans="2:63" x14ac:dyDescent="0.35">
      <c r="B12" s="17" t="s">
        <v>92</v>
      </c>
      <c r="C12" s="16">
        <v>9.2594862968704394E-2</v>
      </c>
      <c r="D12" s="16">
        <v>7.7854207369353001E-2</v>
      </c>
      <c r="E12" s="16">
        <v>0.10790473060947001</v>
      </c>
      <c r="F12" s="16"/>
      <c r="G12" s="16">
        <v>0.10927540375783799</v>
      </c>
      <c r="H12" s="16">
        <v>0.12742975536644399</v>
      </c>
      <c r="I12" s="16">
        <v>5.8981287671046302E-2</v>
      </c>
      <c r="J12" s="16"/>
      <c r="K12" s="16">
        <v>9.2672297663434905E-2</v>
      </c>
      <c r="L12" s="16">
        <v>0.111484417660864</v>
      </c>
      <c r="M12" s="16">
        <v>8.25325810687908E-2</v>
      </c>
      <c r="N12" s="16">
        <v>9.2238689132883397E-2</v>
      </c>
      <c r="O12" s="16"/>
      <c r="P12" s="16">
        <v>0.159258538623401</v>
      </c>
      <c r="Q12" s="16">
        <v>0.114358015922333</v>
      </c>
      <c r="R12" s="16">
        <v>8.8732371024257697E-2</v>
      </c>
      <c r="S12" s="16">
        <v>6.1404898508182898E-2</v>
      </c>
      <c r="T12" s="16"/>
      <c r="U12" s="16">
        <v>0.109308224749429</v>
      </c>
      <c r="V12" s="16">
        <v>9.5119224710203704E-2</v>
      </c>
      <c r="W12" s="16">
        <v>5.74966712737238E-2</v>
      </c>
      <c r="X12" s="16">
        <v>4.73944137818159E-2</v>
      </c>
      <c r="Y12" s="16">
        <v>5.8227390199166201E-2</v>
      </c>
      <c r="Z12" s="16"/>
      <c r="AA12" s="16">
        <v>8.4507705971052394E-2</v>
      </c>
      <c r="AB12" s="16">
        <v>0.102227618387427</v>
      </c>
      <c r="AC12" s="16"/>
      <c r="AD12" s="16">
        <v>7.80006393889566E-2</v>
      </c>
      <c r="AE12" s="16">
        <v>0.112232834682951</v>
      </c>
      <c r="AF12" s="16"/>
      <c r="AG12" s="16">
        <v>9.3869216869063798E-2</v>
      </c>
      <c r="AH12" s="16">
        <v>4.93726537270541E-2</v>
      </c>
      <c r="AI12" s="16">
        <v>5.7124899482990703E-2</v>
      </c>
      <c r="AJ12" s="16">
        <v>8.9679265538576095E-2</v>
      </c>
      <c r="AK12" s="16">
        <v>0.14096977826500601</v>
      </c>
      <c r="AL12" s="16">
        <v>3.11714408868786E-2</v>
      </c>
      <c r="AM12" s="16">
        <v>0.155472622151481</v>
      </c>
      <c r="AN12" s="16">
        <v>0.25442617669394602</v>
      </c>
      <c r="AO12" s="16">
        <v>0.34726529715392002</v>
      </c>
      <c r="AP12" s="16"/>
      <c r="AQ12" s="16">
        <v>6.9335345154798694E-2</v>
      </c>
      <c r="AR12" s="16">
        <v>0.105749838474318</v>
      </c>
      <c r="AS12" s="16">
        <v>0</v>
      </c>
      <c r="AT12" s="16">
        <v>0.158077252379871</v>
      </c>
      <c r="AU12" s="16">
        <v>0.109786760090808</v>
      </c>
      <c r="AV12" s="16">
        <v>0.134309597973158</v>
      </c>
      <c r="AW12" s="16"/>
      <c r="AX12" s="16">
        <v>9.2088219661158793E-2</v>
      </c>
      <c r="AY12" s="16">
        <v>8.9915795829535697E-2</v>
      </c>
      <c r="AZ12" s="16">
        <v>7.5529017081844896E-2</v>
      </c>
      <c r="BA12" s="16">
        <v>8.7588461913804899E-2</v>
      </c>
      <c r="BB12" s="16">
        <v>0.10722584027981701</v>
      </c>
      <c r="BC12" s="16"/>
      <c r="BD12" s="16">
        <v>9.9221880824787598E-2</v>
      </c>
      <c r="BE12" s="16">
        <v>8.1840927817724701E-2</v>
      </c>
      <c r="BF12" s="16"/>
      <c r="BG12" s="16">
        <v>9.5518208048794101E-2</v>
      </c>
      <c r="BH12" s="16">
        <v>9.04389886684029E-2</v>
      </c>
      <c r="BI12" s="16"/>
      <c r="BJ12" s="16">
        <v>0.11978417349428901</v>
      </c>
      <c r="BK12" s="16">
        <v>6.0091881597472203E-2</v>
      </c>
    </row>
    <row r="13" spans="2:63" x14ac:dyDescent="0.35">
      <c r="B13" s="17" t="s">
        <v>93</v>
      </c>
      <c r="C13" s="16">
        <v>0.105770287620471</v>
      </c>
      <c r="D13" s="16">
        <v>9.5457810532957599E-2</v>
      </c>
      <c r="E13" s="16">
        <v>0.116725066492689</v>
      </c>
      <c r="F13" s="16"/>
      <c r="G13" s="16">
        <v>0.16237072054920099</v>
      </c>
      <c r="H13" s="16">
        <v>0.12652328708461699</v>
      </c>
      <c r="I13" s="16">
        <v>6.8068914852264795E-2</v>
      </c>
      <c r="J13" s="16"/>
      <c r="K13" s="16">
        <v>0.126305528886588</v>
      </c>
      <c r="L13" s="16">
        <v>8.2847784562710303E-2</v>
      </c>
      <c r="M13" s="16">
        <v>0.104844483424972</v>
      </c>
      <c r="N13" s="16">
        <v>0.112569040560231</v>
      </c>
      <c r="O13" s="16"/>
      <c r="P13" s="16">
        <v>0.26038916832365799</v>
      </c>
      <c r="Q13" s="16">
        <v>0.13889818531876499</v>
      </c>
      <c r="R13" s="16">
        <v>8.2886033013796503E-2</v>
      </c>
      <c r="S13" s="16">
        <v>3.9618564873869201E-2</v>
      </c>
      <c r="T13" s="16"/>
      <c r="U13" s="16">
        <v>0.123793707855997</v>
      </c>
      <c r="V13" s="16">
        <v>9.0525917679852005E-2</v>
      </c>
      <c r="W13" s="16">
        <v>6.5060324734276004E-2</v>
      </c>
      <c r="X13" s="16">
        <v>8.4141209936396802E-2</v>
      </c>
      <c r="Y13" s="16">
        <v>5.85899736070691E-2</v>
      </c>
      <c r="Z13" s="16"/>
      <c r="AA13" s="16">
        <v>6.9562248259154205E-2</v>
      </c>
      <c r="AB13" s="16">
        <v>0.121918254737621</v>
      </c>
      <c r="AC13" s="16"/>
      <c r="AD13" s="16">
        <v>5.5645342426747603E-2</v>
      </c>
      <c r="AE13" s="16">
        <v>0.12686152015680499</v>
      </c>
      <c r="AF13" s="16"/>
      <c r="AG13" s="16">
        <v>0.104887594370442</v>
      </c>
      <c r="AH13" s="16">
        <v>4.4522252601728401E-2</v>
      </c>
      <c r="AI13" s="16">
        <v>4.4846583487374497E-2</v>
      </c>
      <c r="AJ13" s="16">
        <v>0.112199620429956</v>
      </c>
      <c r="AK13" s="16">
        <v>1.35597608839552E-2</v>
      </c>
      <c r="AL13" s="16">
        <v>0.34554117811318902</v>
      </c>
      <c r="AM13" s="16">
        <v>0.123967802210668</v>
      </c>
      <c r="AN13" s="16">
        <v>0.27552639960497399</v>
      </c>
      <c r="AO13" s="16">
        <v>0.31659066330119101</v>
      </c>
      <c r="AP13" s="16"/>
      <c r="AQ13" s="16">
        <v>6.1572303928621099E-2</v>
      </c>
      <c r="AR13" s="16">
        <v>8.5827206486409693E-2</v>
      </c>
      <c r="AS13" s="16">
        <v>0.118181475700817</v>
      </c>
      <c r="AT13" s="16">
        <v>0.12552866425088899</v>
      </c>
      <c r="AU13" s="16">
        <v>0.21143762023141799</v>
      </c>
      <c r="AV13" s="16">
        <v>0.35241275496018598</v>
      </c>
      <c r="AW13" s="16"/>
      <c r="AX13" s="16">
        <v>0.112510050301617</v>
      </c>
      <c r="AY13" s="16">
        <v>8.8577872191656595E-2</v>
      </c>
      <c r="AZ13" s="16">
        <v>8.5330425753663494E-2</v>
      </c>
      <c r="BA13" s="16">
        <v>0.109892404314598</v>
      </c>
      <c r="BB13" s="16">
        <v>0.14450306671715299</v>
      </c>
      <c r="BC13" s="16"/>
      <c r="BD13" s="16">
        <v>0.105514153642754</v>
      </c>
      <c r="BE13" s="16">
        <v>0.107643054210202</v>
      </c>
      <c r="BF13" s="16"/>
      <c r="BG13" s="16">
        <v>9.4982096177809505E-2</v>
      </c>
      <c r="BH13" s="16">
        <v>0.11626402451628599</v>
      </c>
      <c r="BI13" s="16"/>
      <c r="BJ13" s="16">
        <v>0.12652985788898699</v>
      </c>
      <c r="BK13" s="16">
        <v>7.4620269133816197E-2</v>
      </c>
    </row>
    <row r="14" spans="2:63" x14ac:dyDescent="0.35">
      <c r="B14" s="17" t="s">
        <v>84</v>
      </c>
      <c r="C14" s="16">
        <v>1.40825152862272E-2</v>
      </c>
      <c r="D14" s="16">
        <v>7.1410857159996599E-3</v>
      </c>
      <c r="E14" s="16">
        <v>1.90723660877016E-2</v>
      </c>
      <c r="F14" s="16"/>
      <c r="G14" s="16">
        <v>2.5197684828575002E-2</v>
      </c>
      <c r="H14" s="16">
        <v>1.29346829549544E-2</v>
      </c>
      <c r="I14" s="16">
        <v>1.0771463449355E-2</v>
      </c>
      <c r="J14" s="16"/>
      <c r="K14" s="16">
        <v>1.08070292946065E-2</v>
      </c>
      <c r="L14" s="16">
        <v>8.6746073944171803E-3</v>
      </c>
      <c r="M14" s="16">
        <v>1.29469663981453E-2</v>
      </c>
      <c r="N14" s="16">
        <v>2.29499358720388E-2</v>
      </c>
      <c r="O14" s="16"/>
      <c r="P14" s="16">
        <v>2.40611663510082E-2</v>
      </c>
      <c r="Q14" s="16">
        <v>4.6480553169601603E-3</v>
      </c>
      <c r="R14" s="16">
        <v>5.25808987037553E-3</v>
      </c>
      <c r="S14" s="16">
        <v>2.4348516029228202E-3</v>
      </c>
      <c r="T14" s="16"/>
      <c r="U14" s="16">
        <v>1.5121450796565499E-2</v>
      </c>
      <c r="V14" s="16">
        <v>8.7667441392770395E-3</v>
      </c>
      <c r="W14" s="16">
        <v>1.5033250852667801E-2</v>
      </c>
      <c r="X14" s="16">
        <v>0</v>
      </c>
      <c r="Y14" s="16">
        <v>0</v>
      </c>
      <c r="Z14" s="16"/>
      <c r="AA14" s="16">
        <v>1.7448393342060602E-2</v>
      </c>
      <c r="AB14" s="16">
        <v>8.3076234892105298E-3</v>
      </c>
      <c r="AC14" s="16"/>
      <c r="AD14" s="16">
        <v>4.9558312044842802E-3</v>
      </c>
      <c r="AE14" s="16">
        <v>6.9827050864085301E-3</v>
      </c>
      <c r="AF14" s="16"/>
      <c r="AG14" s="16">
        <v>2.1739121099513099E-2</v>
      </c>
      <c r="AH14" s="16">
        <v>4.1951190386969499E-3</v>
      </c>
      <c r="AI14" s="16">
        <v>0</v>
      </c>
      <c r="AJ14" s="16">
        <v>5.52804303328792E-3</v>
      </c>
      <c r="AK14" s="16">
        <v>1.4397243277067699E-2</v>
      </c>
      <c r="AL14" s="16">
        <v>2.18685068664747E-2</v>
      </c>
      <c r="AM14" s="16">
        <v>0</v>
      </c>
      <c r="AN14" s="16">
        <v>1.7347786136847301E-2</v>
      </c>
      <c r="AO14" s="16">
        <v>0</v>
      </c>
      <c r="AP14" s="16"/>
      <c r="AQ14" s="16">
        <v>3.8558094000541898E-3</v>
      </c>
      <c r="AR14" s="16">
        <v>4.2427456028402196E-3</v>
      </c>
      <c r="AS14" s="16">
        <v>0</v>
      </c>
      <c r="AT14" s="16">
        <v>2.80709469758436E-2</v>
      </c>
      <c r="AU14" s="16">
        <v>2.2475785067162201E-2</v>
      </c>
      <c r="AV14" s="16">
        <v>4.43751309627647E-2</v>
      </c>
      <c r="AW14" s="16"/>
      <c r="AX14" s="16">
        <v>2.76771457474249E-2</v>
      </c>
      <c r="AY14" s="16">
        <v>1.32770138563061E-2</v>
      </c>
      <c r="AZ14" s="16">
        <v>0</v>
      </c>
      <c r="BA14" s="16">
        <v>0</v>
      </c>
      <c r="BB14" s="16">
        <v>1.6205095684350499E-2</v>
      </c>
      <c r="BC14" s="16"/>
      <c r="BD14" s="16">
        <v>8.9828268682825702E-3</v>
      </c>
      <c r="BE14" s="16">
        <v>1.27134407016645E-2</v>
      </c>
      <c r="BF14" s="16"/>
      <c r="BG14" s="16">
        <v>1.8260778843590501E-2</v>
      </c>
      <c r="BH14" s="16">
        <v>1.0330484094951501E-2</v>
      </c>
      <c r="BI14" s="16"/>
      <c r="BJ14" s="16">
        <v>8.33143872178254E-3</v>
      </c>
      <c r="BK14" s="16">
        <v>7.3520309917258202E-3</v>
      </c>
    </row>
    <row r="15" spans="2:63" x14ac:dyDescent="0.35">
      <c r="B15" s="17" t="s">
        <v>94</v>
      </c>
      <c r="C15" s="19">
        <v>0.63197188115736502</v>
      </c>
      <c r="D15" s="19">
        <v>0.66822212470579501</v>
      </c>
      <c r="E15" s="19">
        <v>0.59553014146481298</v>
      </c>
      <c r="F15" s="19"/>
      <c r="G15" s="19">
        <v>0.49178873979605697</v>
      </c>
      <c r="H15" s="19">
        <v>0.57537914246218802</v>
      </c>
      <c r="I15" s="19">
        <v>0.729416795995527</v>
      </c>
      <c r="J15" s="19"/>
      <c r="K15" s="19">
        <v>0.61041751370351804</v>
      </c>
      <c r="L15" s="19">
        <v>0.67188394947797903</v>
      </c>
      <c r="M15" s="19">
        <v>0.62748168721187203</v>
      </c>
      <c r="N15" s="19">
        <v>0.61979749683146301</v>
      </c>
      <c r="O15" s="19"/>
      <c r="P15" s="19">
        <v>0.40766235828192698</v>
      </c>
      <c r="Q15" s="19">
        <v>0.52456907633097205</v>
      </c>
      <c r="R15" s="19">
        <v>0.63743803179895198</v>
      </c>
      <c r="S15" s="19">
        <v>0.77987889819166401</v>
      </c>
      <c r="T15" s="19"/>
      <c r="U15" s="19">
        <v>0.59028060389933901</v>
      </c>
      <c r="V15" s="19">
        <v>0.63470188309341402</v>
      </c>
      <c r="W15" s="19">
        <v>0.70813724248583798</v>
      </c>
      <c r="X15" s="19">
        <v>0.80500774654484697</v>
      </c>
      <c r="Y15" s="19">
        <v>0.78294213852355898</v>
      </c>
      <c r="Z15" s="19"/>
      <c r="AA15" s="19">
        <v>0.68811691616168602</v>
      </c>
      <c r="AB15" s="19">
        <v>0.60529809587531602</v>
      </c>
      <c r="AC15" s="19"/>
      <c r="AD15" s="19">
        <v>0.72942819918644597</v>
      </c>
      <c r="AE15" s="19">
        <v>0.58628096920767803</v>
      </c>
      <c r="AF15" s="19"/>
      <c r="AG15" s="19">
        <v>0.59259308036842495</v>
      </c>
      <c r="AH15" s="19">
        <v>0.81734708966352998</v>
      </c>
      <c r="AI15" s="19">
        <v>0.78639388173518998</v>
      </c>
      <c r="AJ15" s="19">
        <v>0.61779350674970301</v>
      </c>
      <c r="AK15" s="19">
        <v>0.64026911784444795</v>
      </c>
      <c r="AL15" s="19">
        <v>0.41080439643797501</v>
      </c>
      <c r="AM15" s="19">
        <v>0.67398172667596201</v>
      </c>
      <c r="AN15" s="19">
        <v>0.310627555593465</v>
      </c>
      <c r="AO15" s="19">
        <v>0</v>
      </c>
      <c r="AP15" s="19"/>
      <c r="AQ15" s="19">
        <v>0.71352450955597901</v>
      </c>
      <c r="AR15" s="19">
        <v>0.65533152103689596</v>
      </c>
      <c r="AS15" s="19">
        <v>0.76130219567690005</v>
      </c>
      <c r="AT15" s="19">
        <v>0.51646909411794795</v>
      </c>
      <c r="AU15" s="19">
        <v>0.491579566953456</v>
      </c>
      <c r="AV15" s="19">
        <v>0.25793567277698798</v>
      </c>
      <c r="AW15" s="19"/>
      <c r="AX15" s="19">
        <v>0.61105451776930397</v>
      </c>
      <c r="AY15" s="19">
        <v>0.66360815294990605</v>
      </c>
      <c r="AZ15" s="19">
        <v>0.71387996120177299</v>
      </c>
      <c r="BA15" s="19">
        <v>0.621357523237138</v>
      </c>
      <c r="BB15" s="19">
        <v>0.56301817028039003</v>
      </c>
      <c r="BC15" s="19"/>
      <c r="BD15" s="19">
        <v>0.63435185209141798</v>
      </c>
      <c r="BE15" s="19">
        <v>0.63608800270169996</v>
      </c>
      <c r="BF15" s="19"/>
      <c r="BG15" s="19">
        <v>0.64298450232001503</v>
      </c>
      <c r="BH15" s="19">
        <v>0.61978497464254501</v>
      </c>
      <c r="BI15" s="19"/>
      <c r="BJ15" s="19">
        <v>0.59114536845549903</v>
      </c>
      <c r="BK15" s="19">
        <v>0.70350908684476599</v>
      </c>
    </row>
    <row r="16" spans="2:63" x14ac:dyDescent="0.35">
      <c r="B16" s="17" t="s">
        <v>95</v>
      </c>
      <c r="C16" s="19">
        <v>0.198365150589176</v>
      </c>
      <c r="D16" s="19">
        <v>0.17331201790231099</v>
      </c>
      <c r="E16" s="19">
        <v>0.224629797102159</v>
      </c>
      <c r="F16" s="19"/>
      <c r="G16" s="19">
        <v>0.27164612430703899</v>
      </c>
      <c r="H16" s="19">
        <v>0.25395304245106098</v>
      </c>
      <c r="I16" s="19">
        <v>0.12705020252331101</v>
      </c>
      <c r="J16" s="19"/>
      <c r="K16" s="19">
        <v>0.21897782655002301</v>
      </c>
      <c r="L16" s="19">
        <v>0.194332202223574</v>
      </c>
      <c r="M16" s="19">
        <v>0.18737706449376301</v>
      </c>
      <c r="N16" s="19">
        <v>0.204807729693114</v>
      </c>
      <c r="O16" s="19"/>
      <c r="P16" s="19">
        <v>0.41964770694706</v>
      </c>
      <c r="Q16" s="19">
        <v>0.25325620124109699</v>
      </c>
      <c r="R16" s="19">
        <v>0.17161840403805401</v>
      </c>
      <c r="S16" s="19">
        <v>0.101023463382052</v>
      </c>
      <c r="T16" s="19"/>
      <c r="U16" s="19">
        <v>0.233101932605426</v>
      </c>
      <c r="V16" s="19">
        <v>0.185645142390056</v>
      </c>
      <c r="W16" s="19">
        <v>0.122556996008</v>
      </c>
      <c r="X16" s="19">
        <v>0.13153562371821301</v>
      </c>
      <c r="Y16" s="19">
        <v>0.116817363806235</v>
      </c>
      <c r="Z16" s="19"/>
      <c r="AA16" s="19">
        <v>0.154069954230207</v>
      </c>
      <c r="AB16" s="19">
        <v>0.224145873125048</v>
      </c>
      <c r="AC16" s="19"/>
      <c r="AD16" s="19">
        <v>0.133645981815704</v>
      </c>
      <c r="AE16" s="19">
        <v>0.239094354839756</v>
      </c>
      <c r="AF16" s="19"/>
      <c r="AG16" s="19">
        <v>0.198756811239506</v>
      </c>
      <c r="AH16" s="19">
        <v>9.3894906328782404E-2</v>
      </c>
      <c r="AI16" s="19">
        <v>0.101971482970365</v>
      </c>
      <c r="AJ16" s="19">
        <v>0.20187888596853301</v>
      </c>
      <c r="AK16" s="19">
        <v>0.154529539148961</v>
      </c>
      <c r="AL16" s="19">
        <v>0.37671261900006697</v>
      </c>
      <c r="AM16" s="19">
        <v>0.279440424362149</v>
      </c>
      <c r="AN16" s="19">
        <v>0.52995257629892001</v>
      </c>
      <c r="AO16" s="19">
        <v>0.66385596045511097</v>
      </c>
      <c r="AP16" s="19"/>
      <c r="AQ16" s="19">
        <v>0.13090764908342001</v>
      </c>
      <c r="AR16" s="19">
        <v>0.191577044960728</v>
      </c>
      <c r="AS16" s="19">
        <v>0.118181475700817</v>
      </c>
      <c r="AT16" s="19">
        <v>0.28360591663076001</v>
      </c>
      <c r="AU16" s="19">
        <v>0.321224380322226</v>
      </c>
      <c r="AV16" s="19">
        <v>0.48672235293334398</v>
      </c>
      <c r="AW16" s="19"/>
      <c r="AX16" s="19">
        <v>0.204598269962775</v>
      </c>
      <c r="AY16" s="19">
        <v>0.17849366802119199</v>
      </c>
      <c r="AZ16" s="19">
        <v>0.16085944283550799</v>
      </c>
      <c r="BA16" s="19">
        <v>0.197480866228402</v>
      </c>
      <c r="BB16" s="19">
        <v>0.25172890699696998</v>
      </c>
      <c r="BC16" s="19"/>
      <c r="BD16" s="19">
        <v>0.20473603446754199</v>
      </c>
      <c r="BE16" s="19">
        <v>0.18948398202792599</v>
      </c>
      <c r="BF16" s="19"/>
      <c r="BG16" s="19">
        <v>0.19050030422660399</v>
      </c>
      <c r="BH16" s="19">
        <v>0.20670301318468901</v>
      </c>
      <c r="BI16" s="19"/>
      <c r="BJ16" s="19">
        <v>0.24631403138327501</v>
      </c>
      <c r="BK16" s="19">
        <v>0.13471215073128801</v>
      </c>
    </row>
    <row r="17" spans="2:63" x14ac:dyDescent="0.35">
      <c r="B17" s="17" t="s">
        <v>96</v>
      </c>
      <c r="C17" s="20">
        <v>0.43360673056818999</v>
      </c>
      <c r="D17" s="20">
        <v>0.49491010680348402</v>
      </c>
      <c r="E17" s="20">
        <v>0.37090034436265401</v>
      </c>
      <c r="F17" s="20"/>
      <c r="G17" s="20">
        <v>0.22014261548901801</v>
      </c>
      <c r="H17" s="20">
        <v>0.32142610001112698</v>
      </c>
      <c r="I17" s="20">
        <v>0.60236659347221599</v>
      </c>
      <c r="J17" s="20"/>
      <c r="K17" s="20">
        <v>0.39143968715349498</v>
      </c>
      <c r="L17" s="20">
        <v>0.47755174725440402</v>
      </c>
      <c r="M17" s="20">
        <v>0.44010462271811002</v>
      </c>
      <c r="N17" s="20">
        <v>0.41498976713834901</v>
      </c>
      <c r="O17" s="20"/>
      <c r="P17" s="20">
        <v>-1.19853486651327E-2</v>
      </c>
      <c r="Q17" s="20">
        <v>0.27131287508987501</v>
      </c>
      <c r="R17" s="20">
        <v>0.46581962776089803</v>
      </c>
      <c r="S17" s="20">
        <v>0.67885543480961197</v>
      </c>
      <c r="T17" s="20"/>
      <c r="U17" s="20">
        <v>0.35717867129391401</v>
      </c>
      <c r="V17" s="20">
        <v>0.44905674070335799</v>
      </c>
      <c r="W17" s="20">
        <v>0.58558024647783902</v>
      </c>
      <c r="X17" s="20">
        <v>0.67347212282663504</v>
      </c>
      <c r="Y17" s="20">
        <v>0.66612477471732401</v>
      </c>
      <c r="Z17" s="20"/>
      <c r="AA17" s="20">
        <v>0.53404696193148005</v>
      </c>
      <c r="AB17" s="20">
        <v>0.381152222750269</v>
      </c>
      <c r="AC17" s="20"/>
      <c r="AD17" s="20">
        <v>0.595782217370742</v>
      </c>
      <c r="AE17" s="20">
        <v>0.34718661436792297</v>
      </c>
      <c r="AF17" s="20"/>
      <c r="AG17" s="20">
        <v>0.393836269128919</v>
      </c>
      <c r="AH17" s="20">
        <v>0.72345218333474803</v>
      </c>
      <c r="AI17" s="20">
        <v>0.68442239876482502</v>
      </c>
      <c r="AJ17" s="20">
        <v>0.41591462078116997</v>
      </c>
      <c r="AK17" s="20">
        <v>0.48573957869548701</v>
      </c>
      <c r="AL17" s="20">
        <v>3.40917774379072E-2</v>
      </c>
      <c r="AM17" s="20">
        <v>0.39454130231381401</v>
      </c>
      <c r="AN17" s="20">
        <v>-0.21932502070545501</v>
      </c>
      <c r="AO17" s="20">
        <v>-0.66385596045511097</v>
      </c>
      <c r="AP17" s="20"/>
      <c r="AQ17" s="20">
        <v>0.58261686047255901</v>
      </c>
      <c r="AR17" s="20">
        <v>0.46375447607616799</v>
      </c>
      <c r="AS17" s="20">
        <v>0.643120719976084</v>
      </c>
      <c r="AT17" s="20">
        <v>0.23286317748718799</v>
      </c>
      <c r="AU17" s="20">
        <v>0.17035518663123</v>
      </c>
      <c r="AV17" s="20">
        <v>-0.228786680156357</v>
      </c>
      <c r="AW17" s="20"/>
      <c r="AX17" s="20">
        <v>0.406456247806528</v>
      </c>
      <c r="AY17" s="20">
        <v>0.48511448492871401</v>
      </c>
      <c r="AZ17" s="20">
        <v>0.55302051836626498</v>
      </c>
      <c r="BA17" s="20">
        <v>0.423876657008736</v>
      </c>
      <c r="BB17" s="20">
        <v>0.31128926328341999</v>
      </c>
      <c r="BC17" s="20"/>
      <c r="BD17" s="20">
        <v>0.42961581762387602</v>
      </c>
      <c r="BE17" s="20">
        <v>0.44660402067377403</v>
      </c>
      <c r="BF17" s="20"/>
      <c r="BG17" s="20">
        <v>0.45248419809341101</v>
      </c>
      <c r="BH17" s="20">
        <v>0.41308196145785597</v>
      </c>
      <c r="BI17" s="20"/>
      <c r="BJ17" s="20">
        <v>0.34483133707222402</v>
      </c>
      <c r="BK17" s="20">
        <v>0.56879693611347704</v>
      </c>
    </row>
    <row r="18" spans="2:63" x14ac:dyDescent="0.35">
      <c r="B18" s="15"/>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K24"/>
  <sheetViews>
    <sheetView showGridLines="0" topLeftCell="A1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108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1010</v>
      </c>
      <c r="D7" s="10">
        <v>477</v>
      </c>
      <c r="E7" s="10">
        <v>530</v>
      </c>
      <c r="F7" s="10"/>
      <c r="G7" s="10">
        <v>154</v>
      </c>
      <c r="H7" s="10">
        <v>389</v>
      </c>
      <c r="I7" s="10">
        <v>467</v>
      </c>
      <c r="J7" s="10"/>
      <c r="K7" s="10">
        <v>185</v>
      </c>
      <c r="L7" s="10">
        <v>213</v>
      </c>
      <c r="M7" s="10">
        <v>395</v>
      </c>
      <c r="N7" s="10">
        <v>217</v>
      </c>
      <c r="O7" s="10"/>
      <c r="P7" s="10">
        <v>160</v>
      </c>
      <c r="Q7" s="10">
        <v>207</v>
      </c>
      <c r="R7" s="10">
        <v>178</v>
      </c>
      <c r="S7" s="10">
        <v>410</v>
      </c>
      <c r="T7" s="10"/>
      <c r="U7" s="10">
        <v>534</v>
      </c>
      <c r="V7" s="10">
        <v>237</v>
      </c>
      <c r="W7" s="10">
        <v>128</v>
      </c>
      <c r="X7" s="10">
        <v>79</v>
      </c>
      <c r="Y7" s="10">
        <v>15</v>
      </c>
      <c r="Z7" s="10"/>
      <c r="AA7" s="10">
        <v>325</v>
      </c>
      <c r="AB7" s="10">
        <v>340</v>
      </c>
      <c r="AC7" s="10"/>
      <c r="AD7" s="10">
        <v>407</v>
      </c>
      <c r="AE7" s="10">
        <v>427</v>
      </c>
      <c r="AF7" s="10"/>
      <c r="AG7" s="10">
        <v>223</v>
      </c>
      <c r="AH7" s="10">
        <v>239</v>
      </c>
      <c r="AI7" s="10">
        <v>89</v>
      </c>
      <c r="AJ7" s="10">
        <v>177</v>
      </c>
      <c r="AK7" s="10">
        <v>65</v>
      </c>
      <c r="AL7" s="10">
        <v>42</v>
      </c>
      <c r="AM7" s="10">
        <v>23</v>
      </c>
      <c r="AN7" s="10">
        <v>55</v>
      </c>
      <c r="AO7" s="10">
        <v>3</v>
      </c>
      <c r="AP7" s="10"/>
      <c r="AQ7" s="10">
        <v>485</v>
      </c>
      <c r="AR7" s="10">
        <v>235</v>
      </c>
      <c r="AS7" s="10">
        <v>15</v>
      </c>
      <c r="AT7" s="10">
        <v>72</v>
      </c>
      <c r="AU7" s="10">
        <v>169</v>
      </c>
      <c r="AV7" s="10">
        <v>22</v>
      </c>
      <c r="AW7" s="10"/>
      <c r="AX7" s="10">
        <v>176</v>
      </c>
      <c r="AY7" s="10">
        <v>473</v>
      </c>
      <c r="AZ7" s="10">
        <v>34</v>
      </c>
      <c r="BA7" s="10">
        <v>144</v>
      </c>
      <c r="BB7" s="10">
        <v>183</v>
      </c>
      <c r="BC7" s="10"/>
      <c r="BD7" s="10">
        <v>654</v>
      </c>
      <c r="BE7" s="10">
        <v>351</v>
      </c>
      <c r="BF7" s="10"/>
      <c r="BG7" s="10">
        <v>484</v>
      </c>
      <c r="BH7" s="10">
        <v>523</v>
      </c>
      <c r="BI7" s="10"/>
      <c r="BJ7" s="10">
        <v>583</v>
      </c>
      <c r="BK7" s="10">
        <v>400</v>
      </c>
    </row>
    <row r="8" spans="2:63" ht="30" customHeight="1" x14ac:dyDescent="0.35">
      <c r="B8" s="11" t="s">
        <v>19</v>
      </c>
      <c r="C8" s="11">
        <v>1010</v>
      </c>
      <c r="D8" s="11">
        <v>504</v>
      </c>
      <c r="E8" s="11">
        <v>503</v>
      </c>
      <c r="F8" s="11"/>
      <c r="G8" s="11">
        <v>177</v>
      </c>
      <c r="H8" s="11">
        <v>366</v>
      </c>
      <c r="I8" s="11">
        <v>467</v>
      </c>
      <c r="J8" s="11"/>
      <c r="K8" s="11">
        <v>172</v>
      </c>
      <c r="L8" s="11">
        <v>210</v>
      </c>
      <c r="M8" s="11">
        <v>387</v>
      </c>
      <c r="N8" s="11">
        <v>241</v>
      </c>
      <c r="O8" s="11"/>
      <c r="P8" s="11">
        <v>162</v>
      </c>
      <c r="Q8" s="11">
        <v>211</v>
      </c>
      <c r="R8" s="11">
        <v>177</v>
      </c>
      <c r="S8" s="11">
        <v>407</v>
      </c>
      <c r="T8" s="11"/>
      <c r="U8" s="11">
        <v>557</v>
      </c>
      <c r="V8" s="11">
        <v>223</v>
      </c>
      <c r="W8" s="11">
        <v>122</v>
      </c>
      <c r="X8" s="11">
        <v>75</v>
      </c>
      <c r="Y8" s="11">
        <v>15</v>
      </c>
      <c r="Z8" s="11"/>
      <c r="AA8" s="11">
        <v>322</v>
      </c>
      <c r="AB8" s="11">
        <v>343</v>
      </c>
      <c r="AC8" s="11"/>
      <c r="AD8" s="11">
        <v>403</v>
      </c>
      <c r="AE8" s="11">
        <v>429</v>
      </c>
      <c r="AF8" s="11"/>
      <c r="AG8" s="11">
        <v>223</v>
      </c>
      <c r="AH8" s="11">
        <v>236</v>
      </c>
      <c r="AI8" s="11">
        <v>85</v>
      </c>
      <c r="AJ8" s="11">
        <v>185</v>
      </c>
      <c r="AK8" s="11">
        <v>65</v>
      </c>
      <c r="AL8" s="11">
        <v>45</v>
      </c>
      <c r="AM8" s="11">
        <v>23</v>
      </c>
      <c r="AN8" s="11">
        <v>57</v>
      </c>
      <c r="AO8" s="11">
        <v>3</v>
      </c>
      <c r="AP8" s="11"/>
      <c r="AQ8" s="11">
        <v>482</v>
      </c>
      <c r="AR8" s="11">
        <v>234</v>
      </c>
      <c r="AS8" s="11">
        <v>15</v>
      </c>
      <c r="AT8" s="11">
        <v>72</v>
      </c>
      <c r="AU8" s="11">
        <v>173</v>
      </c>
      <c r="AV8" s="11">
        <v>22</v>
      </c>
      <c r="AW8" s="11"/>
      <c r="AX8" s="11">
        <v>181</v>
      </c>
      <c r="AY8" s="11">
        <v>472</v>
      </c>
      <c r="AZ8" s="11">
        <v>35</v>
      </c>
      <c r="BA8" s="11">
        <v>140</v>
      </c>
      <c r="BB8" s="11">
        <v>181</v>
      </c>
      <c r="BC8" s="11"/>
      <c r="BD8" s="11">
        <v>647</v>
      </c>
      <c r="BE8" s="11">
        <v>358</v>
      </c>
      <c r="BF8" s="11"/>
      <c r="BG8" s="11">
        <v>482</v>
      </c>
      <c r="BH8" s="11">
        <v>525</v>
      </c>
      <c r="BI8" s="11"/>
      <c r="BJ8" s="11">
        <v>578</v>
      </c>
      <c r="BK8" s="11">
        <v>404</v>
      </c>
    </row>
    <row r="9" spans="2:63" ht="29" x14ac:dyDescent="0.35">
      <c r="B9" s="17" t="s">
        <v>98</v>
      </c>
      <c r="C9" s="16">
        <v>0.42712065473300598</v>
      </c>
      <c r="D9" s="16">
        <v>0.42179400970705899</v>
      </c>
      <c r="E9" s="16">
        <v>0.43499704881344398</v>
      </c>
      <c r="F9" s="16"/>
      <c r="G9" s="16">
        <v>0.39156003632008402</v>
      </c>
      <c r="H9" s="16">
        <v>0.44809048064219997</v>
      </c>
      <c r="I9" s="16">
        <v>0.42416009717701603</v>
      </c>
      <c r="J9" s="16"/>
      <c r="K9" s="16">
        <v>0.419734784495641</v>
      </c>
      <c r="L9" s="16">
        <v>0.37665695515831699</v>
      </c>
      <c r="M9" s="16">
        <v>0.45159583417968702</v>
      </c>
      <c r="N9" s="16">
        <v>0.43705409819213997</v>
      </c>
      <c r="O9" s="16"/>
      <c r="P9" s="16">
        <v>0.34986667849950698</v>
      </c>
      <c r="Q9" s="16">
        <v>0.48563542184264402</v>
      </c>
      <c r="R9" s="16">
        <v>0.47440560775586799</v>
      </c>
      <c r="S9" s="16">
        <v>0.40605411948369202</v>
      </c>
      <c r="T9" s="16"/>
      <c r="U9" s="16">
        <v>0.44120459660454198</v>
      </c>
      <c r="V9" s="16">
        <v>0.40974776501423799</v>
      </c>
      <c r="W9" s="16">
        <v>0.39666728975106602</v>
      </c>
      <c r="X9" s="16">
        <v>0.38862771189874801</v>
      </c>
      <c r="Y9" s="16">
        <v>0.584194548060051</v>
      </c>
      <c r="Z9" s="16"/>
      <c r="AA9" s="16">
        <v>0.37380616623004098</v>
      </c>
      <c r="AB9" s="16">
        <v>0.47204374979291103</v>
      </c>
      <c r="AC9" s="16"/>
      <c r="AD9" s="16">
        <v>0.37461347366502801</v>
      </c>
      <c r="AE9" s="16">
        <v>0.47839272430484098</v>
      </c>
      <c r="AF9" s="16"/>
      <c r="AG9" s="16">
        <v>0.45916416669997601</v>
      </c>
      <c r="AH9" s="16">
        <v>0.43670905513521502</v>
      </c>
      <c r="AI9" s="16">
        <v>0.340151859588112</v>
      </c>
      <c r="AJ9" s="16">
        <v>0.416070266889841</v>
      </c>
      <c r="AK9" s="16">
        <v>0.54125303090550303</v>
      </c>
      <c r="AL9" s="16">
        <v>0.36878448952800102</v>
      </c>
      <c r="AM9" s="16">
        <v>0.24698219457340301</v>
      </c>
      <c r="AN9" s="16">
        <v>0.41199770908655697</v>
      </c>
      <c r="AO9" s="16">
        <v>1</v>
      </c>
      <c r="AP9" s="16"/>
      <c r="AQ9" s="16">
        <v>0.39767085201024899</v>
      </c>
      <c r="AR9" s="16">
        <v>0.457758345018493</v>
      </c>
      <c r="AS9" s="16">
        <v>0.18662839366102199</v>
      </c>
      <c r="AT9" s="16">
        <v>0.48132578040820001</v>
      </c>
      <c r="AU9" s="16">
        <v>0.490437475900804</v>
      </c>
      <c r="AV9" s="16">
        <v>0.30479052537443702</v>
      </c>
      <c r="AW9" s="16"/>
      <c r="AX9" s="16">
        <v>0.43543138929919101</v>
      </c>
      <c r="AY9" s="16">
        <v>0.42610071824018803</v>
      </c>
      <c r="AZ9" s="16">
        <v>0.32830668052404399</v>
      </c>
      <c r="BA9" s="16">
        <v>0.45648988751064601</v>
      </c>
      <c r="BB9" s="16">
        <v>0.41777964814748703</v>
      </c>
      <c r="BC9" s="16"/>
      <c r="BD9" s="16">
        <v>0.44190104916249501</v>
      </c>
      <c r="BE9" s="16">
        <v>0.40362577826358298</v>
      </c>
      <c r="BF9" s="16"/>
      <c r="BG9" s="16">
        <v>0.45188137187111199</v>
      </c>
      <c r="BH9" s="16">
        <v>0.40313551957756599</v>
      </c>
      <c r="BI9" s="16"/>
      <c r="BJ9" s="16">
        <v>0.45568784236780902</v>
      </c>
      <c r="BK9" s="16">
        <v>0.38642520711169798</v>
      </c>
    </row>
    <row r="10" spans="2:63" ht="29" x14ac:dyDescent="0.35">
      <c r="B10" s="17" t="s">
        <v>99</v>
      </c>
      <c r="C10" s="16">
        <v>0.421870159426739</v>
      </c>
      <c r="D10" s="16">
        <v>0.42088383491139097</v>
      </c>
      <c r="E10" s="16">
        <v>0.42347294792016699</v>
      </c>
      <c r="F10" s="16"/>
      <c r="G10" s="16">
        <v>0.46000136374632</v>
      </c>
      <c r="H10" s="16">
        <v>0.45205633369273301</v>
      </c>
      <c r="I10" s="16">
        <v>0.38377356340441898</v>
      </c>
      <c r="J10" s="16"/>
      <c r="K10" s="16">
        <v>0.39827860981490898</v>
      </c>
      <c r="L10" s="16">
        <v>0.43746134876325699</v>
      </c>
      <c r="M10" s="16">
        <v>0.41082284921379503</v>
      </c>
      <c r="N10" s="16">
        <v>0.44284859497101697</v>
      </c>
      <c r="O10" s="16"/>
      <c r="P10" s="16">
        <v>0.44636348630494999</v>
      </c>
      <c r="Q10" s="16">
        <v>0.50842229873637401</v>
      </c>
      <c r="R10" s="16">
        <v>0.451832846166352</v>
      </c>
      <c r="S10" s="16">
        <v>0.37693269980405197</v>
      </c>
      <c r="T10" s="16"/>
      <c r="U10" s="16">
        <v>0.41950798802083999</v>
      </c>
      <c r="V10" s="16">
        <v>0.47154169905360799</v>
      </c>
      <c r="W10" s="16">
        <v>0.35477019885973698</v>
      </c>
      <c r="X10" s="16">
        <v>0.368718752844932</v>
      </c>
      <c r="Y10" s="16">
        <v>0.52866723014061801</v>
      </c>
      <c r="Z10" s="16"/>
      <c r="AA10" s="16">
        <v>0.36645549874223199</v>
      </c>
      <c r="AB10" s="16">
        <v>0.48336694874303199</v>
      </c>
      <c r="AC10" s="16"/>
      <c r="AD10" s="16">
        <v>0.36135496537384199</v>
      </c>
      <c r="AE10" s="16">
        <v>0.50209961295245797</v>
      </c>
      <c r="AF10" s="16"/>
      <c r="AG10" s="16">
        <v>0.41389949675316601</v>
      </c>
      <c r="AH10" s="16">
        <v>0.36810499435914501</v>
      </c>
      <c r="AI10" s="16">
        <v>0.37272558153951502</v>
      </c>
      <c r="AJ10" s="16">
        <v>0.434368782457277</v>
      </c>
      <c r="AK10" s="16">
        <v>0.44714367157684598</v>
      </c>
      <c r="AL10" s="16">
        <v>0.437927076815394</v>
      </c>
      <c r="AM10" s="16">
        <v>0.42308613785021798</v>
      </c>
      <c r="AN10" s="16">
        <v>0.58021219407064595</v>
      </c>
      <c r="AO10" s="16">
        <v>0.66385596045511097</v>
      </c>
      <c r="AP10" s="16"/>
      <c r="AQ10" s="16">
        <v>0.36956113114043898</v>
      </c>
      <c r="AR10" s="16">
        <v>0.50112068936015997</v>
      </c>
      <c r="AS10" s="16">
        <v>0.37067585222177402</v>
      </c>
      <c r="AT10" s="16">
        <v>0.35836583249092402</v>
      </c>
      <c r="AU10" s="16">
        <v>0.51221563305695605</v>
      </c>
      <c r="AV10" s="16">
        <v>0.36550164077156999</v>
      </c>
      <c r="AW10" s="16"/>
      <c r="AX10" s="16">
        <v>0.47681000508585503</v>
      </c>
      <c r="AY10" s="16">
        <v>0.39377315913767202</v>
      </c>
      <c r="AZ10" s="16">
        <v>0.24663971345835201</v>
      </c>
      <c r="BA10" s="16">
        <v>0.45471656513877901</v>
      </c>
      <c r="BB10" s="16">
        <v>0.44841318652624002</v>
      </c>
      <c r="BC10" s="16"/>
      <c r="BD10" s="16">
        <v>0.42099719044084299</v>
      </c>
      <c r="BE10" s="16">
        <v>0.42662114091513698</v>
      </c>
      <c r="BF10" s="16"/>
      <c r="BG10" s="16">
        <v>0.43746840478063698</v>
      </c>
      <c r="BH10" s="16">
        <v>0.40625817616076898</v>
      </c>
      <c r="BI10" s="16"/>
      <c r="BJ10" s="16">
        <v>0.45270226720283302</v>
      </c>
      <c r="BK10" s="16">
        <v>0.38813794664050499</v>
      </c>
    </row>
    <row r="11" spans="2:63" x14ac:dyDescent="0.35">
      <c r="B11" s="17" t="s">
        <v>100</v>
      </c>
      <c r="C11" s="16">
        <v>0.38775390721449399</v>
      </c>
      <c r="D11" s="16">
        <v>0.40103259367893102</v>
      </c>
      <c r="E11" s="16">
        <v>0.37487126069187299</v>
      </c>
      <c r="F11" s="16"/>
      <c r="G11" s="16">
        <v>0.32820082503563303</v>
      </c>
      <c r="H11" s="16">
        <v>0.36707282402643798</v>
      </c>
      <c r="I11" s="16">
        <v>0.42651739666725602</v>
      </c>
      <c r="J11" s="16"/>
      <c r="K11" s="16">
        <v>0.30077916575390601</v>
      </c>
      <c r="L11" s="16">
        <v>0.40785052111315501</v>
      </c>
      <c r="M11" s="16">
        <v>0.42636796839505903</v>
      </c>
      <c r="N11" s="16">
        <v>0.37032444035024498</v>
      </c>
      <c r="O11" s="16"/>
      <c r="P11" s="16">
        <v>0.36082273190299802</v>
      </c>
      <c r="Q11" s="16">
        <v>0.46317259124486898</v>
      </c>
      <c r="R11" s="16">
        <v>0.40441629410417801</v>
      </c>
      <c r="S11" s="16">
        <v>0.367006575996217</v>
      </c>
      <c r="T11" s="16"/>
      <c r="U11" s="16">
        <v>0.38230851224613799</v>
      </c>
      <c r="V11" s="16">
        <v>0.44334143707615398</v>
      </c>
      <c r="W11" s="16">
        <v>0.33649858035265001</v>
      </c>
      <c r="X11" s="16">
        <v>0.32348457066795699</v>
      </c>
      <c r="Y11" s="16">
        <v>0.49452254324650202</v>
      </c>
      <c r="Z11" s="16"/>
      <c r="AA11" s="16">
        <v>0.38022770936261102</v>
      </c>
      <c r="AB11" s="16">
        <v>0.45985253615065902</v>
      </c>
      <c r="AC11" s="16"/>
      <c r="AD11" s="16">
        <v>0.343251788346844</v>
      </c>
      <c r="AE11" s="16">
        <v>0.460913030584787</v>
      </c>
      <c r="AF11" s="16"/>
      <c r="AG11" s="16">
        <v>0.47341947989414901</v>
      </c>
      <c r="AH11" s="16">
        <v>0.40152009761951801</v>
      </c>
      <c r="AI11" s="16">
        <v>0.333436989115448</v>
      </c>
      <c r="AJ11" s="16">
        <v>0.36674771598059303</v>
      </c>
      <c r="AK11" s="16">
        <v>0.32072863169150501</v>
      </c>
      <c r="AL11" s="16">
        <v>0.42038266957480802</v>
      </c>
      <c r="AM11" s="16">
        <v>0.339941806071348</v>
      </c>
      <c r="AN11" s="16">
        <v>0.290179528830947</v>
      </c>
      <c r="AO11" s="16">
        <v>0.66385596045511097</v>
      </c>
      <c r="AP11" s="16"/>
      <c r="AQ11" s="16">
        <v>0.40942094146708802</v>
      </c>
      <c r="AR11" s="16">
        <v>0.44345651830508698</v>
      </c>
      <c r="AS11" s="16">
        <v>6.0001913070612103E-2</v>
      </c>
      <c r="AT11" s="16">
        <v>0.29187944908125402</v>
      </c>
      <c r="AU11" s="16">
        <v>0.33105113134597303</v>
      </c>
      <c r="AV11" s="16">
        <v>0.25736092791026499</v>
      </c>
      <c r="AW11" s="16"/>
      <c r="AX11" s="16">
        <v>0.34298632318583699</v>
      </c>
      <c r="AY11" s="16">
        <v>0.38108469324479199</v>
      </c>
      <c r="AZ11" s="16">
        <v>0.11194487318773599</v>
      </c>
      <c r="BA11" s="16">
        <v>0.398123260509188</v>
      </c>
      <c r="BB11" s="16">
        <v>0.49487102255209198</v>
      </c>
      <c r="BC11" s="16"/>
      <c r="BD11" s="16">
        <v>0.39018480960489799</v>
      </c>
      <c r="BE11" s="16">
        <v>0.38607380494022903</v>
      </c>
      <c r="BF11" s="16"/>
      <c r="BG11" s="16">
        <v>0.40087168152910302</v>
      </c>
      <c r="BH11" s="16">
        <v>0.37609257141075397</v>
      </c>
      <c r="BI11" s="16"/>
      <c r="BJ11" s="16">
        <v>0.409619971766499</v>
      </c>
      <c r="BK11" s="16">
        <v>0.35986813150671498</v>
      </c>
    </row>
    <row r="12" spans="2:63" x14ac:dyDescent="0.35">
      <c r="B12" s="17" t="s">
        <v>101</v>
      </c>
      <c r="C12" s="16">
        <v>0.36743920290888199</v>
      </c>
      <c r="D12" s="16">
        <v>0.34067360189492801</v>
      </c>
      <c r="E12" s="16">
        <v>0.39452838250497702</v>
      </c>
      <c r="F12" s="16"/>
      <c r="G12" s="16">
        <v>0.45487975126154401</v>
      </c>
      <c r="H12" s="16">
        <v>0.38756588900928102</v>
      </c>
      <c r="I12" s="16">
        <v>0.31854630907257703</v>
      </c>
      <c r="J12" s="16"/>
      <c r="K12" s="16">
        <v>0.37219380797363399</v>
      </c>
      <c r="L12" s="16">
        <v>0.32451000390253598</v>
      </c>
      <c r="M12" s="16">
        <v>0.40319440313153199</v>
      </c>
      <c r="N12" s="16">
        <v>0.344051492213448</v>
      </c>
      <c r="O12" s="16"/>
      <c r="P12" s="16">
        <v>0.48881899805379297</v>
      </c>
      <c r="Q12" s="16">
        <v>0.45306619687992999</v>
      </c>
      <c r="R12" s="16">
        <v>0.43570067379023297</v>
      </c>
      <c r="S12" s="16">
        <v>0.26000059478744703</v>
      </c>
      <c r="T12" s="16"/>
      <c r="U12" s="16">
        <v>0.40417522249627003</v>
      </c>
      <c r="V12" s="16">
        <v>0.38742581683475902</v>
      </c>
      <c r="W12" s="16">
        <v>0.22654776496688001</v>
      </c>
      <c r="X12" s="16">
        <v>0.23385812820598301</v>
      </c>
      <c r="Y12" s="16">
        <v>0.39428204557629698</v>
      </c>
      <c r="Z12" s="16"/>
      <c r="AA12" s="16">
        <v>0.34154303684286302</v>
      </c>
      <c r="AB12" s="16">
        <v>0.40779715747975398</v>
      </c>
      <c r="AC12" s="16"/>
      <c r="AD12" s="16">
        <v>0.31443522734273799</v>
      </c>
      <c r="AE12" s="16">
        <v>0.40458187324448303</v>
      </c>
      <c r="AF12" s="16"/>
      <c r="AG12" s="16">
        <v>0.409593673915357</v>
      </c>
      <c r="AH12" s="16">
        <v>0.26463444205650699</v>
      </c>
      <c r="AI12" s="16">
        <v>0.298673034727168</v>
      </c>
      <c r="AJ12" s="16">
        <v>0.35012341044487</v>
      </c>
      <c r="AK12" s="16">
        <v>0.433125892688763</v>
      </c>
      <c r="AL12" s="16">
        <v>0.42742042372480199</v>
      </c>
      <c r="AM12" s="16">
        <v>0.45641305772242402</v>
      </c>
      <c r="AN12" s="16">
        <v>0.59402371094586304</v>
      </c>
      <c r="AO12" s="16">
        <v>0.31659066330119101</v>
      </c>
      <c r="AP12" s="16"/>
      <c r="AQ12" s="16">
        <v>0.34625955732895303</v>
      </c>
      <c r="AR12" s="16">
        <v>0.36276015937620998</v>
      </c>
      <c r="AS12" s="16">
        <v>0.35221444536520602</v>
      </c>
      <c r="AT12" s="16">
        <v>0.47693542708519299</v>
      </c>
      <c r="AU12" s="16">
        <v>0.40213454497234002</v>
      </c>
      <c r="AV12" s="16">
        <v>0.294157405810902</v>
      </c>
      <c r="AW12" s="16"/>
      <c r="AX12" s="16">
        <v>0.36653022569524502</v>
      </c>
      <c r="AY12" s="16">
        <v>0.359378383163316</v>
      </c>
      <c r="AZ12" s="16">
        <v>0.28731173932857601</v>
      </c>
      <c r="BA12" s="16">
        <v>0.33820556797415902</v>
      </c>
      <c r="BB12" s="16">
        <v>0.42734580271873102</v>
      </c>
      <c r="BC12" s="16"/>
      <c r="BD12" s="16">
        <v>0.37387634489038601</v>
      </c>
      <c r="BE12" s="16">
        <v>0.35824139469121702</v>
      </c>
      <c r="BF12" s="16"/>
      <c r="BG12" s="16">
        <v>0.39537128318703102</v>
      </c>
      <c r="BH12" s="16">
        <v>0.34390647251954598</v>
      </c>
      <c r="BI12" s="16"/>
      <c r="BJ12" s="16">
        <v>0.39703243276463301</v>
      </c>
      <c r="BK12" s="16">
        <v>0.31716211652464499</v>
      </c>
    </row>
    <row r="13" spans="2:63" x14ac:dyDescent="0.35">
      <c r="B13" s="17" t="s">
        <v>102</v>
      </c>
      <c r="C13" s="16">
        <v>0.36341150463789301</v>
      </c>
      <c r="D13" s="16">
        <v>0.32522011153858399</v>
      </c>
      <c r="E13" s="16">
        <v>0.40381309637823598</v>
      </c>
      <c r="F13" s="16"/>
      <c r="G13" s="16">
        <v>0.38745281040574298</v>
      </c>
      <c r="H13" s="16">
        <v>0.36309825323946798</v>
      </c>
      <c r="I13" s="16">
        <v>0.35455007983901099</v>
      </c>
      <c r="J13" s="16"/>
      <c r="K13" s="16">
        <v>0.39195367870709602</v>
      </c>
      <c r="L13" s="16">
        <v>0.32730769448700298</v>
      </c>
      <c r="M13" s="16">
        <v>0.38019696938068298</v>
      </c>
      <c r="N13" s="16">
        <v>0.34755530301688697</v>
      </c>
      <c r="O13" s="16"/>
      <c r="P13" s="16">
        <v>0.45985131395464202</v>
      </c>
      <c r="Q13" s="16">
        <v>0.42493447748389701</v>
      </c>
      <c r="R13" s="16">
        <v>0.36028288130297598</v>
      </c>
      <c r="S13" s="16">
        <v>0.30003916220881699</v>
      </c>
      <c r="T13" s="16"/>
      <c r="U13" s="16">
        <v>0.37438675928985699</v>
      </c>
      <c r="V13" s="16">
        <v>0.40164748369964898</v>
      </c>
      <c r="W13" s="16">
        <v>0.270650357203851</v>
      </c>
      <c r="X13" s="16">
        <v>0.29092909830207597</v>
      </c>
      <c r="Y13" s="16">
        <v>0.40417613545170999</v>
      </c>
      <c r="Z13" s="16"/>
      <c r="AA13" s="16">
        <v>0.34227971933227302</v>
      </c>
      <c r="AB13" s="16">
        <v>0.38927585148039701</v>
      </c>
      <c r="AC13" s="16"/>
      <c r="AD13" s="16">
        <v>0.33379545193278498</v>
      </c>
      <c r="AE13" s="16">
        <v>0.38619601428767902</v>
      </c>
      <c r="AF13" s="16"/>
      <c r="AG13" s="16">
        <v>0.39762340140404301</v>
      </c>
      <c r="AH13" s="16">
        <v>0.30578535086252701</v>
      </c>
      <c r="AI13" s="16">
        <v>0.32033989837940302</v>
      </c>
      <c r="AJ13" s="16">
        <v>0.35810935395741</v>
      </c>
      <c r="AK13" s="16">
        <v>0.46655955282466299</v>
      </c>
      <c r="AL13" s="16">
        <v>0.41705532485396202</v>
      </c>
      <c r="AM13" s="16">
        <v>0.45506597685317202</v>
      </c>
      <c r="AN13" s="16">
        <v>0.38815953255876601</v>
      </c>
      <c r="AO13" s="16">
        <v>0.31659066330119101</v>
      </c>
      <c r="AP13" s="16"/>
      <c r="AQ13" s="16">
        <v>0.35889336569784203</v>
      </c>
      <c r="AR13" s="16">
        <v>0.39041418378205101</v>
      </c>
      <c r="AS13" s="16">
        <v>0.24090369746853099</v>
      </c>
      <c r="AT13" s="16">
        <v>0.28435666258675502</v>
      </c>
      <c r="AU13" s="16">
        <v>0.40149384587091103</v>
      </c>
      <c r="AV13" s="16">
        <v>0.29248170322029898</v>
      </c>
      <c r="AW13" s="16"/>
      <c r="AX13" s="16">
        <v>0.33719553961446203</v>
      </c>
      <c r="AY13" s="16">
        <v>0.35648700124405902</v>
      </c>
      <c r="AZ13" s="16">
        <v>0.19320981370589499</v>
      </c>
      <c r="BA13" s="16">
        <v>0.39907620002474697</v>
      </c>
      <c r="BB13" s="16">
        <v>0.412776340003364</v>
      </c>
      <c r="BC13" s="16"/>
      <c r="BD13" s="16">
        <v>0.38677303891079601</v>
      </c>
      <c r="BE13" s="16">
        <v>0.32354500119427898</v>
      </c>
      <c r="BF13" s="16"/>
      <c r="BG13" s="16">
        <v>0.389213084887154</v>
      </c>
      <c r="BH13" s="16">
        <v>0.33994053550409598</v>
      </c>
      <c r="BI13" s="16"/>
      <c r="BJ13" s="16">
        <v>0.38447544381410997</v>
      </c>
      <c r="BK13" s="16">
        <v>0.339578425313879</v>
      </c>
    </row>
    <row r="14" spans="2:63" ht="29" x14ac:dyDescent="0.35">
      <c r="B14" s="17" t="s">
        <v>103</v>
      </c>
      <c r="C14" s="16">
        <v>0.32854853425456298</v>
      </c>
      <c r="D14" s="16">
        <v>0.31820026892929199</v>
      </c>
      <c r="E14" s="16">
        <v>0.33885176927227201</v>
      </c>
      <c r="F14" s="16"/>
      <c r="G14" s="16">
        <v>0.24295974419511601</v>
      </c>
      <c r="H14" s="16">
        <v>0.31491332997409699</v>
      </c>
      <c r="I14" s="16">
        <v>0.37165356303786601</v>
      </c>
      <c r="J14" s="16"/>
      <c r="K14" s="16">
        <v>0.35896585846373302</v>
      </c>
      <c r="L14" s="16">
        <v>0.35733696991034097</v>
      </c>
      <c r="M14" s="16">
        <v>0.32862365455855302</v>
      </c>
      <c r="N14" s="16">
        <v>0.28166530876031098</v>
      </c>
      <c r="O14" s="16"/>
      <c r="P14" s="16">
        <v>0.20447458203864199</v>
      </c>
      <c r="Q14" s="16">
        <v>0.40053198035195697</v>
      </c>
      <c r="R14" s="16">
        <v>0.36110532865808398</v>
      </c>
      <c r="S14" s="16">
        <v>0.33245934259641602</v>
      </c>
      <c r="T14" s="16"/>
      <c r="U14" s="16">
        <v>0.31528964132930498</v>
      </c>
      <c r="V14" s="16">
        <v>0.36145141606049502</v>
      </c>
      <c r="W14" s="16">
        <v>0.37803538995983899</v>
      </c>
      <c r="X14" s="16">
        <v>0.24677758233988401</v>
      </c>
      <c r="Y14" s="16">
        <v>0.46433633893173298</v>
      </c>
      <c r="Z14" s="16"/>
      <c r="AA14" s="16">
        <v>0.29190378631432701</v>
      </c>
      <c r="AB14" s="16">
        <v>0.39362200610692399</v>
      </c>
      <c r="AC14" s="16"/>
      <c r="AD14" s="16">
        <v>0.30039075816074601</v>
      </c>
      <c r="AE14" s="16">
        <v>0.38868677634980298</v>
      </c>
      <c r="AF14" s="16"/>
      <c r="AG14" s="16">
        <v>0.34585870050340201</v>
      </c>
      <c r="AH14" s="16">
        <v>0.35772269757688102</v>
      </c>
      <c r="AI14" s="16">
        <v>0.31811017976504702</v>
      </c>
      <c r="AJ14" s="16">
        <v>0.35686163009104699</v>
      </c>
      <c r="AK14" s="16">
        <v>0.29130247141210502</v>
      </c>
      <c r="AL14" s="16">
        <v>0.23068581418702999</v>
      </c>
      <c r="AM14" s="16">
        <v>0.30158328583760702</v>
      </c>
      <c r="AN14" s="16">
        <v>0.235032967637816</v>
      </c>
      <c r="AO14" s="16">
        <v>0.66385596045511097</v>
      </c>
      <c r="AP14" s="16"/>
      <c r="AQ14" s="16">
        <v>0.35219911089759498</v>
      </c>
      <c r="AR14" s="16">
        <v>0.378182996999883</v>
      </c>
      <c r="AS14" s="16">
        <v>0.220605054367913</v>
      </c>
      <c r="AT14" s="16">
        <v>0.31150658017987798</v>
      </c>
      <c r="AU14" s="16">
        <v>0.25003654260020902</v>
      </c>
      <c r="AV14" s="16">
        <v>0.131682753564693</v>
      </c>
      <c r="AW14" s="16"/>
      <c r="AX14" s="16">
        <v>0.21987776077965701</v>
      </c>
      <c r="AY14" s="16">
        <v>0.36812202956787599</v>
      </c>
      <c r="AZ14" s="16">
        <v>0.20737122387037801</v>
      </c>
      <c r="BA14" s="16">
        <v>0.358331994393494</v>
      </c>
      <c r="BB14" s="16">
        <v>0.33442201087347201</v>
      </c>
      <c r="BC14" s="16"/>
      <c r="BD14" s="16">
        <v>0.348091266169193</v>
      </c>
      <c r="BE14" s="16">
        <v>0.29512540785955199</v>
      </c>
      <c r="BF14" s="16"/>
      <c r="BG14" s="16">
        <v>0.36772725163487502</v>
      </c>
      <c r="BH14" s="16">
        <v>0.29078157719095099</v>
      </c>
      <c r="BI14" s="16"/>
      <c r="BJ14" s="16">
        <v>0.35690031482217299</v>
      </c>
      <c r="BK14" s="16">
        <v>0.296630528800925</v>
      </c>
    </row>
    <row r="15" spans="2:63" ht="29" x14ac:dyDescent="0.35">
      <c r="B15" s="17" t="s">
        <v>104</v>
      </c>
      <c r="C15" s="16">
        <v>0.27097486382538</v>
      </c>
      <c r="D15" s="16">
        <v>0.27202328512853302</v>
      </c>
      <c r="E15" s="16">
        <v>0.27153869710997802</v>
      </c>
      <c r="F15" s="16"/>
      <c r="G15" s="16">
        <v>0.25258998509865999</v>
      </c>
      <c r="H15" s="16">
        <v>0.29424326248578397</v>
      </c>
      <c r="I15" s="16">
        <v>0.25970706425154599</v>
      </c>
      <c r="J15" s="16"/>
      <c r="K15" s="16">
        <v>0.29081633456461697</v>
      </c>
      <c r="L15" s="16">
        <v>0.24889901051972599</v>
      </c>
      <c r="M15" s="16">
        <v>0.28098969270685498</v>
      </c>
      <c r="N15" s="16">
        <v>0.25997454379638801</v>
      </c>
      <c r="O15" s="16"/>
      <c r="P15" s="16">
        <v>0.26887842840918602</v>
      </c>
      <c r="Q15" s="16">
        <v>0.31991583629642001</v>
      </c>
      <c r="R15" s="16">
        <v>0.30630538613786001</v>
      </c>
      <c r="S15" s="16">
        <v>0.23150959021908499</v>
      </c>
      <c r="T15" s="16"/>
      <c r="U15" s="16">
        <v>0.27217142385770399</v>
      </c>
      <c r="V15" s="16">
        <v>0.29700643857593401</v>
      </c>
      <c r="W15" s="16">
        <v>0.23731310150260901</v>
      </c>
      <c r="X15" s="16">
        <v>0.17684187992373199</v>
      </c>
      <c r="Y15" s="16">
        <v>0.339824586067554</v>
      </c>
      <c r="Z15" s="16"/>
      <c r="AA15" s="16">
        <v>0.22835597360045101</v>
      </c>
      <c r="AB15" s="16">
        <v>0.29489276063189501</v>
      </c>
      <c r="AC15" s="16"/>
      <c r="AD15" s="16">
        <v>0.22050427951138701</v>
      </c>
      <c r="AE15" s="16">
        <v>0.32136856926742402</v>
      </c>
      <c r="AF15" s="16"/>
      <c r="AG15" s="16">
        <v>0.28548827202618798</v>
      </c>
      <c r="AH15" s="16">
        <v>0.244273018710332</v>
      </c>
      <c r="AI15" s="16">
        <v>0.28038741900089098</v>
      </c>
      <c r="AJ15" s="16">
        <v>0.27756898616909098</v>
      </c>
      <c r="AK15" s="16">
        <v>0.246041664530494</v>
      </c>
      <c r="AL15" s="16">
        <v>0.33486983722292102</v>
      </c>
      <c r="AM15" s="16">
        <v>8.4175765374819897E-2</v>
      </c>
      <c r="AN15" s="16">
        <v>0.32362788181873398</v>
      </c>
      <c r="AO15" s="16">
        <v>0.66385596045511097</v>
      </c>
      <c r="AP15" s="16"/>
      <c r="AQ15" s="16">
        <v>0.24820356829409401</v>
      </c>
      <c r="AR15" s="16">
        <v>0.31197081568509399</v>
      </c>
      <c r="AS15" s="16">
        <v>0.12051632862228299</v>
      </c>
      <c r="AT15" s="16">
        <v>0.28282090478191502</v>
      </c>
      <c r="AU15" s="16">
        <v>0.30210013110446299</v>
      </c>
      <c r="AV15" s="16">
        <v>0.17429676884105499</v>
      </c>
      <c r="AW15" s="16"/>
      <c r="AX15" s="16">
        <v>0.26353225543029002</v>
      </c>
      <c r="AY15" s="16">
        <v>0.27627335611348502</v>
      </c>
      <c r="AZ15" s="16">
        <v>0.194677775842407</v>
      </c>
      <c r="BA15" s="16">
        <v>0.18522999357109299</v>
      </c>
      <c r="BB15" s="16">
        <v>0.345628772800947</v>
      </c>
      <c r="BC15" s="16"/>
      <c r="BD15" s="16">
        <v>0.292537720972807</v>
      </c>
      <c r="BE15" s="16">
        <v>0.230586516964426</v>
      </c>
      <c r="BF15" s="16"/>
      <c r="BG15" s="16">
        <v>0.303014988214593</v>
      </c>
      <c r="BH15" s="16">
        <v>0.24129749697435601</v>
      </c>
      <c r="BI15" s="16"/>
      <c r="BJ15" s="16">
        <v>0.29081386950405302</v>
      </c>
      <c r="BK15" s="16">
        <v>0.238484281179413</v>
      </c>
    </row>
    <row r="16" spans="2:63" ht="29" x14ac:dyDescent="0.35">
      <c r="B16" s="17" t="s">
        <v>105</v>
      </c>
      <c r="C16" s="16">
        <v>0.25497383523857298</v>
      </c>
      <c r="D16" s="16">
        <v>0.23224967323010201</v>
      </c>
      <c r="E16" s="16">
        <v>0.27734700375335702</v>
      </c>
      <c r="F16" s="16"/>
      <c r="G16" s="16">
        <v>0.40135506498213103</v>
      </c>
      <c r="H16" s="16">
        <v>0.31811378958664399</v>
      </c>
      <c r="I16" s="16">
        <v>0.15005099022596599</v>
      </c>
      <c r="J16" s="16"/>
      <c r="K16" s="16">
        <v>0.180707087618908</v>
      </c>
      <c r="L16" s="16">
        <v>0.25735655851844302</v>
      </c>
      <c r="M16" s="16">
        <v>0.23871743329160799</v>
      </c>
      <c r="N16" s="16">
        <v>0.3319566954416</v>
      </c>
      <c r="O16" s="16"/>
      <c r="P16" s="16">
        <v>0.38401428347079702</v>
      </c>
      <c r="Q16" s="16">
        <v>0.37736581627597299</v>
      </c>
      <c r="R16" s="16">
        <v>0.26941057465763601</v>
      </c>
      <c r="S16" s="16">
        <v>0.16040725804352701</v>
      </c>
      <c r="T16" s="16"/>
      <c r="U16" s="16">
        <v>0.291829805147717</v>
      </c>
      <c r="V16" s="16">
        <v>0.221563804309477</v>
      </c>
      <c r="W16" s="16">
        <v>0.169980042572906</v>
      </c>
      <c r="X16" s="16">
        <v>0.189076021761904</v>
      </c>
      <c r="Y16" s="16">
        <v>0.17121071869651899</v>
      </c>
      <c r="Z16" s="16"/>
      <c r="AA16" s="16">
        <v>0.23783584305429001</v>
      </c>
      <c r="AB16" s="16">
        <v>0.27486928233157298</v>
      </c>
      <c r="AC16" s="16"/>
      <c r="AD16" s="16">
        <v>0.22517664099579901</v>
      </c>
      <c r="AE16" s="16">
        <v>0.24941568943314299</v>
      </c>
      <c r="AF16" s="16"/>
      <c r="AG16" s="16">
        <v>0.29203627346755101</v>
      </c>
      <c r="AH16" s="16">
        <v>0.11140977122338699</v>
      </c>
      <c r="AI16" s="16">
        <v>0.13622132834438699</v>
      </c>
      <c r="AJ16" s="16">
        <v>0.30028952855469399</v>
      </c>
      <c r="AK16" s="16">
        <v>0.31181977537384697</v>
      </c>
      <c r="AL16" s="16">
        <v>0.49908479523296201</v>
      </c>
      <c r="AM16" s="16">
        <v>0.19426074102142499</v>
      </c>
      <c r="AN16" s="16">
        <v>0.464767916733419</v>
      </c>
      <c r="AO16" s="16">
        <v>0.66385596045511097</v>
      </c>
      <c r="AP16" s="16"/>
      <c r="AQ16" s="16">
        <v>0.17264320560736701</v>
      </c>
      <c r="AR16" s="16">
        <v>0.25945748618452802</v>
      </c>
      <c r="AS16" s="16">
        <v>0.360895021048108</v>
      </c>
      <c r="AT16" s="16">
        <v>0.39666772781332199</v>
      </c>
      <c r="AU16" s="16">
        <v>0.37832132798684398</v>
      </c>
      <c r="AV16" s="16">
        <v>0.51880841450075299</v>
      </c>
      <c r="AW16" s="16"/>
      <c r="AX16" s="16">
        <v>0.31097076897341902</v>
      </c>
      <c r="AY16" s="16">
        <v>0.21382078625839199</v>
      </c>
      <c r="AZ16" s="16">
        <v>0.29787590360503702</v>
      </c>
      <c r="BA16" s="16">
        <v>0.23113043380041501</v>
      </c>
      <c r="BB16" s="16">
        <v>0.31627847591021602</v>
      </c>
      <c r="BC16" s="16"/>
      <c r="BD16" s="16">
        <v>0.24589039500902099</v>
      </c>
      <c r="BE16" s="16">
        <v>0.27235300503444299</v>
      </c>
      <c r="BF16" s="16"/>
      <c r="BG16" s="16">
        <v>0.22282447662322599</v>
      </c>
      <c r="BH16" s="16">
        <v>0.28403485450687299</v>
      </c>
      <c r="BI16" s="16"/>
      <c r="BJ16" s="16">
        <v>0.28687780654013301</v>
      </c>
      <c r="BK16" s="16">
        <v>0.21379723490566899</v>
      </c>
    </row>
    <row r="17" spans="2:63" ht="29" x14ac:dyDescent="0.35">
      <c r="B17" s="17" t="s">
        <v>106</v>
      </c>
      <c r="C17" s="16">
        <v>0.14873051601245799</v>
      </c>
      <c r="D17" s="16">
        <v>0.148280298789427</v>
      </c>
      <c r="E17" s="16">
        <v>0.15006689695805001</v>
      </c>
      <c r="F17" s="16"/>
      <c r="G17" s="16">
        <v>0.19056132921605801</v>
      </c>
      <c r="H17" s="16">
        <v>0.174164431471244</v>
      </c>
      <c r="I17" s="16">
        <v>0.112956148328989</v>
      </c>
      <c r="J17" s="16"/>
      <c r="K17" s="16">
        <v>0.131142305387147</v>
      </c>
      <c r="L17" s="16">
        <v>9.1867228548820401E-2</v>
      </c>
      <c r="M17" s="16">
        <v>0.173721648307988</v>
      </c>
      <c r="N17" s="16">
        <v>0.17068524969964399</v>
      </c>
      <c r="O17" s="16"/>
      <c r="P17" s="16">
        <v>0.16679170318889799</v>
      </c>
      <c r="Q17" s="16">
        <v>0.185190040926034</v>
      </c>
      <c r="R17" s="16">
        <v>0.18085347289195899</v>
      </c>
      <c r="S17" s="16">
        <v>0.116653757657129</v>
      </c>
      <c r="T17" s="16"/>
      <c r="U17" s="16">
        <v>0.149033935892535</v>
      </c>
      <c r="V17" s="16">
        <v>0.17001325268915901</v>
      </c>
      <c r="W17" s="16">
        <v>0.110518244964012</v>
      </c>
      <c r="X17" s="16">
        <v>9.8294831438505897E-2</v>
      </c>
      <c r="Y17" s="16">
        <v>0.29987250111428998</v>
      </c>
      <c r="Z17" s="16"/>
      <c r="AA17" s="16">
        <v>0.121196285939716</v>
      </c>
      <c r="AB17" s="16">
        <v>0.155153884776384</v>
      </c>
      <c r="AC17" s="16"/>
      <c r="AD17" s="16">
        <v>0.119434200780937</v>
      </c>
      <c r="AE17" s="16">
        <v>0.167337462795494</v>
      </c>
      <c r="AF17" s="16"/>
      <c r="AG17" s="16">
        <v>0.13733621556794101</v>
      </c>
      <c r="AH17" s="16">
        <v>9.0823232523488395E-2</v>
      </c>
      <c r="AI17" s="16">
        <v>0.10384559800969299</v>
      </c>
      <c r="AJ17" s="16">
        <v>0.173951599980564</v>
      </c>
      <c r="AK17" s="16">
        <v>0.19479852194119701</v>
      </c>
      <c r="AL17" s="16">
        <v>0.23215128465131099</v>
      </c>
      <c r="AM17" s="16">
        <v>0.11222896521632</v>
      </c>
      <c r="AN17" s="16">
        <v>0.29376816138649497</v>
      </c>
      <c r="AO17" s="16">
        <v>0.66385596045511097</v>
      </c>
      <c r="AP17" s="16"/>
      <c r="AQ17" s="16">
        <v>0.12311119954621599</v>
      </c>
      <c r="AR17" s="16">
        <v>0.17477456206682501</v>
      </c>
      <c r="AS17" s="16">
        <v>0</v>
      </c>
      <c r="AT17" s="16">
        <v>0.22431804473533101</v>
      </c>
      <c r="AU17" s="16">
        <v>0.16339470728938901</v>
      </c>
      <c r="AV17" s="16">
        <v>0.13100562954661299</v>
      </c>
      <c r="AW17" s="16"/>
      <c r="AX17" s="16">
        <v>0.11629855793727301</v>
      </c>
      <c r="AY17" s="16">
        <v>0.157798761068005</v>
      </c>
      <c r="AZ17" s="16">
        <v>0.10857957527873</v>
      </c>
      <c r="BA17" s="16">
        <v>0.112246659953348</v>
      </c>
      <c r="BB17" s="16">
        <v>0.19347530801962601</v>
      </c>
      <c r="BC17" s="16"/>
      <c r="BD17" s="16">
        <v>0.14771931794816101</v>
      </c>
      <c r="BE17" s="16">
        <v>0.150091830971152</v>
      </c>
      <c r="BF17" s="16"/>
      <c r="BG17" s="16">
        <v>0.14811498352885299</v>
      </c>
      <c r="BH17" s="16">
        <v>0.15013851891952201</v>
      </c>
      <c r="BI17" s="16"/>
      <c r="BJ17" s="16">
        <v>0.16299298366356199</v>
      </c>
      <c r="BK17" s="16">
        <v>0.126686688396596</v>
      </c>
    </row>
    <row r="18" spans="2:63" x14ac:dyDescent="0.35">
      <c r="B18" s="17" t="s">
        <v>84</v>
      </c>
      <c r="C18" s="16">
        <v>2.1685624754710801E-2</v>
      </c>
      <c r="D18" s="16">
        <v>1.49314693563939E-2</v>
      </c>
      <c r="E18" s="16">
        <v>2.65332473975043E-2</v>
      </c>
      <c r="F18" s="16"/>
      <c r="G18" s="16">
        <v>2.4077366075948101E-2</v>
      </c>
      <c r="H18" s="16">
        <v>1.8055639628224301E-2</v>
      </c>
      <c r="I18" s="16">
        <v>2.36239144321563E-2</v>
      </c>
      <c r="J18" s="16"/>
      <c r="K18" s="16">
        <v>1.14130481517737E-2</v>
      </c>
      <c r="L18" s="16">
        <v>2.2933717128118598E-2</v>
      </c>
      <c r="M18" s="16">
        <v>2.4498142515547099E-2</v>
      </c>
      <c r="N18" s="16">
        <v>2.34124291886228E-2</v>
      </c>
      <c r="O18" s="16"/>
      <c r="P18" s="16">
        <v>2.4522032048005699E-2</v>
      </c>
      <c r="Q18" s="16">
        <v>4.5456323328110903E-3</v>
      </c>
      <c r="R18" s="16">
        <v>1.04911198759542E-2</v>
      </c>
      <c r="S18" s="16">
        <v>1.69347764460396E-2</v>
      </c>
      <c r="T18" s="16"/>
      <c r="U18" s="16">
        <v>1.53325435286701E-2</v>
      </c>
      <c r="V18" s="16">
        <v>2.99666392972971E-2</v>
      </c>
      <c r="W18" s="16">
        <v>7.8664779495309506E-3</v>
      </c>
      <c r="X18" s="16">
        <v>2.3129547662651601E-2</v>
      </c>
      <c r="Y18" s="16">
        <v>0</v>
      </c>
      <c r="Z18" s="16"/>
      <c r="AA18" s="16">
        <v>2.89389565917497E-2</v>
      </c>
      <c r="AB18" s="16">
        <v>8.2565850026085092E-3</v>
      </c>
      <c r="AC18" s="16"/>
      <c r="AD18" s="16">
        <v>1.6969386463762001E-2</v>
      </c>
      <c r="AE18" s="16">
        <v>1.32918736791807E-2</v>
      </c>
      <c r="AF18" s="16"/>
      <c r="AG18" s="16">
        <v>3.5785634885642903E-2</v>
      </c>
      <c r="AH18" s="16">
        <v>1.24220423815207E-2</v>
      </c>
      <c r="AI18" s="16">
        <v>1.1311647710376901E-2</v>
      </c>
      <c r="AJ18" s="16">
        <v>1.4674171506499099E-2</v>
      </c>
      <c r="AK18" s="16">
        <v>1.4397243277067699E-2</v>
      </c>
      <c r="AL18" s="16">
        <v>0</v>
      </c>
      <c r="AM18" s="16">
        <v>4.5225279713109502E-2</v>
      </c>
      <c r="AN18" s="16">
        <v>0</v>
      </c>
      <c r="AO18" s="16">
        <v>0</v>
      </c>
      <c r="AP18" s="16"/>
      <c r="AQ18" s="16">
        <v>1.5913167925367101E-2</v>
      </c>
      <c r="AR18" s="16">
        <v>1.27077932032765E-2</v>
      </c>
      <c r="AS18" s="16">
        <v>6.2134404354941698E-2</v>
      </c>
      <c r="AT18" s="16">
        <v>0</v>
      </c>
      <c r="AU18" s="16">
        <v>2.7909094556356099E-2</v>
      </c>
      <c r="AV18" s="16">
        <v>0</v>
      </c>
      <c r="AW18" s="16"/>
      <c r="AX18" s="16">
        <v>3.2973436103738901E-2</v>
      </c>
      <c r="AY18" s="16">
        <v>1.1640536868868699E-2</v>
      </c>
      <c r="AZ18" s="16">
        <v>0</v>
      </c>
      <c r="BA18" s="16">
        <v>1.3578941067185799E-2</v>
      </c>
      <c r="BB18" s="16">
        <v>4.6984977172522598E-2</v>
      </c>
      <c r="BC18" s="16"/>
      <c r="BD18" s="16">
        <v>1.6457492982216E-2</v>
      </c>
      <c r="BE18" s="16">
        <v>2.5869246142617399E-2</v>
      </c>
      <c r="BF18" s="16"/>
      <c r="BG18" s="16">
        <v>2.2343684650349499E-2</v>
      </c>
      <c r="BH18" s="16">
        <v>2.1205101963467098E-2</v>
      </c>
      <c r="BI18" s="16"/>
      <c r="BJ18" s="16">
        <v>1.65835422269003E-2</v>
      </c>
      <c r="BK18" s="16">
        <v>1.7054826738856499E-2</v>
      </c>
    </row>
    <row r="19" spans="2:63" x14ac:dyDescent="0.35">
      <c r="B19" s="17" t="s">
        <v>107</v>
      </c>
      <c r="C19" s="18">
        <v>0.15838508123259701</v>
      </c>
      <c r="D19" s="18">
        <v>0.18241690679521999</v>
      </c>
      <c r="E19" s="18">
        <v>0.13526725424957101</v>
      </c>
      <c r="F19" s="18"/>
      <c r="G19" s="18">
        <v>4.9730909291206299E-2</v>
      </c>
      <c r="H19" s="18">
        <v>0.133666041155767</v>
      </c>
      <c r="I19" s="18">
        <v>0.21891207011434599</v>
      </c>
      <c r="J19" s="18"/>
      <c r="K19" s="18">
        <v>0.17833737508702199</v>
      </c>
      <c r="L19" s="18">
        <v>0.19911668272363101</v>
      </c>
      <c r="M19" s="18">
        <v>0.14219399356037199</v>
      </c>
      <c r="N19" s="18">
        <v>0.13466923511046799</v>
      </c>
      <c r="O19" s="18"/>
      <c r="P19" s="18">
        <v>5.7464121731160701E-2</v>
      </c>
      <c r="Q19" s="18">
        <v>6.9054618222868694E-2</v>
      </c>
      <c r="R19" s="18">
        <v>0.14448290607249401</v>
      </c>
      <c r="S19" s="18">
        <v>0.25248457511505501</v>
      </c>
      <c r="T19" s="18"/>
      <c r="U19" s="18">
        <v>0.13266191675533801</v>
      </c>
      <c r="V19" s="18">
        <v>0.16284635764828001</v>
      </c>
      <c r="W19" s="18">
        <v>0.22951506649369</v>
      </c>
      <c r="X19" s="18">
        <v>0.238541820165697</v>
      </c>
      <c r="Y19" s="18">
        <v>0.25710846271224602</v>
      </c>
      <c r="Z19" s="18"/>
      <c r="AA19" s="18">
        <v>0.184519961868367</v>
      </c>
      <c r="AB19" s="18">
        <v>0.12471879290712901</v>
      </c>
      <c r="AC19" s="18"/>
      <c r="AD19" s="18">
        <v>0.21845760796196001</v>
      </c>
      <c r="AE19" s="18">
        <v>0.12284809156569999</v>
      </c>
      <c r="AF19" s="18"/>
      <c r="AG19" s="18">
        <v>0.10818012959566101</v>
      </c>
      <c r="AH19" s="18">
        <v>0.25276776944729501</v>
      </c>
      <c r="AI19" s="18">
        <v>0.28752947433667497</v>
      </c>
      <c r="AJ19" s="18">
        <v>0.14294705071355401</v>
      </c>
      <c r="AK19" s="18">
        <v>0.166314264747176</v>
      </c>
      <c r="AL19" s="18">
        <v>4.2577671756940397E-2</v>
      </c>
      <c r="AM19" s="18">
        <v>8.0200942095337804E-2</v>
      </c>
      <c r="AN19" s="18">
        <v>4.3095661195267199E-2</v>
      </c>
      <c r="AO19" s="18">
        <v>0</v>
      </c>
      <c r="AP19" s="18"/>
      <c r="AQ19" s="18">
        <v>0.214959487897566</v>
      </c>
      <c r="AR19" s="18">
        <v>0.158292506735179</v>
      </c>
      <c r="AS19" s="18">
        <v>5.9937471291716303E-2</v>
      </c>
      <c r="AT19" s="18">
        <v>9.1266571233237295E-2</v>
      </c>
      <c r="AU19" s="18">
        <v>4.6970661459932901E-2</v>
      </c>
      <c r="AV19" s="18">
        <v>0.169867076564886</v>
      </c>
      <c r="AW19" s="18"/>
      <c r="AX19" s="18">
        <v>0.12571586061325499</v>
      </c>
      <c r="AY19" s="18">
        <v>0.19334115029344001</v>
      </c>
      <c r="AZ19" s="18">
        <v>0.241165362970724</v>
      </c>
      <c r="BA19" s="18">
        <v>0.162096340149017</v>
      </c>
      <c r="BB19" s="18">
        <v>8.1283845346830405E-2</v>
      </c>
      <c r="BC19" s="18"/>
      <c r="BD19" s="18">
        <v>0.16731153518890099</v>
      </c>
      <c r="BE19" s="18">
        <v>0.14157905270023</v>
      </c>
      <c r="BF19" s="18"/>
      <c r="BG19" s="18">
        <v>0.16425661262395999</v>
      </c>
      <c r="BH19" s="18">
        <v>0.151926569808782</v>
      </c>
      <c r="BI19" s="18"/>
      <c r="BJ19" s="18">
        <v>0.13129889880710099</v>
      </c>
      <c r="BK19" s="18">
        <v>0.20128279935166199</v>
      </c>
    </row>
    <row r="20" spans="2:63" x14ac:dyDescent="0.35">
      <c r="B20" s="15"/>
    </row>
    <row r="21" spans="2:63" x14ac:dyDescent="0.35">
      <c r="B21" t="s">
        <v>87</v>
      </c>
    </row>
    <row r="22" spans="2:63" x14ac:dyDescent="0.35">
      <c r="B22" t="s">
        <v>88</v>
      </c>
    </row>
    <row r="24" spans="2:63" x14ac:dyDescent="0.35">
      <c r="B24"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K22"/>
  <sheetViews>
    <sheetView showGridLines="0" topLeftCell="A8"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116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1010</v>
      </c>
      <c r="D7" s="10">
        <v>477</v>
      </c>
      <c r="E7" s="10">
        <v>530</v>
      </c>
      <c r="F7" s="10"/>
      <c r="G7" s="10">
        <v>154</v>
      </c>
      <c r="H7" s="10">
        <v>389</v>
      </c>
      <c r="I7" s="10">
        <v>467</v>
      </c>
      <c r="J7" s="10"/>
      <c r="K7" s="10">
        <v>185</v>
      </c>
      <c r="L7" s="10">
        <v>213</v>
      </c>
      <c r="M7" s="10">
        <v>395</v>
      </c>
      <c r="N7" s="10">
        <v>217</v>
      </c>
      <c r="O7" s="10"/>
      <c r="P7" s="10">
        <v>160</v>
      </c>
      <c r="Q7" s="10">
        <v>207</v>
      </c>
      <c r="R7" s="10">
        <v>178</v>
      </c>
      <c r="S7" s="10">
        <v>410</v>
      </c>
      <c r="T7" s="10"/>
      <c r="U7" s="10">
        <v>534</v>
      </c>
      <c r="V7" s="10">
        <v>237</v>
      </c>
      <c r="W7" s="10">
        <v>128</v>
      </c>
      <c r="X7" s="10">
        <v>79</v>
      </c>
      <c r="Y7" s="10">
        <v>15</v>
      </c>
      <c r="Z7" s="10"/>
      <c r="AA7" s="10">
        <v>325</v>
      </c>
      <c r="AB7" s="10">
        <v>340</v>
      </c>
      <c r="AC7" s="10"/>
      <c r="AD7" s="10">
        <v>407</v>
      </c>
      <c r="AE7" s="10">
        <v>427</v>
      </c>
      <c r="AF7" s="10"/>
      <c r="AG7" s="10">
        <v>223</v>
      </c>
      <c r="AH7" s="10">
        <v>239</v>
      </c>
      <c r="AI7" s="10">
        <v>89</v>
      </c>
      <c r="AJ7" s="10">
        <v>177</v>
      </c>
      <c r="AK7" s="10">
        <v>65</v>
      </c>
      <c r="AL7" s="10">
        <v>42</v>
      </c>
      <c r="AM7" s="10">
        <v>23</v>
      </c>
      <c r="AN7" s="10">
        <v>55</v>
      </c>
      <c r="AO7" s="10">
        <v>3</v>
      </c>
      <c r="AP7" s="10"/>
      <c r="AQ7" s="10">
        <v>485</v>
      </c>
      <c r="AR7" s="10">
        <v>235</v>
      </c>
      <c r="AS7" s="10">
        <v>15</v>
      </c>
      <c r="AT7" s="10">
        <v>72</v>
      </c>
      <c r="AU7" s="10">
        <v>169</v>
      </c>
      <c r="AV7" s="10">
        <v>22</v>
      </c>
      <c r="AW7" s="10"/>
      <c r="AX7" s="10">
        <v>176</v>
      </c>
      <c r="AY7" s="10">
        <v>473</v>
      </c>
      <c r="AZ7" s="10">
        <v>34</v>
      </c>
      <c r="BA7" s="10">
        <v>144</v>
      </c>
      <c r="BB7" s="10">
        <v>183</v>
      </c>
      <c r="BC7" s="10"/>
      <c r="BD7" s="10">
        <v>654</v>
      </c>
      <c r="BE7" s="10">
        <v>351</v>
      </c>
      <c r="BF7" s="10"/>
      <c r="BG7" s="10">
        <v>484</v>
      </c>
      <c r="BH7" s="10">
        <v>523</v>
      </c>
      <c r="BI7" s="10"/>
      <c r="BJ7" s="10">
        <v>583</v>
      </c>
      <c r="BK7" s="10">
        <v>400</v>
      </c>
    </row>
    <row r="8" spans="2:63" ht="30" customHeight="1" x14ac:dyDescent="0.35">
      <c r="B8" s="11" t="s">
        <v>19</v>
      </c>
      <c r="C8" s="11">
        <v>1010</v>
      </c>
      <c r="D8" s="11">
        <v>504</v>
      </c>
      <c r="E8" s="11">
        <v>503</v>
      </c>
      <c r="F8" s="11"/>
      <c r="G8" s="11">
        <v>177</v>
      </c>
      <c r="H8" s="11">
        <v>366</v>
      </c>
      <c r="I8" s="11">
        <v>467</v>
      </c>
      <c r="J8" s="11"/>
      <c r="K8" s="11">
        <v>172</v>
      </c>
      <c r="L8" s="11">
        <v>210</v>
      </c>
      <c r="M8" s="11">
        <v>387</v>
      </c>
      <c r="N8" s="11">
        <v>241</v>
      </c>
      <c r="O8" s="11"/>
      <c r="P8" s="11">
        <v>162</v>
      </c>
      <c r="Q8" s="11">
        <v>211</v>
      </c>
      <c r="R8" s="11">
        <v>177</v>
      </c>
      <c r="S8" s="11">
        <v>407</v>
      </c>
      <c r="T8" s="11"/>
      <c r="U8" s="11">
        <v>557</v>
      </c>
      <c r="V8" s="11">
        <v>223</v>
      </c>
      <c r="W8" s="11">
        <v>122</v>
      </c>
      <c r="X8" s="11">
        <v>75</v>
      </c>
      <c r="Y8" s="11">
        <v>15</v>
      </c>
      <c r="Z8" s="11"/>
      <c r="AA8" s="11">
        <v>322</v>
      </c>
      <c r="AB8" s="11">
        <v>343</v>
      </c>
      <c r="AC8" s="11"/>
      <c r="AD8" s="11">
        <v>403</v>
      </c>
      <c r="AE8" s="11">
        <v>429</v>
      </c>
      <c r="AF8" s="11"/>
      <c r="AG8" s="11">
        <v>223</v>
      </c>
      <c r="AH8" s="11">
        <v>236</v>
      </c>
      <c r="AI8" s="11">
        <v>85</v>
      </c>
      <c r="AJ8" s="11">
        <v>185</v>
      </c>
      <c r="AK8" s="11">
        <v>65</v>
      </c>
      <c r="AL8" s="11">
        <v>45</v>
      </c>
      <c r="AM8" s="11">
        <v>23</v>
      </c>
      <c r="AN8" s="11">
        <v>57</v>
      </c>
      <c r="AO8" s="11">
        <v>3</v>
      </c>
      <c r="AP8" s="11"/>
      <c r="AQ8" s="11">
        <v>482</v>
      </c>
      <c r="AR8" s="11">
        <v>234</v>
      </c>
      <c r="AS8" s="11">
        <v>15</v>
      </c>
      <c r="AT8" s="11">
        <v>72</v>
      </c>
      <c r="AU8" s="11">
        <v>173</v>
      </c>
      <c r="AV8" s="11">
        <v>22</v>
      </c>
      <c r="AW8" s="11"/>
      <c r="AX8" s="11">
        <v>181</v>
      </c>
      <c r="AY8" s="11">
        <v>472</v>
      </c>
      <c r="AZ8" s="11">
        <v>35</v>
      </c>
      <c r="BA8" s="11">
        <v>140</v>
      </c>
      <c r="BB8" s="11">
        <v>181</v>
      </c>
      <c r="BC8" s="11"/>
      <c r="BD8" s="11">
        <v>647</v>
      </c>
      <c r="BE8" s="11">
        <v>358</v>
      </c>
      <c r="BF8" s="11"/>
      <c r="BG8" s="11">
        <v>482</v>
      </c>
      <c r="BH8" s="11">
        <v>525</v>
      </c>
      <c r="BI8" s="11"/>
      <c r="BJ8" s="11">
        <v>578</v>
      </c>
      <c r="BK8" s="11">
        <v>404</v>
      </c>
    </row>
    <row r="9" spans="2:63" x14ac:dyDescent="0.35">
      <c r="B9" s="17" t="s">
        <v>109</v>
      </c>
      <c r="C9" s="16">
        <v>8.4297847774310999E-2</v>
      </c>
      <c r="D9" s="16">
        <v>8.3596585842835303E-2</v>
      </c>
      <c r="E9" s="16">
        <v>8.5501912074800707E-2</v>
      </c>
      <c r="F9" s="16"/>
      <c r="G9" s="16">
        <v>0.12460704672442199</v>
      </c>
      <c r="H9" s="16">
        <v>0.105907014332582</v>
      </c>
      <c r="I9" s="16">
        <v>5.2096760916099001E-2</v>
      </c>
      <c r="J9" s="16"/>
      <c r="K9" s="16">
        <v>4.9521016521749499E-2</v>
      </c>
      <c r="L9" s="16">
        <v>6.3158428877840497E-2</v>
      </c>
      <c r="M9" s="16">
        <v>0.108915503223835</v>
      </c>
      <c r="N9" s="16">
        <v>8.8005030894108105E-2</v>
      </c>
      <c r="O9" s="16"/>
      <c r="P9" s="16">
        <v>0.114277292374226</v>
      </c>
      <c r="Q9" s="16">
        <v>5.3949116244743703E-2</v>
      </c>
      <c r="R9" s="16">
        <v>6.4948550009985798E-2</v>
      </c>
      <c r="S9" s="16">
        <v>0.105112186040524</v>
      </c>
      <c r="T9" s="16"/>
      <c r="U9" s="16">
        <v>8.54489907727259E-2</v>
      </c>
      <c r="V9" s="16">
        <v>7.0948569364001804E-2</v>
      </c>
      <c r="W9" s="16">
        <v>7.7276359650838997E-2</v>
      </c>
      <c r="X9" s="16">
        <v>0.106856742491893</v>
      </c>
      <c r="Y9" s="16">
        <v>0.223027880436589</v>
      </c>
      <c r="Z9" s="16"/>
      <c r="AA9" s="16">
        <v>0.11417315619452501</v>
      </c>
      <c r="AB9" s="16">
        <v>6.6540105102314104E-2</v>
      </c>
      <c r="AC9" s="16"/>
      <c r="AD9" s="16">
        <v>0.10017244940495799</v>
      </c>
      <c r="AE9" s="16">
        <v>6.4001440246950106E-2</v>
      </c>
      <c r="AF9" s="16"/>
      <c r="AG9" s="16">
        <v>8.9988447438664507E-2</v>
      </c>
      <c r="AH9" s="16">
        <v>5.3211027518886997E-2</v>
      </c>
      <c r="AI9" s="16">
        <v>9.1640235133592096E-2</v>
      </c>
      <c r="AJ9" s="16">
        <v>0.13145033726027899</v>
      </c>
      <c r="AK9" s="16">
        <v>7.5465415470786099E-2</v>
      </c>
      <c r="AL9" s="16">
        <v>7.83581830834683E-2</v>
      </c>
      <c r="AM9" s="16">
        <v>0.128503522374147</v>
      </c>
      <c r="AN9" s="16">
        <v>6.5138072194417099E-2</v>
      </c>
      <c r="AO9" s="16">
        <v>0</v>
      </c>
      <c r="AP9" s="16"/>
      <c r="AQ9" s="16">
        <v>9.2331034398711598E-2</v>
      </c>
      <c r="AR9" s="16">
        <v>5.7060670936201402E-2</v>
      </c>
      <c r="AS9" s="16">
        <v>0.128065208345852</v>
      </c>
      <c r="AT9" s="16">
        <v>9.44706081091648E-2</v>
      </c>
      <c r="AU9" s="16">
        <v>9.0753023390364895E-2</v>
      </c>
      <c r="AV9" s="16">
        <v>0.12970301580160401</v>
      </c>
      <c r="AW9" s="16"/>
      <c r="AX9" s="16">
        <v>0.114428126309599</v>
      </c>
      <c r="AY9" s="16">
        <v>7.8738681941055599E-2</v>
      </c>
      <c r="AZ9" s="16">
        <v>0.15252992912520999</v>
      </c>
      <c r="BA9" s="16">
        <v>4.7113361527993398E-2</v>
      </c>
      <c r="BB9" s="16">
        <v>8.4296485924139394E-2</v>
      </c>
      <c r="BC9" s="16"/>
      <c r="BD9" s="16">
        <v>8.5157278978867601E-2</v>
      </c>
      <c r="BE9" s="16">
        <v>8.1097243823468501E-2</v>
      </c>
      <c r="BF9" s="16"/>
      <c r="BG9" s="16">
        <v>7.7426042249817806E-2</v>
      </c>
      <c r="BH9" s="16">
        <v>9.1078079170287304E-2</v>
      </c>
      <c r="BI9" s="16"/>
      <c r="BJ9" s="16">
        <v>6.2421606083137599E-2</v>
      </c>
      <c r="BK9" s="16">
        <v>0.108533980948785</v>
      </c>
    </row>
    <row r="10" spans="2:63" x14ac:dyDescent="0.35">
      <c r="B10" s="17" t="s">
        <v>110</v>
      </c>
      <c r="C10" s="16">
        <v>0.24643091098207101</v>
      </c>
      <c r="D10" s="16">
        <v>0.239392211370936</v>
      </c>
      <c r="E10" s="16">
        <v>0.25494551316743502</v>
      </c>
      <c r="F10" s="16"/>
      <c r="G10" s="16">
        <v>0.25058017813504402</v>
      </c>
      <c r="H10" s="16">
        <v>0.22434893011037599</v>
      </c>
      <c r="I10" s="16">
        <v>0.262161555618868</v>
      </c>
      <c r="J10" s="16"/>
      <c r="K10" s="16">
        <v>0.24298619799260801</v>
      </c>
      <c r="L10" s="16">
        <v>0.31167627975733098</v>
      </c>
      <c r="M10" s="16">
        <v>0.211145447507845</v>
      </c>
      <c r="N10" s="16">
        <v>0.248698699957074</v>
      </c>
      <c r="O10" s="16"/>
      <c r="P10" s="16">
        <v>0.20508031935341101</v>
      </c>
      <c r="Q10" s="16">
        <v>0.22034119534315999</v>
      </c>
      <c r="R10" s="16">
        <v>0.237748142345998</v>
      </c>
      <c r="S10" s="16">
        <v>0.27054328675678602</v>
      </c>
      <c r="T10" s="16"/>
      <c r="U10" s="16">
        <v>0.217794246300101</v>
      </c>
      <c r="V10" s="16">
        <v>0.26552829483561802</v>
      </c>
      <c r="W10" s="16">
        <v>0.28182511872157401</v>
      </c>
      <c r="X10" s="16">
        <v>0.31578315283811198</v>
      </c>
      <c r="Y10" s="16">
        <v>0.31154526404571897</v>
      </c>
      <c r="Z10" s="16"/>
      <c r="AA10" s="16">
        <v>0.354589546942852</v>
      </c>
      <c r="AB10" s="16">
        <v>0.191494864148504</v>
      </c>
      <c r="AC10" s="16"/>
      <c r="AD10" s="16">
        <v>0.36782411912624902</v>
      </c>
      <c r="AE10" s="16">
        <v>0.16503764285928299</v>
      </c>
      <c r="AF10" s="16"/>
      <c r="AG10" s="16">
        <v>0.23911382891689001</v>
      </c>
      <c r="AH10" s="16">
        <v>0.29076020290001697</v>
      </c>
      <c r="AI10" s="16">
        <v>0.27962549018857102</v>
      </c>
      <c r="AJ10" s="16">
        <v>0.234108985411629</v>
      </c>
      <c r="AK10" s="16">
        <v>0.256599037213253</v>
      </c>
      <c r="AL10" s="16">
        <v>0.17979776580903001</v>
      </c>
      <c r="AM10" s="16">
        <v>0.240594983912333</v>
      </c>
      <c r="AN10" s="16">
        <v>0.21768232062742901</v>
      </c>
      <c r="AO10" s="16">
        <v>0</v>
      </c>
      <c r="AP10" s="16"/>
      <c r="AQ10" s="16">
        <v>0.23850186382316399</v>
      </c>
      <c r="AR10" s="16">
        <v>0.26834694476404197</v>
      </c>
      <c r="AS10" s="16">
        <v>0.32967431751988902</v>
      </c>
      <c r="AT10" s="16">
        <v>0.26773908205395702</v>
      </c>
      <c r="AU10" s="16">
        <v>0.217011817231023</v>
      </c>
      <c r="AV10" s="16">
        <v>0.33951520929419299</v>
      </c>
      <c r="AW10" s="16"/>
      <c r="AX10" s="16">
        <v>0.27890953282935499</v>
      </c>
      <c r="AY10" s="16">
        <v>0.25643887407622001</v>
      </c>
      <c r="AZ10" s="16">
        <v>0.317362136168169</v>
      </c>
      <c r="BA10" s="16">
        <v>0.200836016585698</v>
      </c>
      <c r="BB10" s="16">
        <v>0.209580573883897</v>
      </c>
      <c r="BC10" s="16"/>
      <c r="BD10" s="16">
        <v>0.25246734427256301</v>
      </c>
      <c r="BE10" s="16">
        <v>0.238795238464624</v>
      </c>
      <c r="BF10" s="16"/>
      <c r="BG10" s="16">
        <v>0.26302078425050501</v>
      </c>
      <c r="BH10" s="16">
        <v>0.2306419124595</v>
      </c>
      <c r="BI10" s="16"/>
      <c r="BJ10" s="16">
        <v>0.26061529568356201</v>
      </c>
      <c r="BK10" s="16">
        <v>0.235060507182943</v>
      </c>
    </row>
    <row r="11" spans="2:63" ht="29" x14ac:dyDescent="0.35">
      <c r="B11" s="17" t="s">
        <v>111</v>
      </c>
      <c r="C11" s="16">
        <v>0.234296678237812</v>
      </c>
      <c r="D11" s="16">
        <v>0.21937842108449401</v>
      </c>
      <c r="E11" s="16">
        <v>0.25062812843549098</v>
      </c>
      <c r="F11" s="16"/>
      <c r="G11" s="16">
        <v>0.223885745882345</v>
      </c>
      <c r="H11" s="16">
        <v>0.222737082100497</v>
      </c>
      <c r="I11" s="16">
        <v>0.247297901806353</v>
      </c>
      <c r="J11" s="16"/>
      <c r="K11" s="16">
        <v>0.25335279553430301</v>
      </c>
      <c r="L11" s="16">
        <v>0.20453036840621899</v>
      </c>
      <c r="M11" s="16">
        <v>0.24243546416900499</v>
      </c>
      <c r="N11" s="16">
        <v>0.233563517967492</v>
      </c>
      <c r="O11" s="16"/>
      <c r="P11" s="16">
        <v>0.25516300294285299</v>
      </c>
      <c r="Q11" s="16">
        <v>0.255947949790443</v>
      </c>
      <c r="R11" s="16">
        <v>0.25448953390576101</v>
      </c>
      <c r="S11" s="16">
        <v>0.20528821175795101</v>
      </c>
      <c r="T11" s="16"/>
      <c r="U11" s="16">
        <v>0.26475995439654199</v>
      </c>
      <c r="V11" s="16">
        <v>0.19797774349097899</v>
      </c>
      <c r="W11" s="16">
        <v>0.20482943867879899</v>
      </c>
      <c r="X11" s="16">
        <v>0.177819196446549</v>
      </c>
      <c r="Y11" s="16">
        <v>0.18408154927555501</v>
      </c>
      <c r="Z11" s="16"/>
      <c r="AA11" s="16">
        <v>0.25132321653673401</v>
      </c>
      <c r="AB11" s="16">
        <v>0.187990346463143</v>
      </c>
      <c r="AC11" s="16"/>
      <c r="AD11" s="16">
        <v>0.27405224589240301</v>
      </c>
      <c r="AE11" s="16">
        <v>0.17264969353546999</v>
      </c>
      <c r="AF11" s="16"/>
      <c r="AG11" s="16">
        <v>0.20954427827549399</v>
      </c>
      <c r="AH11" s="16">
        <v>0.25802822867275299</v>
      </c>
      <c r="AI11" s="16">
        <v>0.13512582055970601</v>
      </c>
      <c r="AJ11" s="16">
        <v>0.23344665635384501</v>
      </c>
      <c r="AK11" s="16">
        <v>0.17716213034188899</v>
      </c>
      <c r="AL11" s="16">
        <v>0.25409612578162299</v>
      </c>
      <c r="AM11" s="16">
        <v>0.30218029725329199</v>
      </c>
      <c r="AN11" s="16">
        <v>0.245005310236146</v>
      </c>
      <c r="AO11" s="16">
        <v>0.33614403954488897</v>
      </c>
      <c r="AP11" s="16"/>
      <c r="AQ11" s="16">
        <v>0.232148490534059</v>
      </c>
      <c r="AR11" s="16">
        <v>0.25666527144085499</v>
      </c>
      <c r="AS11" s="16">
        <v>0.12382765584687599</v>
      </c>
      <c r="AT11" s="16">
        <v>0.239760347444717</v>
      </c>
      <c r="AU11" s="16">
        <v>0.226042466437434</v>
      </c>
      <c r="AV11" s="16">
        <v>0.16347271190481699</v>
      </c>
      <c r="AW11" s="16"/>
      <c r="AX11" s="16">
        <v>0.24946072192003699</v>
      </c>
      <c r="AY11" s="16">
        <v>0.20513387154342599</v>
      </c>
      <c r="AZ11" s="16">
        <v>0.30196861980652501</v>
      </c>
      <c r="BA11" s="16">
        <v>0.31331226486764602</v>
      </c>
      <c r="BB11" s="16">
        <v>0.22086724363700799</v>
      </c>
      <c r="BC11" s="16"/>
      <c r="BD11" s="16">
        <v>0.222053594932721</v>
      </c>
      <c r="BE11" s="16">
        <v>0.25687681361879</v>
      </c>
      <c r="BF11" s="16"/>
      <c r="BG11" s="16">
        <v>0.22520831374029401</v>
      </c>
      <c r="BH11" s="16">
        <v>0.24396041150915901</v>
      </c>
      <c r="BI11" s="16"/>
      <c r="BJ11" s="16">
        <v>0.22338312466374899</v>
      </c>
      <c r="BK11" s="16">
        <v>0.24294327078709699</v>
      </c>
    </row>
    <row r="12" spans="2:63" x14ac:dyDescent="0.35">
      <c r="B12" s="17" t="s">
        <v>112</v>
      </c>
      <c r="C12" s="16">
        <v>0.24044852111399201</v>
      </c>
      <c r="D12" s="16">
        <v>0.259670433546484</v>
      </c>
      <c r="E12" s="16">
        <v>0.220621169011154</v>
      </c>
      <c r="F12" s="16"/>
      <c r="G12" s="16">
        <v>0.214497765913258</v>
      </c>
      <c r="H12" s="16">
        <v>0.25363328835913301</v>
      </c>
      <c r="I12" s="16">
        <v>0.23994773886005899</v>
      </c>
      <c r="J12" s="16"/>
      <c r="K12" s="16">
        <v>0.24017885819641999</v>
      </c>
      <c r="L12" s="16">
        <v>0.25022418653360801</v>
      </c>
      <c r="M12" s="16">
        <v>0.23816220070198901</v>
      </c>
      <c r="N12" s="16">
        <v>0.23579758873586901</v>
      </c>
      <c r="O12" s="16"/>
      <c r="P12" s="16">
        <v>0.18445219031204799</v>
      </c>
      <c r="Q12" s="16">
        <v>0.264785682618906</v>
      </c>
      <c r="R12" s="16">
        <v>0.26961707219979902</v>
      </c>
      <c r="S12" s="16">
        <v>0.24196710993912601</v>
      </c>
      <c r="T12" s="16"/>
      <c r="U12" s="16">
        <v>0.24233764222955601</v>
      </c>
      <c r="V12" s="16">
        <v>0.24206611066916001</v>
      </c>
      <c r="W12" s="16">
        <v>0.259479021023441</v>
      </c>
      <c r="X12" s="16">
        <v>0.237881428572566</v>
      </c>
      <c r="Y12" s="16">
        <v>0.22311791604297099</v>
      </c>
      <c r="Z12" s="16"/>
      <c r="AA12" s="16">
        <v>0.169196166694356</v>
      </c>
      <c r="AB12" s="16">
        <v>0.270245095947653</v>
      </c>
      <c r="AC12" s="16"/>
      <c r="AD12" s="16">
        <v>0.16981106988624001</v>
      </c>
      <c r="AE12" s="16">
        <v>0.30374143610370902</v>
      </c>
      <c r="AF12" s="16"/>
      <c r="AG12" s="16">
        <v>0.26254782241469099</v>
      </c>
      <c r="AH12" s="16">
        <v>0.256328498894561</v>
      </c>
      <c r="AI12" s="16">
        <v>0.300839440713563</v>
      </c>
      <c r="AJ12" s="16">
        <v>0.22659398510735801</v>
      </c>
      <c r="AK12" s="16">
        <v>0.30416331774766903</v>
      </c>
      <c r="AL12" s="16">
        <v>0.24669697558037801</v>
      </c>
      <c r="AM12" s="16">
        <v>0.16124250598985701</v>
      </c>
      <c r="AN12" s="16">
        <v>0.144939369376408</v>
      </c>
      <c r="AO12" s="16">
        <v>0.66385596045511097</v>
      </c>
      <c r="AP12" s="16"/>
      <c r="AQ12" s="16">
        <v>0.276721178108564</v>
      </c>
      <c r="AR12" s="16">
        <v>0.20248854155008</v>
      </c>
      <c r="AS12" s="16">
        <v>0.238116938231625</v>
      </c>
      <c r="AT12" s="16">
        <v>0.20847039708337001</v>
      </c>
      <c r="AU12" s="16">
        <v>0.21867491032616801</v>
      </c>
      <c r="AV12" s="16">
        <v>0.17493968505854501</v>
      </c>
      <c r="AW12" s="16"/>
      <c r="AX12" s="16">
        <v>0.18920372974841801</v>
      </c>
      <c r="AY12" s="16">
        <v>0.24651432788859401</v>
      </c>
      <c r="AZ12" s="16">
        <v>8.3253271556378905E-2</v>
      </c>
      <c r="BA12" s="16">
        <v>0.24568446551064901</v>
      </c>
      <c r="BB12" s="16">
        <v>0.30204966236893799</v>
      </c>
      <c r="BC12" s="16"/>
      <c r="BD12" s="16">
        <v>0.25467549896039698</v>
      </c>
      <c r="BE12" s="16">
        <v>0.21537325545730701</v>
      </c>
      <c r="BF12" s="16"/>
      <c r="BG12" s="16">
        <v>0.25641654122176399</v>
      </c>
      <c r="BH12" s="16">
        <v>0.22529857734787101</v>
      </c>
      <c r="BI12" s="16"/>
      <c r="BJ12" s="16">
        <v>0.24631648091868699</v>
      </c>
      <c r="BK12" s="16">
        <v>0.243968206388052</v>
      </c>
    </row>
    <row r="13" spans="2:63" x14ac:dyDescent="0.35">
      <c r="B13" s="17" t="s">
        <v>113</v>
      </c>
      <c r="C13" s="16">
        <v>0.178003746538063</v>
      </c>
      <c r="D13" s="16">
        <v>0.188850725787475</v>
      </c>
      <c r="E13" s="16">
        <v>0.16630679166562001</v>
      </c>
      <c r="F13" s="16"/>
      <c r="G13" s="16">
        <v>0.16261100994974501</v>
      </c>
      <c r="H13" s="16">
        <v>0.17813163846087501</v>
      </c>
      <c r="I13" s="16">
        <v>0.183734322468112</v>
      </c>
      <c r="J13" s="16"/>
      <c r="K13" s="16">
        <v>0.19869526241257701</v>
      </c>
      <c r="L13" s="16">
        <v>0.15224326751675099</v>
      </c>
      <c r="M13" s="16">
        <v>0.18215705015411701</v>
      </c>
      <c r="N13" s="16">
        <v>0.17901165057467999</v>
      </c>
      <c r="O13" s="16"/>
      <c r="P13" s="16">
        <v>0.22349307265750701</v>
      </c>
      <c r="Q13" s="16">
        <v>0.19125010266636699</v>
      </c>
      <c r="R13" s="16">
        <v>0.15781686883159399</v>
      </c>
      <c r="S13" s="16">
        <v>0.16809849131478299</v>
      </c>
      <c r="T13" s="16"/>
      <c r="U13" s="16">
        <v>0.17964890180211501</v>
      </c>
      <c r="V13" s="16">
        <v>0.199427979581312</v>
      </c>
      <c r="W13" s="16">
        <v>0.16155658541638701</v>
      </c>
      <c r="X13" s="16">
        <v>0.148831388030289</v>
      </c>
      <c r="Y13" s="16">
        <v>5.8227390199166201E-2</v>
      </c>
      <c r="Z13" s="16"/>
      <c r="AA13" s="16">
        <v>9.4943773923082897E-2</v>
      </c>
      <c r="AB13" s="16">
        <v>0.27504160481324902</v>
      </c>
      <c r="AC13" s="16"/>
      <c r="AD13" s="16">
        <v>7.2487217463555201E-2</v>
      </c>
      <c r="AE13" s="16">
        <v>0.28537655959479902</v>
      </c>
      <c r="AF13" s="16"/>
      <c r="AG13" s="16">
        <v>0.181110897691005</v>
      </c>
      <c r="AH13" s="16">
        <v>0.12945359005302801</v>
      </c>
      <c r="AI13" s="16">
        <v>0.19276901340456701</v>
      </c>
      <c r="AJ13" s="16">
        <v>0.165260920279337</v>
      </c>
      <c r="AK13" s="16">
        <v>0.159624338826342</v>
      </c>
      <c r="AL13" s="16">
        <v>0.22062239454424301</v>
      </c>
      <c r="AM13" s="16">
        <v>0.16747869047037101</v>
      </c>
      <c r="AN13" s="16">
        <v>0.31176800917040598</v>
      </c>
      <c r="AO13" s="16">
        <v>0</v>
      </c>
      <c r="AP13" s="16"/>
      <c r="AQ13" s="16">
        <v>0.14873221467421699</v>
      </c>
      <c r="AR13" s="16">
        <v>0.21132313539973499</v>
      </c>
      <c r="AS13" s="16">
        <v>5.7287875773717897E-2</v>
      </c>
      <c r="AT13" s="16">
        <v>0.163628492905702</v>
      </c>
      <c r="AU13" s="16">
        <v>0.22567120824326001</v>
      </c>
      <c r="AV13" s="16">
        <v>0.19236937794084</v>
      </c>
      <c r="AW13" s="16"/>
      <c r="AX13" s="16">
        <v>0.15309464592563701</v>
      </c>
      <c r="AY13" s="16">
        <v>0.196009822493278</v>
      </c>
      <c r="AZ13" s="16">
        <v>0.14488604334371699</v>
      </c>
      <c r="BA13" s="16">
        <v>0.17207869417920399</v>
      </c>
      <c r="BB13" s="16">
        <v>0.167000938501667</v>
      </c>
      <c r="BC13" s="16"/>
      <c r="BD13" s="16">
        <v>0.180066321417019</v>
      </c>
      <c r="BE13" s="16">
        <v>0.17419490388338299</v>
      </c>
      <c r="BF13" s="16"/>
      <c r="BG13" s="16">
        <v>0.170017836200344</v>
      </c>
      <c r="BH13" s="16">
        <v>0.184507102835342</v>
      </c>
      <c r="BI13" s="16"/>
      <c r="BJ13" s="16">
        <v>0.194122566362464</v>
      </c>
      <c r="BK13" s="16">
        <v>0.15829958719446199</v>
      </c>
    </row>
    <row r="14" spans="2:63" x14ac:dyDescent="0.35">
      <c r="B14" s="17" t="s">
        <v>84</v>
      </c>
      <c r="C14" s="16">
        <v>1.6522295353750899E-2</v>
      </c>
      <c r="D14" s="16">
        <v>9.1116223677758304E-3</v>
      </c>
      <c r="E14" s="16">
        <v>2.1996485645499501E-2</v>
      </c>
      <c r="F14" s="16"/>
      <c r="G14" s="16">
        <v>2.3818253395186301E-2</v>
      </c>
      <c r="H14" s="16">
        <v>1.52420466365363E-2</v>
      </c>
      <c r="I14" s="16">
        <v>1.4761720330508699E-2</v>
      </c>
      <c r="J14" s="16"/>
      <c r="K14" s="16">
        <v>1.5265869342342701E-2</v>
      </c>
      <c r="L14" s="16">
        <v>1.8167468908251199E-2</v>
      </c>
      <c r="M14" s="16">
        <v>1.7184334243209001E-2</v>
      </c>
      <c r="N14" s="16">
        <v>1.49235118707773E-2</v>
      </c>
      <c r="O14" s="16"/>
      <c r="P14" s="16">
        <v>1.7534122359954801E-2</v>
      </c>
      <c r="Q14" s="16">
        <v>1.37259533363792E-2</v>
      </c>
      <c r="R14" s="16">
        <v>1.53798327068624E-2</v>
      </c>
      <c r="S14" s="16">
        <v>8.99071419083039E-3</v>
      </c>
      <c r="T14" s="16"/>
      <c r="U14" s="16">
        <v>1.0010264498961301E-2</v>
      </c>
      <c r="V14" s="16">
        <v>2.4051302058928799E-2</v>
      </c>
      <c r="W14" s="16">
        <v>1.503347650896E-2</v>
      </c>
      <c r="X14" s="16">
        <v>1.28280916205907E-2</v>
      </c>
      <c r="Y14" s="16">
        <v>0</v>
      </c>
      <c r="Z14" s="16"/>
      <c r="AA14" s="16">
        <v>1.57741397084506E-2</v>
      </c>
      <c r="AB14" s="16">
        <v>8.6879835251364498E-3</v>
      </c>
      <c r="AC14" s="16"/>
      <c r="AD14" s="16">
        <v>1.5652898226595699E-2</v>
      </c>
      <c r="AE14" s="16">
        <v>9.1932276597882206E-3</v>
      </c>
      <c r="AF14" s="16"/>
      <c r="AG14" s="16">
        <v>1.76947252632569E-2</v>
      </c>
      <c r="AH14" s="16">
        <v>1.22184519607547E-2</v>
      </c>
      <c r="AI14" s="16">
        <v>0</v>
      </c>
      <c r="AJ14" s="16">
        <v>9.1391155875514395E-3</v>
      </c>
      <c r="AK14" s="16">
        <v>2.6985760400061801E-2</v>
      </c>
      <c r="AL14" s="16">
        <v>2.0428555201256401E-2</v>
      </c>
      <c r="AM14" s="16">
        <v>0</v>
      </c>
      <c r="AN14" s="16">
        <v>1.54669183951945E-2</v>
      </c>
      <c r="AO14" s="16">
        <v>0</v>
      </c>
      <c r="AP14" s="16"/>
      <c r="AQ14" s="16">
        <v>1.15652184612852E-2</v>
      </c>
      <c r="AR14" s="16">
        <v>4.1154359090856399E-3</v>
      </c>
      <c r="AS14" s="16">
        <v>0.12302800428204</v>
      </c>
      <c r="AT14" s="16">
        <v>2.5931072403088999E-2</v>
      </c>
      <c r="AU14" s="16">
        <v>2.18465743717506E-2</v>
      </c>
      <c r="AV14" s="16">
        <v>0</v>
      </c>
      <c r="AW14" s="16"/>
      <c r="AX14" s="16">
        <v>1.4903243266953701E-2</v>
      </c>
      <c r="AY14" s="16">
        <v>1.71644220574255E-2</v>
      </c>
      <c r="AZ14" s="16">
        <v>0</v>
      </c>
      <c r="BA14" s="16">
        <v>2.0975197328807999E-2</v>
      </c>
      <c r="BB14" s="16">
        <v>1.6205095684350499E-2</v>
      </c>
      <c r="BC14" s="16"/>
      <c r="BD14" s="16">
        <v>5.5799614384320403E-3</v>
      </c>
      <c r="BE14" s="16">
        <v>3.3662544752427699E-2</v>
      </c>
      <c r="BF14" s="16"/>
      <c r="BG14" s="16">
        <v>7.9104823372750602E-3</v>
      </c>
      <c r="BH14" s="16">
        <v>2.4513916677840201E-2</v>
      </c>
      <c r="BI14" s="16"/>
      <c r="BJ14" s="16">
        <v>1.31409262884015E-2</v>
      </c>
      <c r="BK14" s="16">
        <v>1.1194447498660399E-2</v>
      </c>
    </row>
    <row r="15" spans="2:63" x14ac:dyDescent="0.35">
      <c r="B15" s="17" t="s">
        <v>114</v>
      </c>
      <c r="C15" s="19">
        <v>0.33072875875638202</v>
      </c>
      <c r="D15" s="19">
        <v>0.32298879721377199</v>
      </c>
      <c r="E15" s="19">
        <v>0.34044742524223598</v>
      </c>
      <c r="F15" s="19"/>
      <c r="G15" s="19">
        <v>0.37518722485946499</v>
      </c>
      <c r="H15" s="19">
        <v>0.33025594444295903</v>
      </c>
      <c r="I15" s="19">
        <v>0.314258316534967</v>
      </c>
      <c r="J15" s="19"/>
      <c r="K15" s="19">
        <v>0.29250721451435802</v>
      </c>
      <c r="L15" s="19">
        <v>0.37483470863517099</v>
      </c>
      <c r="M15" s="19">
        <v>0.32006095073168001</v>
      </c>
      <c r="N15" s="19">
        <v>0.33670373085118199</v>
      </c>
      <c r="O15" s="19"/>
      <c r="P15" s="19">
        <v>0.31935761172763699</v>
      </c>
      <c r="Q15" s="19">
        <v>0.27429031158790401</v>
      </c>
      <c r="R15" s="19">
        <v>0.30269669235598301</v>
      </c>
      <c r="S15" s="19">
        <v>0.37565547279730999</v>
      </c>
      <c r="T15" s="19"/>
      <c r="U15" s="19">
        <v>0.30324323707282702</v>
      </c>
      <c r="V15" s="19">
        <v>0.33647686419961997</v>
      </c>
      <c r="W15" s="19">
        <v>0.35910147837241302</v>
      </c>
      <c r="X15" s="19">
        <v>0.42263989533000501</v>
      </c>
      <c r="Y15" s="19">
        <v>0.53457314448230797</v>
      </c>
      <c r="Z15" s="19"/>
      <c r="AA15" s="19">
        <v>0.468762703137377</v>
      </c>
      <c r="AB15" s="19">
        <v>0.25803496925081798</v>
      </c>
      <c r="AC15" s="19"/>
      <c r="AD15" s="19">
        <v>0.46799656853120603</v>
      </c>
      <c r="AE15" s="19">
        <v>0.229039083106233</v>
      </c>
      <c r="AF15" s="19"/>
      <c r="AG15" s="19">
        <v>0.329102276355554</v>
      </c>
      <c r="AH15" s="19">
        <v>0.34397123041890398</v>
      </c>
      <c r="AI15" s="19">
        <v>0.37126572532216301</v>
      </c>
      <c r="AJ15" s="19">
        <v>0.36555932267190899</v>
      </c>
      <c r="AK15" s="19">
        <v>0.332064452684039</v>
      </c>
      <c r="AL15" s="19">
        <v>0.25815594889249799</v>
      </c>
      <c r="AM15" s="19">
        <v>0.36909850628648</v>
      </c>
      <c r="AN15" s="19">
        <v>0.28282039282184601</v>
      </c>
      <c r="AO15" s="19">
        <v>0</v>
      </c>
      <c r="AP15" s="19"/>
      <c r="AQ15" s="19">
        <v>0.330832898221875</v>
      </c>
      <c r="AR15" s="19">
        <v>0.32540761570024401</v>
      </c>
      <c r="AS15" s="19">
        <v>0.45773952586574101</v>
      </c>
      <c r="AT15" s="19">
        <v>0.36220969016312099</v>
      </c>
      <c r="AU15" s="19">
        <v>0.30776484062138798</v>
      </c>
      <c r="AV15" s="19">
        <v>0.46921822509579703</v>
      </c>
      <c r="AW15" s="19"/>
      <c r="AX15" s="19">
        <v>0.39333765913895402</v>
      </c>
      <c r="AY15" s="19">
        <v>0.335177556017276</v>
      </c>
      <c r="AZ15" s="19">
        <v>0.46989206529337901</v>
      </c>
      <c r="BA15" s="19">
        <v>0.247949378113692</v>
      </c>
      <c r="BB15" s="19">
        <v>0.29387705980803702</v>
      </c>
      <c r="BC15" s="19"/>
      <c r="BD15" s="19">
        <v>0.337624623251431</v>
      </c>
      <c r="BE15" s="19">
        <v>0.31989248228809303</v>
      </c>
      <c r="BF15" s="19"/>
      <c r="BG15" s="19">
        <v>0.34044682650032299</v>
      </c>
      <c r="BH15" s="19">
        <v>0.32171999162978698</v>
      </c>
      <c r="BI15" s="19"/>
      <c r="BJ15" s="19">
        <v>0.32303690176670002</v>
      </c>
      <c r="BK15" s="19">
        <v>0.34359448813172799</v>
      </c>
    </row>
    <row r="16" spans="2:63" x14ac:dyDescent="0.35">
      <c r="B16" s="17" t="s">
        <v>115</v>
      </c>
      <c r="C16" s="19">
        <v>0.41845226765205501</v>
      </c>
      <c r="D16" s="19">
        <v>0.44852115933395797</v>
      </c>
      <c r="E16" s="19">
        <v>0.38692796067677399</v>
      </c>
      <c r="F16" s="19"/>
      <c r="G16" s="19">
        <v>0.37710877586300301</v>
      </c>
      <c r="H16" s="19">
        <v>0.431764926820008</v>
      </c>
      <c r="I16" s="19">
        <v>0.42368206132816999</v>
      </c>
      <c r="J16" s="19"/>
      <c r="K16" s="19">
        <v>0.438874120608997</v>
      </c>
      <c r="L16" s="19">
        <v>0.402467454050359</v>
      </c>
      <c r="M16" s="19">
        <v>0.420319250856106</v>
      </c>
      <c r="N16" s="19">
        <v>0.41480923931054903</v>
      </c>
      <c r="O16" s="19"/>
      <c r="P16" s="19">
        <v>0.40794526296955502</v>
      </c>
      <c r="Q16" s="19">
        <v>0.456035785285273</v>
      </c>
      <c r="R16" s="19">
        <v>0.42743394103139298</v>
      </c>
      <c r="S16" s="19">
        <v>0.41006560125390901</v>
      </c>
      <c r="T16" s="19"/>
      <c r="U16" s="19">
        <v>0.42198654403167002</v>
      </c>
      <c r="V16" s="19">
        <v>0.44149409025047198</v>
      </c>
      <c r="W16" s="19">
        <v>0.42103560643982801</v>
      </c>
      <c r="X16" s="19">
        <v>0.386712816602855</v>
      </c>
      <c r="Y16" s="19">
        <v>0.28134530624213699</v>
      </c>
      <c r="Z16" s="19"/>
      <c r="AA16" s="19">
        <v>0.26413994061743901</v>
      </c>
      <c r="AB16" s="19">
        <v>0.54528670076090202</v>
      </c>
      <c r="AC16" s="19"/>
      <c r="AD16" s="19">
        <v>0.242298287349795</v>
      </c>
      <c r="AE16" s="19">
        <v>0.58911799569850798</v>
      </c>
      <c r="AF16" s="19"/>
      <c r="AG16" s="19">
        <v>0.44365872010569501</v>
      </c>
      <c r="AH16" s="19">
        <v>0.38578208894758897</v>
      </c>
      <c r="AI16" s="19">
        <v>0.49360845411812998</v>
      </c>
      <c r="AJ16" s="19">
        <v>0.39185490538669498</v>
      </c>
      <c r="AK16" s="19">
        <v>0.463787656574011</v>
      </c>
      <c r="AL16" s="19">
        <v>0.46731937012462199</v>
      </c>
      <c r="AM16" s="19">
        <v>0.32872119646022802</v>
      </c>
      <c r="AN16" s="19">
        <v>0.45670737854681398</v>
      </c>
      <c r="AO16" s="19">
        <v>0.66385596045511097</v>
      </c>
      <c r="AP16" s="19"/>
      <c r="AQ16" s="19">
        <v>0.42545339278278099</v>
      </c>
      <c r="AR16" s="19">
        <v>0.41381167694981602</v>
      </c>
      <c r="AS16" s="19">
        <v>0.29540481400534302</v>
      </c>
      <c r="AT16" s="19">
        <v>0.37209888998907198</v>
      </c>
      <c r="AU16" s="19">
        <v>0.44434611856942802</v>
      </c>
      <c r="AV16" s="19">
        <v>0.36730906299938598</v>
      </c>
      <c r="AW16" s="19"/>
      <c r="AX16" s="19">
        <v>0.34229837567405502</v>
      </c>
      <c r="AY16" s="19">
        <v>0.44252415038187198</v>
      </c>
      <c r="AZ16" s="19">
        <v>0.22813931490009601</v>
      </c>
      <c r="BA16" s="19">
        <v>0.417763159689854</v>
      </c>
      <c r="BB16" s="19">
        <v>0.46905060087060502</v>
      </c>
      <c r="BC16" s="19"/>
      <c r="BD16" s="19">
        <v>0.43474182037741599</v>
      </c>
      <c r="BE16" s="19">
        <v>0.38956815934069</v>
      </c>
      <c r="BF16" s="19"/>
      <c r="BG16" s="19">
        <v>0.42643437742210799</v>
      </c>
      <c r="BH16" s="19">
        <v>0.40980568018321301</v>
      </c>
      <c r="BI16" s="19"/>
      <c r="BJ16" s="19">
        <v>0.44043904728115002</v>
      </c>
      <c r="BK16" s="19">
        <v>0.40226779358251402</v>
      </c>
    </row>
    <row r="17" spans="2:63" x14ac:dyDescent="0.35">
      <c r="B17" s="17" t="s">
        <v>96</v>
      </c>
      <c r="C17" s="20">
        <v>-8.7723508895673499E-2</v>
      </c>
      <c r="D17" s="20">
        <v>-0.12553236212018701</v>
      </c>
      <c r="E17" s="20">
        <v>-4.6480535434537701E-2</v>
      </c>
      <c r="F17" s="20"/>
      <c r="G17" s="20">
        <v>-1.9215510035379101E-3</v>
      </c>
      <c r="H17" s="20">
        <v>-0.101508982377049</v>
      </c>
      <c r="I17" s="20">
        <v>-0.10942374479320301</v>
      </c>
      <c r="J17" s="20"/>
      <c r="K17" s="20">
        <v>-0.14636690609463901</v>
      </c>
      <c r="L17" s="20">
        <v>-2.7632745415187999E-2</v>
      </c>
      <c r="M17" s="20">
        <v>-0.10025830012442601</v>
      </c>
      <c r="N17" s="20">
        <v>-7.8105508459366604E-2</v>
      </c>
      <c r="O17" s="20"/>
      <c r="P17" s="20">
        <v>-8.8587651241918003E-2</v>
      </c>
      <c r="Q17" s="20">
        <v>-0.18174547369736899</v>
      </c>
      <c r="R17" s="20">
        <v>-0.12473724867541</v>
      </c>
      <c r="S17" s="20">
        <v>-3.4410128456599402E-2</v>
      </c>
      <c r="T17" s="20"/>
      <c r="U17" s="20">
        <v>-0.118743306958844</v>
      </c>
      <c r="V17" s="20">
        <v>-0.10501722605085199</v>
      </c>
      <c r="W17" s="20">
        <v>-6.1934128067415301E-2</v>
      </c>
      <c r="X17" s="20">
        <v>3.59270787271498E-2</v>
      </c>
      <c r="Y17" s="20">
        <v>0.25322783824016998</v>
      </c>
      <c r="Z17" s="20"/>
      <c r="AA17" s="20">
        <v>0.204622762519938</v>
      </c>
      <c r="AB17" s="20">
        <v>-0.28725173151008399</v>
      </c>
      <c r="AC17" s="20"/>
      <c r="AD17" s="20">
        <v>0.225698281181411</v>
      </c>
      <c r="AE17" s="20">
        <v>-0.36007891259227498</v>
      </c>
      <c r="AF17" s="20"/>
      <c r="AG17" s="20">
        <v>-0.114556443750141</v>
      </c>
      <c r="AH17" s="20">
        <v>-4.1810858528684901E-2</v>
      </c>
      <c r="AI17" s="20">
        <v>-0.122342728795967</v>
      </c>
      <c r="AJ17" s="20">
        <v>-2.6295582714786402E-2</v>
      </c>
      <c r="AK17" s="20">
        <v>-0.131723203889972</v>
      </c>
      <c r="AL17" s="20">
        <v>-0.209163421232123</v>
      </c>
      <c r="AM17" s="20">
        <v>4.0377309826252199E-2</v>
      </c>
      <c r="AN17" s="20">
        <v>-0.173886985724968</v>
      </c>
      <c r="AO17" s="20">
        <v>-0.66385596045511097</v>
      </c>
      <c r="AP17" s="20"/>
      <c r="AQ17" s="20">
        <v>-9.4620494560905502E-2</v>
      </c>
      <c r="AR17" s="20">
        <v>-8.8404061249572299E-2</v>
      </c>
      <c r="AS17" s="20">
        <v>0.16233471186039899</v>
      </c>
      <c r="AT17" s="20">
        <v>-9.8891998259506599E-3</v>
      </c>
      <c r="AU17" s="20">
        <v>-0.13658127794804001</v>
      </c>
      <c r="AV17" s="20">
        <v>0.101909162096411</v>
      </c>
      <c r="AW17" s="20"/>
      <c r="AX17" s="20">
        <v>5.1039283464899297E-2</v>
      </c>
      <c r="AY17" s="20">
        <v>-0.107346594364596</v>
      </c>
      <c r="AZ17" s="20">
        <v>0.24175275039328301</v>
      </c>
      <c r="BA17" s="20">
        <v>-0.169813781576162</v>
      </c>
      <c r="BB17" s="20">
        <v>-0.17517354106256799</v>
      </c>
      <c r="BC17" s="20"/>
      <c r="BD17" s="20">
        <v>-9.7117197125985696E-2</v>
      </c>
      <c r="BE17" s="20">
        <v>-6.9675677052597501E-2</v>
      </c>
      <c r="BF17" s="20"/>
      <c r="BG17" s="20">
        <v>-8.59875509217852E-2</v>
      </c>
      <c r="BH17" s="20">
        <v>-8.8085688553425898E-2</v>
      </c>
      <c r="BI17" s="20"/>
      <c r="BJ17" s="20">
        <v>-0.117402145514451</v>
      </c>
      <c r="BK17" s="20">
        <v>-5.8673305450785501E-2</v>
      </c>
    </row>
    <row r="18" spans="2:63" x14ac:dyDescent="0.35">
      <c r="B18" s="15"/>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K19"/>
  <sheetViews>
    <sheetView showGridLines="0" topLeftCell="A7"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124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242</v>
      </c>
      <c r="D7" s="10">
        <v>142</v>
      </c>
      <c r="E7" s="10">
        <v>100</v>
      </c>
      <c r="F7" s="10"/>
      <c r="G7" s="10">
        <v>65</v>
      </c>
      <c r="H7" s="10">
        <v>126</v>
      </c>
      <c r="I7" s="10">
        <v>51</v>
      </c>
      <c r="J7" s="10"/>
      <c r="K7" s="10">
        <v>43</v>
      </c>
      <c r="L7" s="10">
        <v>50</v>
      </c>
      <c r="M7" s="10">
        <v>86</v>
      </c>
      <c r="N7" s="10">
        <v>63</v>
      </c>
      <c r="O7" s="10"/>
      <c r="P7" s="10">
        <v>14</v>
      </c>
      <c r="Q7" s="10">
        <v>39</v>
      </c>
      <c r="R7" s="10">
        <v>54</v>
      </c>
      <c r="S7" s="10">
        <v>125</v>
      </c>
      <c r="T7" s="10"/>
      <c r="U7" s="10">
        <v>118</v>
      </c>
      <c r="V7" s="10">
        <v>62</v>
      </c>
      <c r="W7" s="10">
        <v>32</v>
      </c>
      <c r="X7" s="10">
        <v>21</v>
      </c>
      <c r="Y7" s="10">
        <v>5</v>
      </c>
      <c r="Z7" s="10"/>
      <c r="AA7" s="10">
        <v>60</v>
      </c>
      <c r="AB7" s="10">
        <v>80</v>
      </c>
      <c r="AC7" s="10"/>
      <c r="AD7" s="10">
        <v>87</v>
      </c>
      <c r="AE7" s="10">
        <v>108</v>
      </c>
      <c r="AF7" s="10"/>
      <c r="AG7" s="10" t="s">
        <v>122</v>
      </c>
      <c r="AH7" s="10" t="s">
        <v>122</v>
      </c>
      <c r="AI7" s="10" t="s">
        <v>122</v>
      </c>
      <c r="AJ7" s="10">
        <v>177</v>
      </c>
      <c r="AK7" s="10">
        <v>65</v>
      </c>
      <c r="AL7" s="10" t="s">
        <v>122</v>
      </c>
      <c r="AM7" s="10" t="s">
        <v>122</v>
      </c>
      <c r="AN7" s="10" t="s">
        <v>122</v>
      </c>
      <c r="AO7" s="10" t="s">
        <v>122</v>
      </c>
      <c r="AP7" s="10"/>
      <c r="AQ7" s="10">
        <v>105</v>
      </c>
      <c r="AR7" s="10">
        <v>66</v>
      </c>
      <c r="AS7" s="10">
        <v>4</v>
      </c>
      <c r="AT7" s="10">
        <v>19</v>
      </c>
      <c r="AU7" s="10">
        <v>43</v>
      </c>
      <c r="AV7" s="10">
        <v>3</v>
      </c>
      <c r="AW7" s="10"/>
      <c r="AX7" s="10">
        <v>49</v>
      </c>
      <c r="AY7" s="10">
        <v>123</v>
      </c>
      <c r="AZ7" s="10">
        <v>6</v>
      </c>
      <c r="BA7" s="10">
        <v>33</v>
      </c>
      <c r="BB7" s="10">
        <v>31</v>
      </c>
      <c r="BC7" s="10"/>
      <c r="BD7" s="10">
        <v>152</v>
      </c>
      <c r="BE7" s="10">
        <v>90</v>
      </c>
      <c r="BF7" s="10"/>
      <c r="BG7" s="10">
        <v>100</v>
      </c>
      <c r="BH7" s="10">
        <v>142</v>
      </c>
      <c r="BI7" s="10"/>
      <c r="BJ7" s="10">
        <v>101</v>
      </c>
      <c r="BK7" s="10">
        <v>133</v>
      </c>
    </row>
    <row r="8" spans="2:63" ht="30" customHeight="1" x14ac:dyDescent="0.35">
      <c r="B8" s="11" t="s">
        <v>19</v>
      </c>
      <c r="C8" s="11">
        <v>249</v>
      </c>
      <c r="D8" s="11">
        <v>157</v>
      </c>
      <c r="E8" s="11">
        <v>92</v>
      </c>
      <c r="F8" s="11"/>
      <c r="G8" s="11">
        <v>80</v>
      </c>
      <c r="H8" s="11">
        <v>119</v>
      </c>
      <c r="I8" s="11">
        <v>50</v>
      </c>
      <c r="J8" s="11"/>
      <c r="K8" s="11">
        <v>40</v>
      </c>
      <c r="L8" s="11">
        <v>50</v>
      </c>
      <c r="M8" s="11">
        <v>85</v>
      </c>
      <c r="N8" s="11">
        <v>73</v>
      </c>
      <c r="O8" s="11"/>
      <c r="P8" s="11">
        <v>15</v>
      </c>
      <c r="Q8" s="11">
        <v>42</v>
      </c>
      <c r="R8" s="11">
        <v>55</v>
      </c>
      <c r="S8" s="11">
        <v>129</v>
      </c>
      <c r="T8" s="11"/>
      <c r="U8" s="11">
        <v>128</v>
      </c>
      <c r="V8" s="11">
        <v>58</v>
      </c>
      <c r="W8" s="11">
        <v>32</v>
      </c>
      <c r="X8" s="11">
        <v>21</v>
      </c>
      <c r="Y8" s="11">
        <v>5</v>
      </c>
      <c r="Z8" s="11"/>
      <c r="AA8" s="11">
        <v>62</v>
      </c>
      <c r="AB8" s="11">
        <v>83</v>
      </c>
      <c r="AC8" s="11"/>
      <c r="AD8" s="11">
        <v>90</v>
      </c>
      <c r="AE8" s="11">
        <v>110</v>
      </c>
      <c r="AF8" s="11"/>
      <c r="AG8" s="11" t="s">
        <v>122</v>
      </c>
      <c r="AH8" s="11" t="s">
        <v>122</v>
      </c>
      <c r="AI8" s="11" t="s">
        <v>122</v>
      </c>
      <c r="AJ8" s="11">
        <v>185</v>
      </c>
      <c r="AK8" s="11">
        <v>65</v>
      </c>
      <c r="AL8" s="11" t="s">
        <v>122</v>
      </c>
      <c r="AM8" s="11" t="s">
        <v>122</v>
      </c>
      <c r="AN8" s="11" t="s">
        <v>122</v>
      </c>
      <c r="AO8" s="11" t="s">
        <v>122</v>
      </c>
      <c r="AP8" s="11"/>
      <c r="AQ8" s="11">
        <v>107</v>
      </c>
      <c r="AR8" s="11">
        <v>68</v>
      </c>
      <c r="AS8" s="11">
        <v>4</v>
      </c>
      <c r="AT8" s="11">
        <v>19</v>
      </c>
      <c r="AU8" s="11">
        <v>46</v>
      </c>
      <c r="AV8" s="11">
        <v>3</v>
      </c>
      <c r="AW8" s="11"/>
      <c r="AX8" s="11">
        <v>52</v>
      </c>
      <c r="AY8" s="11">
        <v>128</v>
      </c>
      <c r="AZ8" s="11">
        <v>7</v>
      </c>
      <c r="BA8" s="11">
        <v>32</v>
      </c>
      <c r="BB8" s="11">
        <v>31</v>
      </c>
      <c r="BC8" s="11"/>
      <c r="BD8" s="11">
        <v>153</v>
      </c>
      <c r="BE8" s="11">
        <v>96</v>
      </c>
      <c r="BF8" s="11"/>
      <c r="BG8" s="11">
        <v>103</v>
      </c>
      <c r="BH8" s="11">
        <v>146</v>
      </c>
      <c r="BI8" s="11"/>
      <c r="BJ8" s="11">
        <v>104</v>
      </c>
      <c r="BK8" s="11">
        <v>137</v>
      </c>
    </row>
    <row r="9" spans="2:63" x14ac:dyDescent="0.35">
      <c r="B9" s="17" t="s">
        <v>117</v>
      </c>
      <c r="C9" s="16">
        <v>0.45265334636723198</v>
      </c>
      <c r="D9" s="16">
        <v>0.43191124357487798</v>
      </c>
      <c r="E9" s="16">
        <v>0.48807689411812499</v>
      </c>
      <c r="F9" s="16"/>
      <c r="G9" s="16">
        <v>0.39477269733968801</v>
      </c>
      <c r="H9" s="16">
        <v>0.45199441932414502</v>
      </c>
      <c r="I9" s="16">
        <v>0.54591198178764999</v>
      </c>
      <c r="J9" s="16"/>
      <c r="K9" s="16">
        <v>0.368222184268926</v>
      </c>
      <c r="L9" s="16">
        <v>0.51696256309562805</v>
      </c>
      <c r="M9" s="16">
        <v>0.51762789216997596</v>
      </c>
      <c r="N9" s="16">
        <v>0.37951479560533002</v>
      </c>
      <c r="O9" s="16"/>
      <c r="P9" s="16">
        <v>0.39924001056879999</v>
      </c>
      <c r="Q9" s="16">
        <v>0.412029432978812</v>
      </c>
      <c r="R9" s="16">
        <v>0.44509034871566999</v>
      </c>
      <c r="S9" s="16">
        <v>0.47158654264456301</v>
      </c>
      <c r="T9" s="16"/>
      <c r="U9" s="16">
        <v>0.415960271998634</v>
      </c>
      <c r="V9" s="16">
        <v>0.45601435017184899</v>
      </c>
      <c r="W9" s="16">
        <v>0.543020727366197</v>
      </c>
      <c r="X9" s="16">
        <v>0.480468368797764</v>
      </c>
      <c r="Y9" s="16">
        <v>0.54533826159538101</v>
      </c>
      <c r="Z9" s="16"/>
      <c r="AA9" s="16">
        <v>0.609441250369821</v>
      </c>
      <c r="AB9" s="16">
        <v>0.42291889508306302</v>
      </c>
      <c r="AC9" s="16"/>
      <c r="AD9" s="16">
        <v>0.479203384584172</v>
      </c>
      <c r="AE9" s="16">
        <v>0.45859961643081099</v>
      </c>
      <c r="AF9" s="16"/>
      <c r="AG9" s="16" t="s">
        <v>123</v>
      </c>
      <c r="AH9" s="16" t="s">
        <v>123</v>
      </c>
      <c r="AI9" s="16" t="s">
        <v>123</v>
      </c>
      <c r="AJ9" s="16">
        <v>0.453422031252188</v>
      </c>
      <c r="AK9" s="16">
        <v>0.45045522061134602</v>
      </c>
      <c r="AL9" s="16" t="s">
        <v>123</v>
      </c>
      <c r="AM9" s="16" t="s">
        <v>123</v>
      </c>
      <c r="AN9" s="16" t="s">
        <v>123</v>
      </c>
      <c r="AO9" s="16" t="s">
        <v>123</v>
      </c>
      <c r="AP9" s="16"/>
      <c r="AQ9" s="16">
        <v>0.457719730938075</v>
      </c>
      <c r="AR9" s="16">
        <v>0.481751285842272</v>
      </c>
      <c r="AS9" s="16">
        <v>0.576087483530619</v>
      </c>
      <c r="AT9" s="16">
        <v>0.24100880666879901</v>
      </c>
      <c r="AU9" s="16">
        <v>0.50005894084906699</v>
      </c>
      <c r="AV9" s="16">
        <v>0.36002934862383001</v>
      </c>
      <c r="AW9" s="16"/>
      <c r="AX9" s="16">
        <v>0.43998867814083698</v>
      </c>
      <c r="AY9" s="16">
        <v>0.46665987247853902</v>
      </c>
      <c r="AZ9" s="16">
        <v>0.65160482461511604</v>
      </c>
      <c r="BA9" s="16">
        <v>0.30129903274061598</v>
      </c>
      <c r="BB9" s="16">
        <v>0.52949436071947398</v>
      </c>
      <c r="BC9" s="16"/>
      <c r="BD9" s="16">
        <v>0.435583584602586</v>
      </c>
      <c r="BE9" s="16">
        <v>0.47979544550819497</v>
      </c>
      <c r="BF9" s="16"/>
      <c r="BG9" s="16">
        <v>0.42284069697479099</v>
      </c>
      <c r="BH9" s="16">
        <v>0.47366282666086201</v>
      </c>
      <c r="BI9" s="16"/>
      <c r="BJ9" s="16">
        <v>0.51028369337037105</v>
      </c>
      <c r="BK9" s="16">
        <v>0.40884930485675902</v>
      </c>
    </row>
    <row r="10" spans="2:63" x14ac:dyDescent="0.35">
      <c r="B10" s="17" t="s">
        <v>118</v>
      </c>
      <c r="C10" s="16">
        <v>0.28766035842725501</v>
      </c>
      <c r="D10" s="16">
        <v>0.28821467805800599</v>
      </c>
      <c r="E10" s="16">
        <v>0.28671368642848399</v>
      </c>
      <c r="F10" s="16"/>
      <c r="G10" s="16">
        <v>0.31763958809958998</v>
      </c>
      <c r="H10" s="16">
        <v>0.27395863745148002</v>
      </c>
      <c r="I10" s="16">
        <v>0.27262559798486802</v>
      </c>
      <c r="J10" s="16"/>
      <c r="K10" s="16">
        <v>0.38447066130000801</v>
      </c>
      <c r="L10" s="16">
        <v>0.274074157046936</v>
      </c>
      <c r="M10" s="16">
        <v>0.266443595763795</v>
      </c>
      <c r="N10" s="16">
        <v>0.26840826944034502</v>
      </c>
      <c r="O10" s="16"/>
      <c r="P10" s="16">
        <v>0.47924671177196798</v>
      </c>
      <c r="Q10" s="16">
        <v>0.31375768821156502</v>
      </c>
      <c r="R10" s="16">
        <v>0.27986257789456898</v>
      </c>
      <c r="S10" s="16">
        <v>0.25998933328452201</v>
      </c>
      <c r="T10" s="16"/>
      <c r="U10" s="16">
        <v>0.28767603570149902</v>
      </c>
      <c r="V10" s="16">
        <v>0.31378686582351301</v>
      </c>
      <c r="W10" s="16">
        <v>0.25722520294913698</v>
      </c>
      <c r="X10" s="16">
        <v>0.30727547852208698</v>
      </c>
      <c r="Y10" s="16">
        <v>0.16199387158912401</v>
      </c>
      <c r="Z10" s="16"/>
      <c r="AA10" s="16">
        <v>0.234634414017585</v>
      </c>
      <c r="AB10" s="16">
        <v>0.28346595109127198</v>
      </c>
      <c r="AC10" s="16"/>
      <c r="AD10" s="16">
        <v>0.30166463536303101</v>
      </c>
      <c r="AE10" s="16">
        <v>0.26641882820054602</v>
      </c>
      <c r="AF10" s="16"/>
      <c r="AG10" s="16" t="s">
        <v>123</v>
      </c>
      <c r="AH10" s="16" t="s">
        <v>123</v>
      </c>
      <c r="AI10" s="16" t="s">
        <v>123</v>
      </c>
      <c r="AJ10" s="16">
        <v>0.27735092422712698</v>
      </c>
      <c r="AK10" s="16">
        <v>0.317141142149443</v>
      </c>
      <c r="AL10" s="16" t="s">
        <v>123</v>
      </c>
      <c r="AM10" s="16" t="s">
        <v>123</v>
      </c>
      <c r="AN10" s="16" t="s">
        <v>123</v>
      </c>
      <c r="AO10" s="16" t="s">
        <v>123</v>
      </c>
      <c r="AP10" s="16"/>
      <c r="AQ10" s="16">
        <v>0.30616954610295699</v>
      </c>
      <c r="AR10" s="16">
        <v>0.30166370681890903</v>
      </c>
      <c r="AS10" s="16">
        <v>0</v>
      </c>
      <c r="AT10" s="16">
        <v>0.32824716183407299</v>
      </c>
      <c r="AU10" s="16">
        <v>0.223471193407279</v>
      </c>
      <c r="AV10" s="16">
        <v>0.32310972125536402</v>
      </c>
      <c r="AW10" s="16"/>
      <c r="AX10" s="16">
        <v>0.22003747131002399</v>
      </c>
      <c r="AY10" s="16">
        <v>0.28812517887636302</v>
      </c>
      <c r="AZ10" s="16">
        <v>0.13741030080368799</v>
      </c>
      <c r="BA10" s="16">
        <v>0.46281842569512799</v>
      </c>
      <c r="BB10" s="16">
        <v>0.25023256653687798</v>
      </c>
      <c r="BC10" s="16"/>
      <c r="BD10" s="16">
        <v>0.30924623338263002</v>
      </c>
      <c r="BE10" s="16">
        <v>0.25333732766904499</v>
      </c>
      <c r="BF10" s="16"/>
      <c r="BG10" s="16">
        <v>0.31287090485972502</v>
      </c>
      <c r="BH10" s="16">
        <v>0.26989405824063201</v>
      </c>
      <c r="BI10" s="16"/>
      <c r="BJ10" s="16">
        <v>0.257229527464719</v>
      </c>
      <c r="BK10" s="16">
        <v>0.31502599334603998</v>
      </c>
    </row>
    <row r="11" spans="2:63" x14ac:dyDescent="0.35">
      <c r="B11" s="17" t="s">
        <v>119</v>
      </c>
      <c r="C11" s="16">
        <v>0.14024091742057199</v>
      </c>
      <c r="D11" s="16">
        <v>0.15150141558223701</v>
      </c>
      <c r="E11" s="16">
        <v>0.12101013844305999</v>
      </c>
      <c r="F11" s="16"/>
      <c r="G11" s="16">
        <v>0.13455011142561099</v>
      </c>
      <c r="H11" s="16">
        <v>0.16941016488788399</v>
      </c>
      <c r="I11" s="16">
        <v>8.0153463210030598E-2</v>
      </c>
      <c r="J11" s="16"/>
      <c r="K11" s="16">
        <v>0.168277018678261</v>
      </c>
      <c r="L11" s="16">
        <v>0.103132155923517</v>
      </c>
      <c r="M11" s="16">
        <v>0.106264983808198</v>
      </c>
      <c r="N11" s="16">
        <v>0.18972698071657901</v>
      </c>
      <c r="O11" s="16"/>
      <c r="P11" s="16">
        <v>5.9091371718950597E-2</v>
      </c>
      <c r="Q11" s="16">
        <v>0.15583879907048501</v>
      </c>
      <c r="R11" s="16">
        <v>0.14220360690554601</v>
      </c>
      <c r="S11" s="16">
        <v>0.14717564149225801</v>
      </c>
      <c r="T11" s="16"/>
      <c r="U11" s="16">
        <v>0.15830815561424599</v>
      </c>
      <c r="V11" s="16">
        <v>0.108577898218595</v>
      </c>
      <c r="W11" s="16">
        <v>0.14155157952352199</v>
      </c>
      <c r="X11" s="16">
        <v>6.3568384734657798E-2</v>
      </c>
      <c r="Y11" s="16">
        <v>0.292667866815495</v>
      </c>
      <c r="Z11" s="16"/>
      <c r="AA11" s="16">
        <v>0.12540719826805899</v>
      </c>
      <c r="AB11" s="16">
        <v>0.115017885212778</v>
      </c>
      <c r="AC11" s="16"/>
      <c r="AD11" s="16">
        <v>0.13522260186341001</v>
      </c>
      <c r="AE11" s="16">
        <v>0.13392853015308401</v>
      </c>
      <c r="AF11" s="16"/>
      <c r="AG11" s="16" t="s">
        <v>123</v>
      </c>
      <c r="AH11" s="16" t="s">
        <v>123</v>
      </c>
      <c r="AI11" s="16" t="s">
        <v>123</v>
      </c>
      <c r="AJ11" s="16">
        <v>0.13936326144032299</v>
      </c>
      <c r="AK11" s="16">
        <v>0.14275065613502899</v>
      </c>
      <c r="AL11" s="16" t="s">
        <v>123</v>
      </c>
      <c r="AM11" s="16" t="s">
        <v>123</v>
      </c>
      <c r="AN11" s="16" t="s">
        <v>123</v>
      </c>
      <c r="AO11" s="16" t="s">
        <v>123</v>
      </c>
      <c r="AP11" s="16"/>
      <c r="AQ11" s="16">
        <v>0.137949497600414</v>
      </c>
      <c r="AR11" s="16">
        <v>0.15559848683765501</v>
      </c>
      <c r="AS11" s="16">
        <v>0.21776162322959799</v>
      </c>
      <c r="AT11" s="16">
        <v>0.204130804172969</v>
      </c>
      <c r="AU11" s="16">
        <v>0.103412824258062</v>
      </c>
      <c r="AV11" s="16">
        <v>0</v>
      </c>
      <c r="AW11" s="16"/>
      <c r="AX11" s="16">
        <v>0.15259791418531399</v>
      </c>
      <c r="AY11" s="16">
        <v>0.13218886212838701</v>
      </c>
      <c r="AZ11" s="16">
        <v>0.210984874581196</v>
      </c>
      <c r="BA11" s="16">
        <v>0.144268067450217</v>
      </c>
      <c r="BB11" s="16">
        <v>0.13330928918517501</v>
      </c>
      <c r="BC11" s="16"/>
      <c r="BD11" s="16">
        <v>0.150758309653855</v>
      </c>
      <c r="BE11" s="16">
        <v>0.12351753799465499</v>
      </c>
      <c r="BF11" s="16"/>
      <c r="BG11" s="16">
        <v>0.15809361868663499</v>
      </c>
      <c r="BH11" s="16">
        <v>0.127659815670771</v>
      </c>
      <c r="BI11" s="16"/>
      <c r="BJ11" s="16">
        <v>0.14479650767064001</v>
      </c>
      <c r="BK11" s="16">
        <v>0.13855911762171599</v>
      </c>
    </row>
    <row r="12" spans="2:63" x14ac:dyDescent="0.35">
      <c r="B12" s="17" t="s">
        <v>120</v>
      </c>
      <c r="C12" s="16">
        <v>5.5368390460270298E-2</v>
      </c>
      <c r="D12" s="16">
        <v>6.9385668144930607E-2</v>
      </c>
      <c r="E12" s="16">
        <v>3.1429558878395499E-2</v>
      </c>
      <c r="F12" s="16"/>
      <c r="G12" s="16">
        <v>5.1649261267809998E-2</v>
      </c>
      <c r="H12" s="16">
        <v>7.2997030496738793E-2</v>
      </c>
      <c r="I12" s="16">
        <v>1.9497468669929401E-2</v>
      </c>
      <c r="J12" s="16"/>
      <c r="K12" s="16">
        <v>4.5901026342821602E-2</v>
      </c>
      <c r="L12" s="16">
        <v>6.6828532579548405E-2</v>
      </c>
      <c r="M12" s="16">
        <v>2.2392537698458701E-2</v>
      </c>
      <c r="N12" s="16">
        <v>9.1034387172594405E-2</v>
      </c>
      <c r="O12" s="16"/>
      <c r="P12" s="16">
        <v>0</v>
      </c>
      <c r="Q12" s="16">
        <v>2.4931392528143401E-2</v>
      </c>
      <c r="R12" s="16">
        <v>8.8054819363881501E-2</v>
      </c>
      <c r="S12" s="16">
        <v>6.1813107890474603E-2</v>
      </c>
      <c r="T12" s="16"/>
      <c r="U12" s="16">
        <v>7.2085182480967097E-2</v>
      </c>
      <c r="V12" s="16">
        <v>4.7656576032823098E-2</v>
      </c>
      <c r="W12" s="16">
        <v>2.8457981226035298E-2</v>
      </c>
      <c r="X12" s="16">
        <v>4.1400839208652999E-2</v>
      </c>
      <c r="Y12" s="16">
        <v>0</v>
      </c>
      <c r="Z12" s="16"/>
      <c r="AA12" s="16">
        <v>0</v>
      </c>
      <c r="AB12" s="16">
        <v>7.1598573845610899E-2</v>
      </c>
      <c r="AC12" s="16"/>
      <c r="AD12" s="16">
        <v>4.2942979248312002E-2</v>
      </c>
      <c r="AE12" s="16">
        <v>5.44352556858652E-2</v>
      </c>
      <c r="AF12" s="16"/>
      <c r="AG12" s="16" t="s">
        <v>123</v>
      </c>
      <c r="AH12" s="16" t="s">
        <v>123</v>
      </c>
      <c r="AI12" s="16" t="s">
        <v>123</v>
      </c>
      <c r="AJ12" s="16">
        <v>6.4002634102547695E-2</v>
      </c>
      <c r="AK12" s="16">
        <v>3.06779695815486E-2</v>
      </c>
      <c r="AL12" s="16" t="s">
        <v>123</v>
      </c>
      <c r="AM12" s="16" t="s">
        <v>123</v>
      </c>
      <c r="AN12" s="16" t="s">
        <v>123</v>
      </c>
      <c r="AO12" s="16" t="s">
        <v>123</v>
      </c>
      <c r="AP12" s="16"/>
      <c r="AQ12" s="16">
        <v>1.9153846088688899E-2</v>
      </c>
      <c r="AR12" s="16">
        <v>2.7889617872793201E-2</v>
      </c>
      <c r="AS12" s="16">
        <v>0.206150893239783</v>
      </c>
      <c r="AT12" s="16">
        <v>5.4154424095178899E-2</v>
      </c>
      <c r="AU12" s="16">
        <v>0.15090589792960801</v>
      </c>
      <c r="AV12" s="16">
        <v>0</v>
      </c>
      <c r="AW12" s="16"/>
      <c r="AX12" s="16">
        <v>0.10308234855015599</v>
      </c>
      <c r="AY12" s="16">
        <v>5.0780123536046898E-2</v>
      </c>
      <c r="AZ12" s="16">
        <v>0</v>
      </c>
      <c r="BA12" s="16">
        <v>3.27936285013566E-2</v>
      </c>
      <c r="BB12" s="16">
        <v>2.98668065061031E-2</v>
      </c>
      <c r="BC12" s="16"/>
      <c r="BD12" s="16">
        <v>4.1389035150024303E-2</v>
      </c>
      <c r="BE12" s="16">
        <v>7.7596530078675896E-2</v>
      </c>
      <c r="BF12" s="16"/>
      <c r="BG12" s="16">
        <v>5.30189237779096E-2</v>
      </c>
      <c r="BH12" s="16">
        <v>5.7024099529056203E-2</v>
      </c>
      <c r="BI12" s="16"/>
      <c r="BJ12" s="16">
        <v>2.7848368060034E-2</v>
      </c>
      <c r="BK12" s="16">
        <v>7.30558502247107E-2</v>
      </c>
    </row>
    <row r="13" spans="2:63" x14ac:dyDescent="0.35">
      <c r="B13" s="17" t="s">
        <v>121</v>
      </c>
      <c r="C13" s="16">
        <v>5.6580024804492299E-2</v>
      </c>
      <c r="D13" s="16">
        <v>5.89869946399489E-2</v>
      </c>
      <c r="E13" s="16">
        <v>5.2469380297770103E-2</v>
      </c>
      <c r="F13" s="16"/>
      <c r="G13" s="16">
        <v>8.9784735874190197E-2</v>
      </c>
      <c r="H13" s="16">
        <v>2.3724472968486399E-2</v>
      </c>
      <c r="I13" s="16">
        <v>8.1811488347521694E-2</v>
      </c>
      <c r="J13" s="16"/>
      <c r="K13" s="16">
        <v>3.3129109409983398E-2</v>
      </c>
      <c r="L13" s="16">
        <v>3.9002591354371799E-2</v>
      </c>
      <c r="M13" s="16">
        <v>6.5354656752580106E-2</v>
      </c>
      <c r="N13" s="16">
        <v>7.1315567065150798E-2</v>
      </c>
      <c r="O13" s="16"/>
      <c r="P13" s="16">
        <v>0</v>
      </c>
      <c r="Q13" s="16">
        <v>9.3442687210994801E-2</v>
      </c>
      <c r="R13" s="16">
        <v>2.7480793315041802E-2</v>
      </c>
      <c r="S13" s="16">
        <v>5.9435374688182198E-2</v>
      </c>
      <c r="T13" s="16"/>
      <c r="U13" s="16">
        <v>5.1397220749523402E-2</v>
      </c>
      <c r="V13" s="16">
        <v>7.3964309753219298E-2</v>
      </c>
      <c r="W13" s="16">
        <v>2.9744508935109201E-2</v>
      </c>
      <c r="X13" s="16">
        <v>0.107286928736839</v>
      </c>
      <c r="Y13" s="16">
        <v>0</v>
      </c>
      <c r="Z13" s="16"/>
      <c r="AA13" s="16">
        <v>3.0517137344535601E-2</v>
      </c>
      <c r="AB13" s="16">
        <v>0.106998694767276</v>
      </c>
      <c r="AC13" s="16"/>
      <c r="AD13" s="16">
        <v>4.0966398941075101E-2</v>
      </c>
      <c r="AE13" s="16">
        <v>7.8022610933457304E-2</v>
      </c>
      <c r="AF13" s="16"/>
      <c r="AG13" s="16" t="s">
        <v>123</v>
      </c>
      <c r="AH13" s="16" t="s">
        <v>123</v>
      </c>
      <c r="AI13" s="16" t="s">
        <v>123</v>
      </c>
      <c r="AJ13" s="16">
        <v>6.0751610173649502E-2</v>
      </c>
      <c r="AK13" s="16">
        <v>4.46509893541049E-2</v>
      </c>
      <c r="AL13" s="16" t="s">
        <v>123</v>
      </c>
      <c r="AM13" s="16" t="s">
        <v>123</v>
      </c>
      <c r="AN13" s="16" t="s">
        <v>123</v>
      </c>
      <c r="AO13" s="16" t="s">
        <v>123</v>
      </c>
      <c r="AP13" s="16"/>
      <c r="AQ13" s="16">
        <v>7.01550649650554E-2</v>
      </c>
      <c r="AR13" s="16">
        <v>3.3096902628370797E-2</v>
      </c>
      <c r="AS13" s="16">
        <v>0</v>
      </c>
      <c r="AT13" s="16">
        <v>0.124812945374979</v>
      </c>
      <c r="AU13" s="16">
        <v>2.21511435559835E-2</v>
      </c>
      <c r="AV13" s="16">
        <v>0.31686093012080602</v>
      </c>
      <c r="AW13" s="16"/>
      <c r="AX13" s="16">
        <v>6.6446854642987996E-2</v>
      </c>
      <c r="AY13" s="16">
        <v>5.4847553562991702E-2</v>
      </c>
      <c r="AZ13" s="16">
        <v>0</v>
      </c>
      <c r="BA13" s="16">
        <v>5.8820845612683102E-2</v>
      </c>
      <c r="BB13" s="16">
        <v>5.7096977052369498E-2</v>
      </c>
      <c r="BC13" s="16"/>
      <c r="BD13" s="16">
        <v>5.6856322508857401E-2</v>
      </c>
      <c r="BE13" s="16">
        <v>5.6140692388041702E-2</v>
      </c>
      <c r="BF13" s="16"/>
      <c r="BG13" s="16">
        <v>4.4018249596439102E-2</v>
      </c>
      <c r="BH13" s="16">
        <v>6.5432521112771494E-2</v>
      </c>
      <c r="BI13" s="16"/>
      <c r="BJ13" s="16">
        <v>5.0960233258734902E-2</v>
      </c>
      <c r="BK13" s="16">
        <v>5.7603299044592597E-2</v>
      </c>
    </row>
    <row r="14" spans="2:63" x14ac:dyDescent="0.35">
      <c r="B14" s="17" t="s">
        <v>84</v>
      </c>
      <c r="C14" s="18">
        <v>7.4969625201789297E-3</v>
      </c>
      <c r="D14" s="18">
        <v>0</v>
      </c>
      <c r="E14" s="18">
        <v>2.0300341834166E-2</v>
      </c>
      <c r="F14" s="18"/>
      <c r="G14" s="18">
        <v>1.1603605993110999E-2</v>
      </c>
      <c r="H14" s="18">
        <v>7.9152748712662709E-3</v>
      </c>
      <c r="I14" s="18">
        <v>0</v>
      </c>
      <c r="J14" s="18"/>
      <c r="K14" s="18">
        <v>0</v>
      </c>
      <c r="L14" s="18">
        <v>0</v>
      </c>
      <c r="M14" s="18">
        <v>2.1916333806992101E-2</v>
      </c>
      <c r="N14" s="18">
        <v>0</v>
      </c>
      <c r="O14" s="18"/>
      <c r="P14" s="18">
        <v>6.2421905940281699E-2</v>
      </c>
      <c r="Q14" s="18">
        <v>0</v>
      </c>
      <c r="R14" s="18">
        <v>1.7307853805292098E-2</v>
      </c>
      <c r="S14" s="18">
        <v>0</v>
      </c>
      <c r="T14" s="18"/>
      <c r="U14" s="18">
        <v>1.457313345513E-2</v>
      </c>
      <c r="V14" s="18">
        <v>0</v>
      </c>
      <c r="W14" s="18">
        <v>0</v>
      </c>
      <c r="X14" s="18">
        <v>0</v>
      </c>
      <c r="Y14" s="18">
        <v>0</v>
      </c>
      <c r="Z14" s="18"/>
      <c r="AA14" s="18">
        <v>0</v>
      </c>
      <c r="AB14" s="18">
        <v>0</v>
      </c>
      <c r="AC14" s="18"/>
      <c r="AD14" s="18">
        <v>0</v>
      </c>
      <c r="AE14" s="18">
        <v>8.5951585962368293E-3</v>
      </c>
      <c r="AF14" s="18"/>
      <c r="AG14" s="18" t="s">
        <v>123</v>
      </c>
      <c r="AH14" s="18" t="s">
        <v>123</v>
      </c>
      <c r="AI14" s="18" t="s">
        <v>123</v>
      </c>
      <c r="AJ14" s="18">
        <v>5.10953880416588E-3</v>
      </c>
      <c r="AK14" s="18">
        <v>1.43240221685278E-2</v>
      </c>
      <c r="AL14" s="18" t="s">
        <v>123</v>
      </c>
      <c r="AM14" s="18" t="s">
        <v>123</v>
      </c>
      <c r="AN14" s="18" t="s">
        <v>123</v>
      </c>
      <c r="AO14" s="18" t="s">
        <v>123</v>
      </c>
      <c r="AP14" s="18"/>
      <c r="AQ14" s="18">
        <v>8.8523143048103697E-3</v>
      </c>
      <c r="AR14" s="18">
        <v>0</v>
      </c>
      <c r="AS14" s="18">
        <v>0</v>
      </c>
      <c r="AT14" s="18">
        <v>4.7645857854001203E-2</v>
      </c>
      <c r="AU14" s="18">
        <v>0</v>
      </c>
      <c r="AV14" s="18">
        <v>0</v>
      </c>
      <c r="AW14" s="18"/>
      <c r="AX14" s="18">
        <v>1.7846733170680699E-2</v>
      </c>
      <c r="AY14" s="18">
        <v>7.3984094176725102E-3</v>
      </c>
      <c r="AZ14" s="18">
        <v>0</v>
      </c>
      <c r="BA14" s="18">
        <v>0</v>
      </c>
      <c r="BB14" s="18">
        <v>0</v>
      </c>
      <c r="BC14" s="18"/>
      <c r="BD14" s="18">
        <v>6.1665147020465404E-3</v>
      </c>
      <c r="BE14" s="18">
        <v>9.6124663613878503E-3</v>
      </c>
      <c r="BF14" s="18"/>
      <c r="BG14" s="18">
        <v>9.1576061044997496E-3</v>
      </c>
      <c r="BH14" s="18">
        <v>6.3266787859068002E-3</v>
      </c>
      <c r="BI14" s="18"/>
      <c r="BJ14" s="18">
        <v>8.8816701755002492E-3</v>
      </c>
      <c r="BK14" s="18">
        <v>6.9064349061814497E-3</v>
      </c>
    </row>
    <row r="15" spans="2:63" x14ac:dyDescent="0.35">
      <c r="B15" s="15" t="s">
        <v>125</v>
      </c>
    </row>
    <row r="16" spans="2:63" x14ac:dyDescent="0.35">
      <c r="B16" t="s">
        <v>87</v>
      </c>
    </row>
    <row r="17" spans="2:2" x14ac:dyDescent="0.35">
      <c r="B17" t="s">
        <v>88</v>
      </c>
    </row>
    <row r="19" spans="2:2" x14ac:dyDescent="0.35">
      <c r="B19"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K29"/>
  <sheetViews>
    <sheetView showGridLines="0" topLeftCell="A12"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141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242</v>
      </c>
      <c r="D7" s="10">
        <v>142</v>
      </c>
      <c r="E7" s="10">
        <v>100</v>
      </c>
      <c r="F7" s="10"/>
      <c r="G7" s="10">
        <v>65</v>
      </c>
      <c r="H7" s="10">
        <v>126</v>
      </c>
      <c r="I7" s="10">
        <v>51</v>
      </c>
      <c r="J7" s="10"/>
      <c r="K7" s="10">
        <v>43</v>
      </c>
      <c r="L7" s="10">
        <v>50</v>
      </c>
      <c r="M7" s="10">
        <v>86</v>
      </c>
      <c r="N7" s="10">
        <v>63</v>
      </c>
      <c r="O7" s="10"/>
      <c r="P7" s="10">
        <v>14</v>
      </c>
      <c r="Q7" s="10">
        <v>39</v>
      </c>
      <c r="R7" s="10">
        <v>54</v>
      </c>
      <c r="S7" s="10">
        <v>125</v>
      </c>
      <c r="T7" s="10"/>
      <c r="U7" s="10">
        <v>118</v>
      </c>
      <c r="V7" s="10">
        <v>62</v>
      </c>
      <c r="W7" s="10">
        <v>32</v>
      </c>
      <c r="X7" s="10">
        <v>21</v>
      </c>
      <c r="Y7" s="10">
        <v>5</v>
      </c>
      <c r="Z7" s="10"/>
      <c r="AA7" s="10">
        <v>60</v>
      </c>
      <c r="AB7" s="10">
        <v>80</v>
      </c>
      <c r="AC7" s="10"/>
      <c r="AD7" s="10">
        <v>87</v>
      </c>
      <c r="AE7" s="10">
        <v>108</v>
      </c>
      <c r="AF7" s="10"/>
      <c r="AG7" s="10" t="s">
        <v>122</v>
      </c>
      <c r="AH7" s="10" t="s">
        <v>122</v>
      </c>
      <c r="AI7" s="10" t="s">
        <v>122</v>
      </c>
      <c r="AJ7" s="10">
        <v>177</v>
      </c>
      <c r="AK7" s="10">
        <v>65</v>
      </c>
      <c r="AL7" s="10" t="s">
        <v>122</v>
      </c>
      <c r="AM7" s="10" t="s">
        <v>122</v>
      </c>
      <c r="AN7" s="10" t="s">
        <v>122</v>
      </c>
      <c r="AO7" s="10" t="s">
        <v>122</v>
      </c>
      <c r="AP7" s="10"/>
      <c r="AQ7" s="10">
        <v>105</v>
      </c>
      <c r="AR7" s="10">
        <v>66</v>
      </c>
      <c r="AS7" s="10">
        <v>4</v>
      </c>
      <c r="AT7" s="10">
        <v>19</v>
      </c>
      <c r="AU7" s="10">
        <v>43</v>
      </c>
      <c r="AV7" s="10">
        <v>3</v>
      </c>
      <c r="AW7" s="10"/>
      <c r="AX7" s="10">
        <v>49</v>
      </c>
      <c r="AY7" s="10">
        <v>123</v>
      </c>
      <c r="AZ7" s="10">
        <v>6</v>
      </c>
      <c r="BA7" s="10">
        <v>33</v>
      </c>
      <c r="BB7" s="10">
        <v>31</v>
      </c>
      <c r="BC7" s="10"/>
      <c r="BD7" s="10">
        <v>152</v>
      </c>
      <c r="BE7" s="10">
        <v>90</v>
      </c>
      <c r="BF7" s="10"/>
      <c r="BG7" s="10">
        <v>100</v>
      </c>
      <c r="BH7" s="10">
        <v>142</v>
      </c>
      <c r="BI7" s="10"/>
      <c r="BJ7" s="10">
        <v>101</v>
      </c>
      <c r="BK7" s="10">
        <v>133</v>
      </c>
    </row>
    <row r="8" spans="2:63" ht="30" customHeight="1" x14ac:dyDescent="0.35">
      <c r="B8" s="11" t="s">
        <v>19</v>
      </c>
      <c r="C8" s="11">
        <v>249</v>
      </c>
      <c r="D8" s="11">
        <v>157</v>
      </c>
      <c r="E8" s="11">
        <v>92</v>
      </c>
      <c r="F8" s="11"/>
      <c r="G8" s="11">
        <v>80</v>
      </c>
      <c r="H8" s="11">
        <v>119</v>
      </c>
      <c r="I8" s="11">
        <v>50</v>
      </c>
      <c r="J8" s="11"/>
      <c r="K8" s="11">
        <v>40</v>
      </c>
      <c r="L8" s="11">
        <v>50</v>
      </c>
      <c r="M8" s="11">
        <v>85</v>
      </c>
      <c r="N8" s="11">
        <v>73</v>
      </c>
      <c r="O8" s="11"/>
      <c r="P8" s="11">
        <v>15</v>
      </c>
      <c r="Q8" s="11">
        <v>42</v>
      </c>
      <c r="R8" s="11">
        <v>55</v>
      </c>
      <c r="S8" s="11">
        <v>129</v>
      </c>
      <c r="T8" s="11"/>
      <c r="U8" s="11">
        <v>128</v>
      </c>
      <c r="V8" s="11">
        <v>58</v>
      </c>
      <c r="W8" s="11">
        <v>32</v>
      </c>
      <c r="X8" s="11">
        <v>21</v>
      </c>
      <c r="Y8" s="11">
        <v>5</v>
      </c>
      <c r="Z8" s="11"/>
      <c r="AA8" s="11">
        <v>62</v>
      </c>
      <c r="AB8" s="11">
        <v>83</v>
      </c>
      <c r="AC8" s="11"/>
      <c r="AD8" s="11">
        <v>90</v>
      </c>
      <c r="AE8" s="11">
        <v>110</v>
      </c>
      <c r="AF8" s="11"/>
      <c r="AG8" s="11" t="s">
        <v>122</v>
      </c>
      <c r="AH8" s="11" t="s">
        <v>122</v>
      </c>
      <c r="AI8" s="11" t="s">
        <v>122</v>
      </c>
      <c r="AJ8" s="11">
        <v>185</v>
      </c>
      <c r="AK8" s="11">
        <v>65</v>
      </c>
      <c r="AL8" s="11" t="s">
        <v>122</v>
      </c>
      <c r="AM8" s="11" t="s">
        <v>122</v>
      </c>
      <c r="AN8" s="11" t="s">
        <v>122</v>
      </c>
      <c r="AO8" s="11" t="s">
        <v>122</v>
      </c>
      <c r="AP8" s="11"/>
      <c r="AQ8" s="11">
        <v>107</v>
      </c>
      <c r="AR8" s="11">
        <v>68</v>
      </c>
      <c r="AS8" s="11">
        <v>4</v>
      </c>
      <c r="AT8" s="11">
        <v>19</v>
      </c>
      <c r="AU8" s="11">
        <v>46</v>
      </c>
      <c r="AV8" s="11">
        <v>3</v>
      </c>
      <c r="AW8" s="11"/>
      <c r="AX8" s="11">
        <v>52</v>
      </c>
      <c r="AY8" s="11">
        <v>128</v>
      </c>
      <c r="AZ8" s="11">
        <v>7</v>
      </c>
      <c r="BA8" s="11">
        <v>32</v>
      </c>
      <c r="BB8" s="11">
        <v>31</v>
      </c>
      <c r="BC8" s="11"/>
      <c r="BD8" s="11">
        <v>153</v>
      </c>
      <c r="BE8" s="11">
        <v>96</v>
      </c>
      <c r="BF8" s="11"/>
      <c r="BG8" s="11">
        <v>103</v>
      </c>
      <c r="BH8" s="11">
        <v>146</v>
      </c>
      <c r="BI8" s="11"/>
      <c r="BJ8" s="11">
        <v>104</v>
      </c>
      <c r="BK8" s="11">
        <v>137</v>
      </c>
    </row>
    <row r="9" spans="2:63" x14ac:dyDescent="0.35">
      <c r="B9" s="17" t="s">
        <v>126</v>
      </c>
      <c r="C9" s="16">
        <v>0.45170140987190499</v>
      </c>
      <c r="D9" s="16">
        <v>0.42794363513661599</v>
      </c>
      <c r="E9" s="16">
        <v>0.49227514900604402</v>
      </c>
      <c r="F9" s="16"/>
      <c r="G9" s="16">
        <v>0.45071464547274898</v>
      </c>
      <c r="H9" s="16">
        <v>0.462029784756123</v>
      </c>
      <c r="I9" s="16">
        <v>0.42879635486589501</v>
      </c>
      <c r="J9" s="16"/>
      <c r="K9" s="16">
        <v>0.43024727775246802</v>
      </c>
      <c r="L9" s="16">
        <v>0.42970405937738299</v>
      </c>
      <c r="M9" s="16">
        <v>0.45405509531078198</v>
      </c>
      <c r="N9" s="16">
        <v>0.475827409689563</v>
      </c>
      <c r="O9" s="16"/>
      <c r="P9" s="16">
        <v>0.58884708566995003</v>
      </c>
      <c r="Q9" s="16">
        <v>0.39816200062988899</v>
      </c>
      <c r="R9" s="16">
        <v>0.51141904662968596</v>
      </c>
      <c r="S9" s="16">
        <v>0.425919610765367</v>
      </c>
      <c r="T9" s="16"/>
      <c r="U9" s="16">
        <v>0.40216988069683202</v>
      </c>
      <c r="V9" s="16">
        <v>0.47755496063522701</v>
      </c>
      <c r="W9" s="16">
        <v>0.63889462674470598</v>
      </c>
      <c r="X9" s="16">
        <v>0.44090341855050003</v>
      </c>
      <c r="Y9" s="16">
        <v>0.45466173840461899</v>
      </c>
      <c r="Z9" s="16"/>
      <c r="AA9" s="16">
        <v>0.44983826822596901</v>
      </c>
      <c r="AB9" s="16">
        <v>0.47771072274381299</v>
      </c>
      <c r="AC9" s="16"/>
      <c r="AD9" s="16">
        <v>0.46822401708196199</v>
      </c>
      <c r="AE9" s="16">
        <v>0.46829386978109699</v>
      </c>
      <c r="AF9" s="16"/>
      <c r="AG9" s="16" t="s">
        <v>123</v>
      </c>
      <c r="AH9" s="16" t="s">
        <v>123</v>
      </c>
      <c r="AI9" s="16" t="s">
        <v>123</v>
      </c>
      <c r="AJ9" s="16">
        <v>0.457866621373136</v>
      </c>
      <c r="AK9" s="16">
        <v>0.43407141550547601</v>
      </c>
      <c r="AL9" s="16" t="s">
        <v>123</v>
      </c>
      <c r="AM9" s="16" t="s">
        <v>123</v>
      </c>
      <c r="AN9" s="16" t="s">
        <v>123</v>
      </c>
      <c r="AO9" s="16" t="s">
        <v>123</v>
      </c>
      <c r="AP9" s="16"/>
      <c r="AQ9" s="16">
        <v>0.42727078513821498</v>
      </c>
      <c r="AR9" s="16">
        <v>0.50098600046048503</v>
      </c>
      <c r="AS9" s="16">
        <v>0.21776162322959799</v>
      </c>
      <c r="AT9" s="16">
        <v>0.43140805746551603</v>
      </c>
      <c r="AU9" s="16">
        <v>0.48950874432257502</v>
      </c>
      <c r="AV9" s="16">
        <v>0.36002934862383001</v>
      </c>
      <c r="AW9" s="16"/>
      <c r="AX9" s="16">
        <v>0.50398529081277799</v>
      </c>
      <c r="AY9" s="16">
        <v>0.48563416873878501</v>
      </c>
      <c r="AZ9" s="16">
        <v>0.12836239494214299</v>
      </c>
      <c r="BA9" s="16">
        <v>0.37628884104983601</v>
      </c>
      <c r="BB9" s="16">
        <v>0.37276016066489998</v>
      </c>
      <c r="BC9" s="16"/>
      <c r="BD9" s="16">
        <v>0.43927400627449098</v>
      </c>
      <c r="BE9" s="16">
        <v>0.47146183917118201</v>
      </c>
      <c r="BF9" s="16"/>
      <c r="BG9" s="16">
        <v>0.45984516556329003</v>
      </c>
      <c r="BH9" s="16">
        <v>0.445962366942105</v>
      </c>
      <c r="BI9" s="16"/>
      <c r="BJ9" s="16">
        <v>0.54346596055104102</v>
      </c>
      <c r="BK9" s="16">
        <v>0.39627099627754397</v>
      </c>
    </row>
    <row r="10" spans="2:63" x14ac:dyDescent="0.35">
      <c r="B10" s="17" t="s">
        <v>127</v>
      </c>
      <c r="C10" s="16">
        <v>0.37458253332373798</v>
      </c>
      <c r="D10" s="16">
        <v>0.37515690263192297</v>
      </c>
      <c r="E10" s="16">
        <v>0.37360162030740401</v>
      </c>
      <c r="F10" s="16"/>
      <c r="G10" s="16">
        <v>0.306306372544141</v>
      </c>
      <c r="H10" s="16">
        <v>0.338154381801125</v>
      </c>
      <c r="I10" s="16">
        <v>0.56904903900321802</v>
      </c>
      <c r="J10" s="16"/>
      <c r="K10" s="16">
        <v>0.43889040260607498</v>
      </c>
      <c r="L10" s="16">
        <v>0.359803369367448</v>
      </c>
      <c r="M10" s="16">
        <v>0.334610618020379</v>
      </c>
      <c r="N10" s="16">
        <v>0.39580260110104898</v>
      </c>
      <c r="O10" s="16"/>
      <c r="P10" s="16">
        <v>0.51658172519001599</v>
      </c>
      <c r="Q10" s="16">
        <v>0.45708945811495599</v>
      </c>
      <c r="R10" s="16">
        <v>0.42187792825550702</v>
      </c>
      <c r="S10" s="16">
        <v>0.302590034182949</v>
      </c>
      <c r="T10" s="16"/>
      <c r="U10" s="16">
        <v>0.38063722616405898</v>
      </c>
      <c r="V10" s="16">
        <v>0.41252967626742998</v>
      </c>
      <c r="W10" s="16">
        <v>0.38654996536432001</v>
      </c>
      <c r="X10" s="16">
        <v>0.176450712957512</v>
      </c>
      <c r="Y10" s="16">
        <v>0.357701290753631</v>
      </c>
      <c r="Z10" s="16"/>
      <c r="AA10" s="16">
        <v>0.39199192854304898</v>
      </c>
      <c r="AB10" s="16">
        <v>0.39998834635831798</v>
      </c>
      <c r="AC10" s="16"/>
      <c r="AD10" s="16">
        <v>0.30264384739754702</v>
      </c>
      <c r="AE10" s="16">
        <v>0.41224918494560198</v>
      </c>
      <c r="AF10" s="16"/>
      <c r="AG10" s="16" t="s">
        <v>123</v>
      </c>
      <c r="AH10" s="16" t="s">
        <v>123</v>
      </c>
      <c r="AI10" s="16" t="s">
        <v>123</v>
      </c>
      <c r="AJ10" s="16">
        <v>0.27681186318099099</v>
      </c>
      <c r="AK10" s="16">
        <v>0.654166836875124</v>
      </c>
      <c r="AL10" s="16" t="s">
        <v>123</v>
      </c>
      <c r="AM10" s="16" t="s">
        <v>123</v>
      </c>
      <c r="AN10" s="16" t="s">
        <v>123</v>
      </c>
      <c r="AO10" s="16" t="s">
        <v>123</v>
      </c>
      <c r="AP10" s="16"/>
      <c r="AQ10" s="16">
        <v>0.34532440761358102</v>
      </c>
      <c r="AR10" s="16">
        <v>0.34778399308748797</v>
      </c>
      <c r="AS10" s="16">
        <v>0</v>
      </c>
      <c r="AT10" s="16">
        <v>0.42459173676755502</v>
      </c>
      <c r="AU10" s="16">
        <v>0.49189774774980799</v>
      </c>
      <c r="AV10" s="16">
        <v>0.36002934862383001</v>
      </c>
      <c r="AW10" s="16"/>
      <c r="AX10" s="16">
        <v>0.28037486307939402</v>
      </c>
      <c r="AY10" s="16">
        <v>0.40253878143998301</v>
      </c>
      <c r="AZ10" s="16">
        <v>0.13741030080368799</v>
      </c>
      <c r="BA10" s="16">
        <v>0.42746308682859302</v>
      </c>
      <c r="BB10" s="16">
        <v>0.41339556401182298</v>
      </c>
      <c r="BC10" s="16"/>
      <c r="BD10" s="16">
        <v>0.38190839481098798</v>
      </c>
      <c r="BE10" s="16">
        <v>0.36293390802237302</v>
      </c>
      <c r="BF10" s="16"/>
      <c r="BG10" s="16">
        <v>0.43187972579190897</v>
      </c>
      <c r="BH10" s="16">
        <v>0.33420422879285699</v>
      </c>
      <c r="BI10" s="16"/>
      <c r="BJ10" s="16">
        <v>0.52729902021617103</v>
      </c>
      <c r="BK10" s="16">
        <v>0.27027145326469398</v>
      </c>
    </row>
    <row r="11" spans="2:63" x14ac:dyDescent="0.35">
      <c r="B11" s="17" t="s">
        <v>128</v>
      </c>
      <c r="C11" s="16">
        <v>0.37020756381432401</v>
      </c>
      <c r="D11" s="16">
        <v>0.40444184779855502</v>
      </c>
      <c r="E11" s="16">
        <v>0.311741948945225</v>
      </c>
      <c r="F11" s="16"/>
      <c r="G11" s="16">
        <v>0.33108465123612502</v>
      </c>
      <c r="H11" s="16">
        <v>0.411563285250445</v>
      </c>
      <c r="I11" s="16">
        <v>0.33421478349140799</v>
      </c>
      <c r="J11" s="16"/>
      <c r="K11" s="16">
        <v>0.40231442880434398</v>
      </c>
      <c r="L11" s="16">
        <v>0.43359824359921201</v>
      </c>
      <c r="M11" s="16">
        <v>0.36841680476307598</v>
      </c>
      <c r="N11" s="16">
        <v>0.31121685156918999</v>
      </c>
      <c r="O11" s="16"/>
      <c r="P11" s="16">
        <v>0.38773499499471498</v>
      </c>
      <c r="Q11" s="16">
        <v>0.34285456203807602</v>
      </c>
      <c r="R11" s="16">
        <v>0.33010936852645001</v>
      </c>
      <c r="S11" s="16">
        <v>0.406881411575086</v>
      </c>
      <c r="T11" s="16"/>
      <c r="U11" s="16">
        <v>0.37592378487214201</v>
      </c>
      <c r="V11" s="16">
        <v>0.35676452965514999</v>
      </c>
      <c r="W11" s="16">
        <v>0.338557429770803</v>
      </c>
      <c r="X11" s="16">
        <v>0.386288221906535</v>
      </c>
      <c r="Y11" s="16">
        <v>0.357701290753631</v>
      </c>
      <c r="Z11" s="16"/>
      <c r="AA11" s="16">
        <v>0.45382512296645</v>
      </c>
      <c r="AB11" s="16">
        <v>0.37833476772089097</v>
      </c>
      <c r="AC11" s="16"/>
      <c r="AD11" s="16">
        <v>0.40316093879852199</v>
      </c>
      <c r="AE11" s="16">
        <v>0.38141974277460899</v>
      </c>
      <c r="AF11" s="16"/>
      <c r="AG11" s="16" t="s">
        <v>123</v>
      </c>
      <c r="AH11" s="16" t="s">
        <v>123</v>
      </c>
      <c r="AI11" s="16" t="s">
        <v>123</v>
      </c>
      <c r="AJ11" s="16">
        <v>0.40341964682110398</v>
      </c>
      <c r="AK11" s="16">
        <v>0.27523453066047299</v>
      </c>
      <c r="AL11" s="16" t="s">
        <v>123</v>
      </c>
      <c r="AM11" s="16" t="s">
        <v>123</v>
      </c>
      <c r="AN11" s="16" t="s">
        <v>123</v>
      </c>
      <c r="AO11" s="16" t="s">
        <v>123</v>
      </c>
      <c r="AP11" s="16"/>
      <c r="AQ11" s="16">
        <v>0.39921649810704701</v>
      </c>
      <c r="AR11" s="16">
        <v>0.33923633350363602</v>
      </c>
      <c r="AS11" s="16">
        <v>0.206150893239783</v>
      </c>
      <c r="AT11" s="16">
        <v>0.35358138148124602</v>
      </c>
      <c r="AU11" s="16">
        <v>0.40946312938365198</v>
      </c>
      <c r="AV11" s="16">
        <v>0</v>
      </c>
      <c r="AW11" s="16"/>
      <c r="AX11" s="16">
        <v>0.421143759646954</v>
      </c>
      <c r="AY11" s="16">
        <v>0.375527335073219</v>
      </c>
      <c r="AZ11" s="16">
        <v>0</v>
      </c>
      <c r="BA11" s="16">
        <v>0.41688436439719501</v>
      </c>
      <c r="BB11" s="16">
        <v>0.29506469254251499</v>
      </c>
      <c r="BC11" s="16"/>
      <c r="BD11" s="16">
        <v>0.36755450922091198</v>
      </c>
      <c r="BE11" s="16">
        <v>0.374426103697519</v>
      </c>
      <c r="BF11" s="16"/>
      <c r="BG11" s="16">
        <v>0.37818985165070002</v>
      </c>
      <c r="BH11" s="16">
        <v>0.36458231002393399</v>
      </c>
      <c r="BI11" s="16"/>
      <c r="BJ11" s="16">
        <v>0.39357064803856601</v>
      </c>
      <c r="BK11" s="16">
        <v>0.34696887420901901</v>
      </c>
    </row>
    <row r="12" spans="2:63" ht="29" x14ac:dyDescent="0.35">
      <c r="B12" s="17" t="s">
        <v>129</v>
      </c>
      <c r="C12" s="16">
        <v>0.34748742385839099</v>
      </c>
      <c r="D12" s="16">
        <v>0.33833467858140598</v>
      </c>
      <c r="E12" s="16">
        <v>0.36311856370071</v>
      </c>
      <c r="F12" s="16"/>
      <c r="G12" s="16">
        <v>0.33964303760516201</v>
      </c>
      <c r="H12" s="16">
        <v>0.33431367387237698</v>
      </c>
      <c r="I12" s="16">
        <v>0.39112406785423798</v>
      </c>
      <c r="J12" s="16"/>
      <c r="K12" s="16">
        <v>0.24435480931943299</v>
      </c>
      <c r="L12" s="16">
        <v>0.46012750106851602</v>
      </c>
      <c r="M12" s="16">
        <v>0.37373569351469599</v>
      </c>
      <c r="N12" s="16">
        <v>0.29651380955898798</v>
      </c>
      <c r="O12" s="16"/>
      <c r="P12" s="16">
        <v>0.35522885367402002</v>
      </c>
      <c r="Q12" s="16">
        <v>0.34522383885735303</v>
      </c>
      <c r="R12" s="16">
        <v>0.352516824010631</v>
      </c>
      <c r="S12" s="16">
        <v>0.36312175779733802</v>
      </c>
      <c r="T12" s="16"/>
      <c r="U12" s="16">
        <v>0.34616665670654501</v>
      </c>
      <c r="V12" s="16">
        <v>0.29800625892885502</v>
      </c>
      <c r="W12" s="16">
        <v>0.40403516855770999</v>
      </c>
      <c r="X12" s="16">
        <v>0.33458576763939302</v>
      </c>
      <c r="Y12" s="16">
        <v>0.54533826159538101</v>
      </c>
      <c r="Z12" s="16"/>
      <c r="AA12" s="16">
        <v>0.42462856643476399</v>
      </c>
      <c r="AB12" s="16">
        <v>0.34656099124030298</v>
      </c>
      <c r="AC12" s="16"/>
      <c r="AD12" s="16">
        <v>0.38651974806918399</v>
      </c>
      <c r="AE12" s="16">
        <v>0.35591169272609002</v>
      </c>
      <c r="AF12" s="16"/>
      <c r="AG12" s="16" t="s">
        <v>123</v>
      </c>
      <c r="AH12" s="16" t="s">
        <v>123</v>
      </c>
      <c r="AI12" s="16" t="s">
        <v>123</v>
      </c>
      <c r="AJ12" s="16">
        <v>0.31530416700338398</v>
      </c>
      <c r="AK12" s="16">
        <v>0.43951843316501998</v>
      </c>
      <c r="AL12" s="16" t="s">
        <v>123</v>
      </c>
      <c r="AM12" s="16" t="s">
        <v>123</v>
      </c>
      <c r="AN12" s="16" t="s">
        <v>123</v>
      </c>
      <c r="AO12" s="16" t="s">
        <v>123</v>
      </c>
      <c r="AP12" s="16"/>
      <c r="AQ12" s="16">
        <v>0.36000150749555698</v>
      </c>
      <c r="AR12" s="16">
        <v>0.40357276412780901</v>
      </c>
      <c r="AS12" s="16">
        <v>0.36017010470406402</v>
      </c>
      <c r="AT12" s="16">
        <v>0.24149396869307799</v>
      </c>
      <c r="AU12" s="16">
        <v>0.29245903929028699</v>
      </c>
      <c r="AV12" s="16">
        <v>0.36002934862383001</v>
      </c>
      <c r="AW12" s="16"/>
      <c r="AX12" s="16">
        <v>0.26955134865674502</v>
      </c>
      <c r="AY12" s="16">
        <v>0.38169603058396401</v>
      </c>
      <c r="AZ12" s="16">
        <v>0.22734488431403299</v>
      </c>
      <c r="BA12" s="16">
        <v>0.41804900523508198</v>
      </c>
      <c r="BB12" s="16">
        <v>0.29024119668736098</v>
      </c>
      <c r="BC12" s="16"/>
      <c r="BD12" s="16">
        <v>0.38211125890683401</v>
      </c>
      <c r="BE12" s="16">
        <v>0.292433136840066</v>
      </c>
      <c r="BF12" s="16"/>
      <c r="BG12" s="16">
        <v>0.45996360141607601</v>
      </c>
      <c r="BH12" s="16">
        <v>0.26822355150693999</v>
      </c>
      <c r="BI12" s="16"/>
      <c r="BJ12" s="16">
        <v>0.394211411333867</v>
      </c>
      <c r="BK12" s="16">
        <v>0.31974533641987701</v>
      </c>
    </row>
    <row r="13" spans="2:63" x14ac:dyDescent="0.35">
      <c r="B13" s="17" t="s">
        <v>130</v>
      </c>
      <c r="C13" s="16">
        <v>0.339392755563033</v>
      </c>
      <c r="D13" s="16">
        <v>0.32538203427974</v>
      </c>
      <c r="E13" s="16">
        <v>0.363320390064301</v>
      </c>
      <c r="F13" s="16"/>
      <c r="G13" s="16">
        <v>0.37836821579597002</v>
      </c>
      <c r="H13" s="16">
        <v>0.30747636865851002</v>
      </c>
      <c r="I13" s="16">
        <v>0.35325697069121598</v>
      </c>
      <c r="J13" s="16"/>
      <c r="K13" s="16">
        <v>0.384145396867831</v>
      </c>
      <c r="L13" s="16">
        <v>0.35587748729034302</v>
      </c>
      <c r="M13" s="16">
        <v>0.36410371331915198</v>
      </c>
      <c r="N13" s="16">
        <v>0.27479247690934899</v>
      </c>
      <c r="O13" s="16"/>
      <c r="P13" s="16">
        <v>9.5217477362852604E-2</v>
      </c>
      <c r="Q13" s="16">
        <v>0.50561159694840496</v>
      </c>
      <c r="R13" s="16">
        <v>0.23468303355035999</v>
      </c>
      <c r="S13" s="16">
        <v>0.36816753079607101</v>
      </c>
      <c r="T13" s="16"/>
      <c r="U13" s="16">
        <v>0.29779172954364003</v>
      </c>
      <c r="V13" s="16">
        <v>0.378165842460218</v>
      </c>
      <c r="W13" s="16">
        <v>0.49492239020971401</v>
      </c>
      <c r="X13" s="16">
        <v>0.24163578999714999</v>
      </c>
      <c r="Y13" s="16">
        <v>0.17000400512664901</v>
      </c>
      <c r="Z13" s="16"/>
      <c r="AA13" s="16">
        <v>0.299973256656968</v>
      </c>
      <c r="AB13" s="16">
        <v>0.34398057147630501</v>
      </c>
      <c r="AC13" s="16"/>
      <c r="AD13" s="16">
        <v>0.33671963010434403</v>
      </c>
      <c r="AE13" s="16">
        <v>0.37402256390194999</v>
      </c>
      <c r="AF13" s="16"/>
      <c r="AG13" s="16" t="s">
        <v>123</v>
      </c>
      <c r="AH13" s="16" t="s">
        <v>123</v>
      </c>
      <c r="AI13" s="16" t="s">
        <v>123</v>
      </c>
      <c r="AJ13" s="16">
        <v>0.34237944753919602</v>
      </c>
      <c r="AK13" s="16">
        <v>0.33085203271783897</v>
      </c>
      <c r="AL13" s="16" t="s">
        <v>123</v>
      </c>
      <c r="AM13" s="16" t="s">
        <v>123</v>
      </c>
      <c r="AN13" s="16" t="s">
        <v>123</v>
      </c>
      <c r="AO13" s="16" t="s">
        <v>123</v>
      </c>
      <c r="AP13" s="16"/>
      <c r="AQ13" s="16">
        <v>0.366712262376789</v>
      </c>
      <c r="AR13" s="16">
        <v>0.39872677395739098</v>
      </c>
      <c r="AS13" s="16">
        <v>0.21591737882655501</v>
      </c>
      <c r="AT13" s="16">
        <v>0.328293600043913</v>
      </c>
      <c r="AU13" s="16">
        <v>0.23978534418476299</v>
      </c>
      <c r="AV13" s="16">
        <v>0</v>
      </c>
      <c r="AW13" s="16"/>
      <c r="AX13" s="16">
        <v>0.353534226895239</v>
      </c>
      <c r="AY13" s="16">
        <v>0.349928008586328</v>
      </c>
      <c r="AZ13" s="16">
        <v>0</v>
      </c>
      <c r="BA13" s="16">
        <v>0.32408821608305299</v>
      </c>
      <c r="BB13" s="16">
        <v>0.361360244999818</v>
      </c>
      <c r="BC13" s="16"/>
      <c r="BD13" s="16">
        <v>0.35089703838902397</v>
      </c>
      <c r="BE13" s="16">
        <v>0.32110015199222802</v>
      </c>
      <c r="BF13" s="16"/>
      <c r="BG13" s="16">
        <v>0.37889701119008301</v>
      </c>
      <c r="BH13" s="16">
        <v>0.311553435776799</v>
      </c>
      <c r="BI13" s="16"/>
      <c r="BJ13" s="16">
        <v>0.35233398724833798</v>
      </c>
      <c r="BK13" s="16">
        <v>0.32214298811922598</v>
      </c>
    </row>
    <row r="14" spans="2:63" x14ac:dyDescent="0.35">
      <c r="B14" s="17" t="s">
        <v>131</v>
      </c>
      <c r="C14" s="16">
        <v>0.31775261649638098</v>
      </c>
      <c r="D14" s="16">
        <v>0.26233586149153498</v>
      </c>
      <c r="E14" s="16">
        <v>0.41239384389582001</v>
      </c>
      <c r="F14" s="16"/>
      <c r="G14" s="16">
        <v>0.28443146214765702</v>
      </c>
      <c r="H14" s="16">
        <v>0.32609085760823397</v>
      </c>
      <c r="I14" s="16">
        <v>0.35078813394483499</v>
      </c>
      <c r="J14" s="16"/>
      <c r="K14" s="16">
        <v>0.264327059963959</v>
      </c>
      <c r="L14" s="16">
        <v>0.452431344670434</v>
      </c>
      <c r="M14" s="16">
        <v>0.35457112674424202</v>
      </c>
      <c r="N14" s="16">
        <v>0.21208042890060799</v>
      </c>
      <c r="O14" s="16"/>
      <c r="P14" s="16">
        <v>0.26784894056175801</v>
      </c>
      <c r="Q14" s="16">
        <v>0.28499361980544302</v>
      </c>
      <c r="R14" s="16">
        <v>0.29359082665043201</v>
      </c>
      <c r="S14" s="16">
        <v>0.33245599902390299</v>
      </c>
      <c r="T14" s="16"/>
      <c r="U14" s="16">
        <v>0.34447260498708099</v>
      </c>
      <c r="V14" s="16">
        <v>0.28848581567130099</v>
      </c>
      <c r="W14" s="16">
        <v>0.353734459902106</v>
      </c>
      <c r="X14" s="16">
        <v>0.23874304975764701</v>
      </c>
      <c r="Y14" s="16">
        <v>0.357701290753631</v>
      </c>
      <c r="Z14" s="16"/>
      <c r="AA14" s="16">
        <v>0.36683693958382002</v>
      </c>
      <c r="AB14" s="16">
        <v>0.30282680539925</v>
      </c>
      <c r="AC14" s="16"/>
      <c r="AD14" s="16">
        <v>0.34541759528708699</v>
      </c>
      <c r="AE14" s="16">
        <v>0.303545619274879</v>
      </c>
      <c r="AF14" s="16"/>
      <c r="AG14" s="16" t="s">
        <v>123</v>
      </c>
      <c r="AH14" s="16" t="s">
        <v>123</v>
      </c>
      <c r="AI14" s="16" t="s">
        <v>123</v>
      </c>
      <c r="AJ14" s="16">
        <v>0.336020392240929</v>
      </c>
      <c r="AK14" s="16">
        <v>0.26551421666220199</v>
      </c>
      <c r="AL14" s="16" t="s">
        <v>123</v>
      </c>
      <c r="AM14" s="16" t="s">
        <v>123</v>
      </c>
      <c r="AN14" s="16" t="s">
        <v>123</v>
      </c>
      <c r="AO14" s="16" t="s">
        <v>123</v>
      </c>
      <c r="AP14" s="16"/>
      <c r="AQ14" s="16">
        <v>0.33228633499858101</v>
      </c>
      <c r="AR14" s="16">
        <v>0.35980294631964599</v>
      </c>
      <c r="AS14" s="16">
        <v>0</v>
      </c>
      <c r="AT14" s="16">
        <v>0.19566233583506801</v>
      </c>
      <c r="AU14" s="16">
        <v>0.31509788194909799</v>
      </c>
      <c r="AV14" s="16">
        <v>0.32310972125536402</v>
      </c>
      <c r="AW14" s="16"/>
      <c r="AX14" s="16">
        <v>0.361743140932134</v>
      </c>
      <c r="AY14" s="16">
        <v>0.31453290188979699</v>
      </c>
      <c r="AZ14" s="16">
        <v>0.13741030080368799</v>
      </c>
      <c r="BA14" s="16">
        <v>0.35227398920284198</v>
      </c>
      <c r="BB14" s="16">
        <v>0.26088922801245801</v>
      </c>
      <c r="BC14" s="16"/>
      <c r="BD14" s="16">
        <v>0.31120345753151901</v>
      </c>
      <c r="BE14" s="16">
        <v>0.32816623118914001</v>
      </c>
      <c r="BF14" s="16"/>
      <c r="BG14" s="16">
        <v>0.33524441018099399</v>
      </c>
      <c r="BH14" s="16">
        <v>0.30542585244802001</v>
      </c>
      <c r="BI14" s="16"/>
      <c r="BJ14" s="16">
        <v>0.35437951527376699</v>
      </c>
      <c r="BK14" s="16">
        <v>0.28957973223364802</v>
      </c>
    </row>
    <row r="15" spans="2:63" x14ac:dyDescent="0.35">
      <c r="B15" s="17" t="s">
        <v>132</v>
      </c>
      <c r="C15" s="16">
        <v>0.27204957040001199</v>
      </c>
      <c r="D15" s="16">
        <v>0.24532605364846599</v>
      </c>
      <c r="E15" s="16">
        <v>0.31768823014424702</v>
      </c>
      <c r="F15" s="16"/>
      <c r="G15" s="16">
        <v>0.32198327757621498</v>
      </c>
      <c r="H15" s="16">
        <v>0.25446488808844497</v>
      </c>
      <c r="I15" s="16">
        <v>0.23460075587495699</v>
      </c>
      <c r="J15" s="16"/>
      <c r="K15" s="16">
        <v>0.27620780763406899</v>
      </c>
      <c r="L15" s="16">
        <v>0.29111707092383898</v>
      </c>
      <c r="M15" s="16">
        <v>0.23567733618110201</v>
      </c>
      <c r="N15" s="16">
        <v>0.298961369942564</v>
      </c>
      <c r="O15" s="16"/>
      <c r="P15" s="16">
        <v>0.29792888162020498</v>
      </c>
      <c r="Q15" s="16">
        <v>0.271395851249225</v>
      </c>
      <c r="R15" s="16">
        <v>0.28588037844848602</v>
      </c>
      <c r="S15" s="16">
        <v>0.27645410031879197</v>
      </c>
      <c r="T15" s="16"/>
      <c r="U15" s="16">
        <v>0.30947920370763599</v>
      </c>
      <c r="V15" s="16">
        <v>0.213849198946261</v>
      </c>
      <c r="W15" s="16">
        <v>0.19865288586566801</v>
      </c>
      <c r="X15" s="16">
        <v>0.356725207034923</v>
      </c>
      <c r="Y15" s="16">
        <v>0.349691157216107</v>
      </c>
      <c r="Z15" s="16"/>
      <c r="AA15" s="16">
        <v>0.37702713358839102</v>
      </c>
      <c r="AB15" s="16">
        <v>0.20715990468829201</v>
      </c>
      <c r="AC15" s="16"/>
      <c r="AD15" s="16">
        <v>0.375116262892909</v>
      </c>
      <c r="AE15" s="16">
        <v>0.19850935138606099</v>
      </c>
      <c r="AF15" s="16"/>
      <c r="AG15" s="16" t="s">
        <v>123</v>
      </c>
      <c r="AH15" s="16" t="s">
        <v>123</v>
      </c>
      <c r="AI15" s="16" t="s">
        <v>123</v>
      </c>
      <c r="AJ15" s="16">
        <v>0.26390318424619802</v>
      </c>
      <c r="AK15" s="16">
        <v>0.295344917521489</v>
      </c>
      <c r="AL15" s="16" t="s">
        <v>123</v>
      </c>
      <c r="AM15" s="16" t="s">
        <v>123</v>
      </c>
      <c r="AN15" s="16" t="s">
        <v>123</v>
      </c>
      <c r="AO15" s="16" t="s">
        <v>123</v>
      </c>
      <c r="AP15" s="16"/>
      <c r="AQ15" s="16">
        <v>0.29350024504204397</v>
      </c>
      <c r="AR15" s="16">
        <v>0.28485737304326803</v>
      </c>
      <c r="AS15" s="16">
        <v>0</v>
      </c>
      <c r="AT15" s="16">
        <v>0.40665376036212397</v>
      </c>
      <c r="AU15" s="16">
        <v>0.17871509807133901</v>
      </c>
      <c r="AV15" s="16">
        <v>0</v>
      </c>
      <c r="AW15" s="16"/>
      <c r="AX15" s="16">
        <v>0.29016112042546299</v>
      </c>
      <c r="AY15" s="16">
        <v>0.264829694834334</v>
      </c>
      <c r="AZ15" s="16">
        <v>0</v>
      </c>
      <c r="BA15" s="16">
        <v>0.21872564932590499</v>
      </c>
      <c r="BB15" s="16">
        <v>0.38483655939880401</v>
      </c>
      <c r="BC15" s="16"/>
      <c r="BD15" s="16">
        <v>0.25304977809833701</v>
      </c>
      <c r="BE15" s="16">
        <v>0.302260551280711</v>
      </c>
      <c r="BF15" s="16"/>
      <c r="BG15" s="16">
        <v>0.26381702129261497</v>
      </c>
      <c r="BH15" s="16">
        <v>0.27785118755793098</v>
      </c>
      <c r="BI15" s="16"/>
      <c r="BJ15" s="16">
        <v>0.30106826151097399</v>
      </c>
      <c r="BK15" s="16">
        <v>0.25312491839235601</v>
      </c>
    </row>
    <row r="16" spans="2:63" ht="29" x14ac:dyDescent="0.35">
      <c r="B16" s="17" t="s">
        <v>133</v>
      </c>
      <c r="C16" s="16">
        <v>0.215773112133091</v>
      </c>
      <c r="D16" s="16">
        <v>0.20877209629995999</v>
      </c>
      <c r="E16" s="16">
        <v>0.22772950928107599</v>
      </c>
      <c r="F16" s="16"/>
      <c r="G16" s="16">
        <v>0.183799442847975</v>
      </c>
      <c r="H16" s="16">
        <v>0.19453590656127101</v>
      </c>
      <c r="I16" s="16">
        <v>0.316739306853559</v>
      </c>
      <c r="J16" s="16"/>
      <c r="K16" s="16">
        <v>0.21694825019126199</v>
      </c>
      <c r="L16" s="16">
        <v>0.28727970189046198</v>
      </c>
      <c r="M16" s="16">
        <v>0.14535772281499701</v>
      </c>
      <c r="N16" s="16">
        <v>0.24795525049434</v>
      </c>
      <c r="O16" s="16"/>
      <c r="P16" s="16">
        <v>0.134642776451426</v>
      </c>
      <c r="Q16" s="16">
        <v>0.23476040116961</v>
      </c>
      <c r="R16" s="16">
        <v>0.32311208146720599</v>
      </c>
      <c r="S16" s="16">
        <v>0.16798072607654199</v>
      </c>
      <c r="T16" s="16"/>
      <c r="U16" s="16">
        <v>0.26285220086906302</v>
      </c>
      <c r="V16" s="16">
        <v>0.111772619785768</v>
      </c>
      <c r="W16" s="16">
        <v>0.27142037488397502</v>
      </c>
      <c r="X16" s="16">
        <v>9.2173956584311101E-2</v>
      </c>
      <c r="Y16" s="16">
        <v>0.357701290753631</v>
      </c>
      <c r="Z16" s="16"/>
      <c r="AA16" s="16">
        <v>0.30257437647678997</v>
      </c>
      <c r="AB16" s="16">
        <v>0.18222367547306301</v>
      </c>
      <c r="AC16" s="16"/>
      <c r="AD16" s="16">
        <v>0.23808809850257001</v>
      </c>
      <c r="AE16" s="16">
        <v>0.199798561917884</v>
      </c>
      <c r="AF16" s="16"/>
      <c r="AG16" s="16" t="s">
        <v>123</v>
      </c>
      <c r="AH16" s="16" t="s">
        <v>123</v>
      </c>
      <c r="AI16" s="16" t="s">
        <v>123</v>
      </c>
      <c r="AJ16" s="16">
        <v>0.17218578937703499</v>
      </c>
      <c r="AK16" s="16">
        <v>0.34041510608310799</v>
      </c>
      <c r="AL16" s="16" t="s">
        <v>123</v>
      </c>
      <c r="AM16" s="16" t="s">
        <v>123</v>
      </c>
      <c r="AN16" s="16" t="s">
        <v>123</v>
      </c>
      <c r="AO16" s="16" t="s">
        <v>123</v>
      </c>
      <c r="AP16" s="16"/>
      <c r="AQ16" s="16">
        <v>0.19128166611866301</v>
      </c>
      <c r="AR16" s="16">
        <v>0.20701963461685399</v>
      </c>
      <c r="AS16" s="16">
        <v>0.21776162322959799</v>
      </c>
      <c r="AT16" s="16">
        <v>0.20029358688544499</v>
      </c>
      <c r="AU16" s="16">
        <v>0.29134059184665201</v>
      </c>
      <c r="AV16" s="16">
        <v>0.36002934862383001</v>
      </c>
      <c r="AW16" s="16"/>
      <c r="AX16" s="16">
        <v>0.154692602671856</v>
      </c>
      <c r="AY16" s="16">
        <v>0.26534784897153202</v>
      </c>
      <c r="AZ16" s="16">
        <v>0</v>
      </c>
      <c r="BA16" s="16">
        <v>0.23843850164084299</v>
      </c>
      <c r="BB16" s="16">
        <v>0.13738136616044699</v>
      </c>
      <c r="BC16" s="16"/>
      <c r="BD16" s="16">
        <v>0.175933631064461</v>
      </c>
      <c r="BE16" s="16">
        <v>0.27912063624024902</v>
      </c>
      <c r="BF16" s="16"/>
      <c r="BG16" s="16">
        <v>0.204721601108898</v>
      </c>
      <c r="BH16" s="16">
        <v>0.223561299624287</v>
      </c>
      <c r="BI16" s="16"/>
      <c r="BJ16" s="16">
        <v>0.25350079701009398</v>
      </c>
      <c r="BK16" s="16">
        <v>0.186762682869685</v>
      </c>
    </row>
    <row r="17" spans="2:63" x14ac:dyDescent="0.35">
      <c r="B17" s="17" t="s">
        <v>134</v>
      </c>
      <c r="C17" s="16">
        <v>0.206803480557328</v>
      </c>
      <c r="D17" s="16">
        <v>0.229383576100716</v>
      </c>
      <c r="E17" s="16">
        <v>0.168240992428313</v>
      </c>
      <c r="F17" s="16"/>
      <c r="G17" s="16">
        <v>0.25200479573837498</v>
      </c>
      <c r="H17" s="16">
        <v>0.17434628832990001</v>
      </c>
      <c r="I17" s="16">
        <v>0.21208555408891899</v>
      </c>
      <c r="J17" s="16"/>
      <c r="K17" s="16">
        <v>0.189121286159876</v>
      </c>
      <c r="L17" s="16">
        <v>0.180583085927632</v>
      </c>
      <c r="M17" s="16">
        <v>0.28036407147138098</v>
      </c>
      <c r="N17" s="16">
        <v>0.14901748815566401</v>
      </c>
      <c r="O17" s="16"/>
      <c r="P17" s="16">
        <v>0.45581918763131402</v>
      </c>
      <c r="Q17" s="16">
        <v>0.10775611492307501</v>
      </c>
      <c r="R17" s="16">
        <v>0.123685110139357</v>
      </c>
      <c r="S17" s="16">
        <v>0.25346989584671997</v>
      </c>
      <c r="T17" s="16"/>
      <c r="U17" s="16">
        <v>0.171353569168405</v>
      </c>
      <c r="V17" s="16">
        <v>0.18081197811703101</v>
      </c>
      <c r="W17" s="16">
        <v>0.28804735083751198</v>
      </c>
      <c r="X17" s="16">
        <v>0.29776641339774201</v>
      </c>
      <c r="Y17" s="16">
        <v>0.48030483765724402</v>
      </c>
      <c r="Z17" s="16"/>
      <c r="AA17" s="16">
        <v>0.21462975086289299</v>
      </c>
      <c r="AB17" s="16">
        <v>0.19261849896759001</v>
      </c>
      <c r="AC17" s="16"/>
      <c r="AD17" s="16">
        <v>0.23286951440648501</v>
      </c>
      <c r="AE17" s="16">
        <v>0.20868116378624399</v>
      </c>
      <c r="AF17" s="16"/>
      <c r="AG17" s="16" t="s">
        <v>123</v>
      </c>
      <c r="AH17" s="16" t="s">
        <v>123</v>
      </c>
      <c r="AI17" s="16" t="s">
        <v>123</v>
      </c>
      <c r="AJ17" s="16">
        <v>0.228358703991592</v>
      </c>
      <c r="AK17" s="16">
        <v>0.14516431900750401</v>
      </c>
      <c r="AL17" s="16" t="s">
        <v>123</v>
      </c>
      <c r="AM17" s="16" t="s">
        <v>123</v>
      </c>
      <c r="AN17" s="16" t="s">
        <v>123</v>
      </c>
      <c r="AO17" s="16" t="s">
        <v>123</v>
      </c>
      <c r="AP17" s="16"/>
      <c r="AQ17" s="16">
        <v>0.229365187694031</v>
      </c>
      <c r="AR17" s="16">
        <v>0.202053712033435</v>
      </c>
      <c r="AS17" s="16">
        <v>0</v>
      </c>
      <c r="AT17" s="16">
        <v>0.152076952964392</v>
      </c>
      <c r="AU17" s="16">
        <v>0.20234928666152499</v>
      </c>
      <c r="AV17" s="16">
        <v>0.36002934862383001</v>
      </c>
      <c r="AW17" s="16"/>
      <c r="AX17" s="16">
        <v>0.174937623648944</v>
      </c>
      <c r="AY17" s="16">
        <v>0.21777430995436001</v>
      </c>
      <c r="AZ17" s="16">
        <v>0.33934726952333799</v>
      </c>
      <c r="BA17" s="16">
        <v>0.168886526495058</v>
      </c>
      <c r="BB17" s="16">
        <v>0.225489410545573</v>
      </c>
      <c r="BC17" s="16"/>
      <c r="BD17" s="16">
        <v>0.21590421030717599</v>
      </c>
      <c r="BE17" s="16">
        <v>0.19233269223987601</v>
      </c>
      <c r="BF17" s="16"/>
      <c r="BG17" s="16">
        <v>0.20152752883907599</v>
      </c>
      <c r="BH17" s="16">
        <v>0.210521533327333</v>
      </c>
      <c r="BI17" s="16"/>
      <c r="BJ17" s="16">
        <v>0.20639566929561301</v>
      </c>
      <c r="BK17" s="16">
        <v>0.20693334354583601</v>
      </c>
    </row>
    <row r="18" spans="2:63" ht="29" x14ac:dyDescent="0.35">
      <c r="B18" s="17" t="s">
        <v>135</v>
      </c>
      <c r="C18" s="16">
        <v>0.161552461249544</v>
      </c>
      <c r="D18" s="16">
        <v>0.184205266294721</v>
      </c>
      <c r="E18" s="16">
        <v>0.122865799186268</v>
      </c>
      <c r="F18" s="16"/>
      <c r="G18" s="16">
        <v>0.11636220770311199</v>
      </c>
      <c r="H18" s="16">
        <v>0.16945995969007499</v>
      </c>
      <c r="I18" s="16">
        <v>0.214412085417965</v>
      </c>
      <c r="J18" s="16"/>
      <c r="K18" s="16">
        <v>9.0726755633670206E-2</v>
      </c>
      <c r="L18" s="16">
        <v>0.246267495323959</v>
      </c>
      <c r="M18" s="16">
        <v>0.144295451964216</v>
      </c>
      <c r="N18" s="16">
        <v>0.16249810751882801</v>
      </c>
      <c r="O18" s="16"/>
      <c r="P18" s="16">
        <v>0.166166401768366</v>
      </c>
      <c r="Q18" s="16">
        <v>7.2154857462875296E-2</v>
      </c>
      <c r="R18" s="16">
        <v>0.246251930379319</v>
      </c>
      <c r="S18" s="16">
        <v>0.16592522656474701</v>
      </c>
      <c r="T18" s="16"/>
      <c r="U18" s="16">
        <v>0.141278643154023</v>
      </c>
      <c r="V18" s="16">
        <v>0.17673357511888199</v>
      </c>
      <c r="W18" s="16">
        <v>0.221461212380855</v>
      </c>
      <c r="X18" s="16">
        <v>8.8077346301291701E-2</v>
      </c>
      <c r="Y18" s="16">
        <v>0.357701290753631</v>
      </c>
      <c r="Z18" s="16"/>
      <c r="AA18" s="16">
        <v>0.165268673631464</v>
      </c>
      <c r="AB18" s="16">
        <v>0.163624306113026</v>
      </c>
      <c r="AC18" s="16"/>
      <c r="AD18" s="16">
        <v>0.15670058267126899</v>
      </c>
      <c r="AE18" s="16">
        <v>0.202675650204585</v>
      </c>
      <c r="AF18" s="16"/>
      <c r="AG18" s="16" t="s">
        <v>123</v>
      </c>
      <c r="AH18" s="16" t="s">
        <v>123</v>
      </c>
      <c r="AI18" s="16" t="s">
        <v>123</v>
      </c>
      <c r="AJ18" s="16">
        <v>0.18520850572849401</v>
      </c>
      <c r="AK18" s="16">
        <v>9.3905806984295404E-2</v>
      </c>
      <c r="AL18" s="16" t="s">
        <v>123</v>
      </c>
      <c r="AM18" s="16" t="s">
        <v>123</v>
      </c>
      <c r="AN18" s="16" t="s">
        <v>123</v>
      </c>
      <c r="AO18" s="16" t="s">
        <v>123</v>
      </c>
      <c r="AP18" s="16"/>
      <c r="AQ18" s="16">
        <v>0.15448252730842099</v>
      </c>
      <c r="AR18" s="16">
        <v>0.20551957003327401</v>
      </c>
      <c r="AS18" s="16">
        <v>0</v>
      </c>
      <c r="AT18" s="16">
        <v>0.14777292330847799</v>
      </c>
      <c r="AU18" s="16">
        <v>0.12749952910439299</v>
      </c>
      <c r="AV18" s="16">
        <v>0.36002934862383001</v>
      </c>
      <c r="AW18" s="16"/>
      <c r="AX18" s="16">
        <v>0.101443184579826</v>
      </c>
      <c r="AY18" s="16">
        <v>0.17237863374248599</v>
      </c>
      <c r="AZ18" s="16">
        <v>0</v>
      </c>
      <c r="BA18" s="16">
        <v>0.14554329408213701</v>
      </c>
      <c r="BB18" s="16">
        <v>0.26847556468627298</v>
      </c>
      <c r="BC18" s="16"/>
      <c r="BD18" s="16">
        <v>0.16994604292559401</v>
      </c>
      <c r="BE18" s="16">
        <v>0.14820608716768699</v>
      </c>
      <c r="BF18" s="16"/>
      <c r="BG18" s="16">
        <v>0.196265893501991</v>
      </c>
      <c r="BH18" s="16">
        <v>0.13708931605128499</v>
      </c>
      <c r="BI18" s="16"/>
      <c r="BJ18" s="16">
        <v>0.229131527462967</v>
      </c>
      <c r="BK18" s="16">
        <v>0.120057179972931</v>
      </c>
    </row>
    <row r="19" spans="2:63" ht="29" x14ac:dyDescent="0.35">
      <c r="B19" s="17" t="s">
        <v>136</v>
      </c>
      <c r="C19" s="16">
        <v>0.15014804728699799</v>
      </c>
      <c r="D19" s="16">
        <v>0.189535562822927</v>
      </c>
      <c r="E19" s="16">
        <v>8.2881697710794497E-2</v>
      </c>
      <c r="F19" s="16"/>
      <c r="G19" s="16">
        <v>0.20187671250782299</v>
      </c>
      <c r="H19" s="16">
        <v>0.14552966978266901</v>
      </c>
      <c r="I19" s="16">
        <v>7.9137861557438099E-2</v>
      </c>
      <c r="J19" s="16"/>
      <c r="K19" s="16">
        <v>0.100569168287525</v>
      </c>
      <c r="L19" s="16">
        <v>0.26649336253371098</v>
      </c>
      <c r="M19" s="16">
        <v>6.7992801754791901E-2</v>
      </c>
      <c r="N19" s="16">
        <v>0.19315017715254801</v>
      </c>
      <c r="O19" s="16"/>
      <c r="P19" s="16">
        <v>0.29763437675403798</v>
      </c>
      <c r="Q19" s="16">
        <v>0.105823628128259</v>
      </c>
      <c r="R19" s="16">
        <v>0.16341118003583499</v>
      </c>
      <c r="S19" s="16">
        <v>0.145599962092959</v>
      </c>
      <c r="T19" s="16"/>
      <c r="U19" s="16">
        <v>0.19706421686463099</v>
      </c>
      <c r="V19" s="16">
        <v>0.11752820441907701</v>
      </c>
      <c r="W19" s="16">
        <v>8.7965707939603496E-2</v>
      </c>
      <c r="X19" s="16">
        <v>7.1272999048117305E-2</v>
      </c>
      <c r="Y19" s="16">
        <v>0</v>
      </c>
      <c r="Z19" s="16"/>
      <c r="AA19" s="16">
        <v>0.189871660348199</v>
      </c>
      <c r="AB19" s="16">
        <v>0.16782485013731899</v>
      </c>
      <c r="AC19" s="16"/>
      <c r="AD19" s="16">
        <v>0.16092401183086899</v>
      </c>
      <c r="AE19" s="16">
        <v>0.144261331703885</v>
      </c>
      <c r="AF19" s="16"/>
      <c r="AG19" s="16" t="s">
        <v>123</v>
      </c>
      <c r="AH19" s="16" t="s">
        <v>123</v>
      </c>
      <c r="AI19" s="16" t="s">
        <v>123</v>
      </c>
      <c r="AJ19" s="16">
        <v>0.15193932950390401</v>
      </c>
      <c r="AK19" s="16">
        <v>0.14502570957215799</v>
      </c>
      <c r="AL19" s="16" t="s">
        <v>123</v>
      </c>
      <c r="AM19" s="16" t="s">
        <v>123</v>
      </c>
      <c r="AN19" s="16" t="s">
        <v>123</v>
      </c>
      <c r="AO19" s="16" t="s">
        <v>123</v>
      </c>
      <c r="AP19" s="16"/>
      <c r="AQ19" s="16">
        <v>0.118798402821663</v>
      </c>
      <c r="AR19" s="16">
        <v>0.18046718074739801</v>
      </c>
      <c r="AS19" s="16">
        <v>0</v>
      </c>
      <c r="AT19" s="16">
        <v>9.8249750263676702E-2</v>
      </c>
      <c r="AU19" s="16">
        <v>0.22906997327685499</v>
      </c>
      <c r="AV19" s="16">
        <v>0</v>
      </c>
      <c r="AW19" s="16"/>
      <c r="AX19" s="16">
        <v>0.156101150666243</v>
      </c>
      <c r="AY19" s="16">
        <v>0.14673298662072001</v>
      </c>
      <c r="AZ19" s="16">
        <v>0</v>
      </c>
      <c r="BA19" s="16">
        <v>0.11942331643326901</v>
      </c>
      <c r="BB19" s="16">
        <v>0.21812750200228501</v>
      </c>
      <c r="BC19" s="16"/>
      <c r="BD19" s="16">
        <v>0.116938768867746</v>
      </c>
      <c r="BE19" s="16">
        <v>0.20295309165042399</v>
      </c>
      <c r="BF19" s="16"/>
      <c r="BG19" s="16">
        <v>0.13125403228815799</v>
      </c>
      <c r="BH19" s="16">
        <v>0.16346298050746999</v>
      </c>
      <c r="BI19" s="16"/>
      <c r="BJ19" s="16">
        <v>0.184624395777539</v>
      </c>
      <c r="BK19" s="16">
        <v>0.13318023171263099</v>
      </c>
    </row>
    <row r="20" spans="2:63" ht="43.5" x14ac:dyDescent="0.35">
      <c r="B20" s="17" t="s">
        <v>137</v>
      </c>
      <c r="C20" s="16">
        <v>0.14215315234065701</v>
      </c>
      <c r="D20" s="16">
        <v>0.12652613648294</v>
      </c>
      <c r="E20" s="16">
        <v>0.16884110910094599</v>
      </c>
      <c r="F20" s="16"/>
      <c r="G20" s="16">
        <v>0.111058200451642</v>
      </c>
      <c r="H20" s="16">
        <v>0.17377265674165099</v>
      </c>
      <c r="I20" s="16">
        <v>0.116507542406765</v>
      </c>
      <c r="J20" s="16"/>
      <c r="K20" s="16">
        <v>0.19830802010100099</v>
      </c>
      <c r="L20" s="16">
        <v>0.21345555920321599</v>
      </c>
      <c r="M20" s="16">
        <v>6.3867343309092495E-2</v>
      </c>
      <c r="N20" s="16">
        <v>0.15340096940310799</v>
      </c>
      <c r="O20" s="16"/>
      <c r="P20" s="16">
        <v>0</v>
      </c>
      <c r="Q20" s="16">
        <v>8.5684908654263897E-2</v>
      </c>
      <c r="R20" s="16">
        <v>0.15195554227041599</v>
      </c>
      <c r="S20" s="16">
        <v>0.18301330274583699</v>
      </c>
      <c r="T20" s="16"/>
      <c r="U20" s="16">
        <v>0.15872177422963701</v>
      </c>
      <c r="V20" s="16">
        <v>0.14161376931782499</v>
      </c>
      <c r="W20" s="16">
        <v>5.3533443010086897E-2</v>
      </c>
      <c r="X20" s="16">
        <v>0.172533280023389</v>
      </c>
      <c r="Y20" s="16">
        <v>0.292667866815495</v>
      </c>
      <c r="Z20" s="16"/>
      <c r="AA20" s="16">
        <v>0.15528139755002701</v>
      </c>
      <c r="AB20" s="16">
        <v>0.14356918309313901</v>
      </c>
      <c r="AC20" s="16"/>
      <c r="AD20" s="16">
        <v>0.16910017804667399</v>
      </c>
      <c r="AE20" s="16">
        <v>0.16641038117405599</v>
      </c>
      <c r="AF20" s="16"/>
      <c r="AG20" s="16" t="s">
        <v>123</v>
      </c>
      <c r="AH20" s="16" t="s">
        <v>123</v>
      </c>
      <c r="AI20" s="16" t="s">
        <v>123</v>
      </c>
      <c r="AJ20" s="16">
        <v>0.18143446139476099</v>
      </c>
      <c r="AK20" s="16">
        <v>2.9824604132448501E-2</v>
      </c>
      <c r="AL20" s="16" t="s">
        <v>123</v>
      </c>
      <c r="AM20" s="16" t="s">
        <v>123</v>
      </c>
      <c r="AN20" s="16" t="s">
        <v>123</v>
      </c>
      <c r="AO20" s="16" t="s">
        <v>123</v>
      </c>
      <c r="AP20" s="16"/>
      <c r="AQ20" s="16">
        <v>0.10130773370636</v>
      </c>
      <c r="AR20" s="16">
        <v>0.18299841755577501</v>
      </c>
      <c r="AS20" s="16">
        <v>0</v>
      </c>
      <c r="AT20" s="16">
        <v>0.139325688199539</v>
      </c>
      <c r="AU20" s="16">
        <v>0.20523801595119201</v>
      </c>
      <c r="AV20" s="16">
        <v>0</v>
      </c>
      <c r="AW20" s="16"/>
      <c r="AX20" s="16">
        <v>0.22002238936355001</v>
      </c>
      <c r="AY20" s="16">
        <v>0.13935961868970501</v>
      </c>
      <c r="AZ20" s="16">
        <v>0</v>
      </c>
      <c r="BA20" s="16">
        <v>2.9998778596847801E-2</v>
      </c>
      <c r="BB20" s="16">
        <v>0.16999206013721399</v>
      </c>
      <c r="BC20" s="16"/>
      <c r="BD20" s="16">
        <v>0.16174639972604299</v>
      </c>
      <c r="BE20" s="16">
        <v>0.11099853692422899</v>
      </c>
      <c r="BF20" s="16"/>
      <c r="BG20" s="16">
        <v>0.133499997843645</v>
      </c>
      <c r="BH20" s="16">
        <v>0.14825117725919401</v>
      </c>
      <c r="BI20" s="16"/>
      <c r="BJ20" s="16">
        <v>0.130163034256848</v>
      </c>
      <c r="BK20" s="16">
        <v>0.160111785800786</v>
      </c>
    </row>
    <row r="21" spans="2:63" x14ac:dyDescent="0.35">
      <c r="B21" s="17" t="s">
        <v>138</v>
      </c>
      <c r="C21" s="16">
        <v>4.2286732813699698E-2</v>
      </c>
      <c r="D21" s="16">
        <v>3.7222268251375E-2</v>
      </c>
      <c r="E21" s="16">
        <v>5.09358704663367E-2</v>
      </c>
      <c r="F21" s="16"/>
      <c r="G21" s="16">
        <v>7.2777942695020997E-2</v>
      </c>
      <c r="H21" s="16">
        <v>3.1677974458355497E-2</v>
      </c>
      <c r="I21" s="16">
        <v>1.9113511897623101E-2</v>
      </c>
      <c r="J21" s="16"/>
      <c r="K21" s="16">
        <v>4.4967906039519098E-2</v>
      </c>
      <c r="L21" s="16">
        <v>3.7419084986032698E-2</v>
      </c>
      <c r="M21" s="16">
        <v>3.9749135305357099E-2</v>
      </c>
      <c r="N21" s="16">
        <v>4.7095869981429499E-2</v>
      </c>
      <c r="O21" s="16"/>
      <c r="P21" s="16">
        <v>0</v>
      </c>
      <c r="Q21" s="16">
        <v>8.1718353830237997E-2</v>
      </c>
      <c r="R21" s="16">
        <v>1.6068145733160202E-2</v>
      </c>
      <c r="S21" s="16">
        <v>4.83529047031451E-2</v>
      </c>
      <c r="T21" s="16"/>
      <c r="U21" s="16">
        <v>4.8235899420510202E-2</v>
      </c>
      <c r="V21" s="16">
        <v>1.5825337272257101E-2</v>
      </c>
      <c r="W21" s="16">
        <v>0</v>
      </c>
      <c r="X21" s="16">
        <v>0.163446955632428</v>
      </c>
      <c r="Y21" s="16">
        <v>0</v>
      </c>
      <c r="Z21" s="16"/>
      <c r="AA21" s="16">
        <v>0.107112305560667</v>
      </c>
      <c r="AB21" s="16">
        <v>2.9333181342201399E-2</v>
      </c>
      <c r="AC21" s="16"/>
      <c r="AD21" s="16">
        <v>7.9146206270654898E-2</v>
      </c>
      <c r="AE21" s="16">
        <v>3.1019956988732299E-2</v>
      </c>
      <c r="AF21" s="16"/>
      <c r="AG21" s="16" t="s">
        <v>123</v>
      </c>
      <c r="AH21" s="16" t="s">
        <v>123</v>
      </c>
      <c r="AI21" s="16" t="s">
        <v>123</v>
      </c>
      <c r="AJ21" s="16">
        <v>5.1755922195358302E-2</v>
      </c>
      <c r="AK21" s="16">
        <v>1.52087071174261E-2</v>
      </c>
      <c r="AL21" s="16" t="s">
        <v>123</v>
      </c>
      <c r="AM21" s="16" t="s">
        <v>123</v>
      </c>
      <c r="AN21" s="16" t="s">
        <v>123</v>
      </c>
      <c r="AO21" s="16" t="s">
        <v>123</v>
      </c>
      <c r="AP21" s="16"/>
      <c r="AQ21" s="16">
        <v>7.2596958726924302E-2</v>
      </c>
      <c r="AR21" s="16">
        <v>0</v>
      </c>
      <c r="AS21" s="16">
        <v>0</v>
      </c>
      <c r="AT21" s="16">
        <v>9.5708526487259304E-2</v>
      </c>
      <c r="AU21" s="16">
        <v>2.0474176281625098E-2</v>
      </c>
      <c r="AV21" s="16">
        <v>0</v>
      </c>
      <c r="AW21" s="16"/>
      <c r="AX21" s="16">
        <v>5.4776469100842801E-2</v>
      </c>
      <c r="AY21" s="16">
        <v>2.6265960017153499E-2</v>
      </c>
      <c r="AZ21" s="16">
        <v>0</v>
      </c>
      <c r="BA21" s="16">
        <v>5.8851094694724201E-2</v>
      </c>
      <c r="BB21" s="16">
        <v>7.9152037899924796E-2</v>
      </c>
      <c r="BC21" s="16"/>
      <c r="BD21" s="16">
        <v>4.6934178318188503E-2</v>
      </c>
      <c r="BE21" s="16">
        <v>3.4896973754711298E-2</v>
      </c>
      <c r="BF21" s="16"/>
      <c r="BG21" s="16">
        <v>4.6002053319283899E-2</v>
      </c>
      <c r="BH21" s="16">
        <v>3.9668483361291598E-2</v>
      </c>
      <c r="BI21" s="16"/>
      <c r="BJ21" s="16">
        <v>6.5711440742676902E-2</v>
      </c>
      <c r="BK21" s="16">
        <v>2.0282082706025901E-2</v>
      </c>
    </row>
    <row r="22" spans="2:63" ht="29" x14ac:dyDescent="0.35">
      <c r="B22" s="17" t="s">
        <v>139</v>
      </c>
      <c r="C22" s="16">
        <v>2.96277802586602E-2</v>
      </c>
      <c r="D22" s="16">
        <v>1.5829533175209499E-2</v>
      </c>
      <c r="E22" s="16">
        <v>5.3192549430444498E-2</v>
      </c>
      <c r="F22" s="16"/>
      <c r="G22" s="16">
        <v>5.3607713120410301E-2</v>
      </c>
      <c r="H22" s="16">
        <v>8.3066625705853301E-3</v>
      </c>
      <c r="I22" s="16">
        <v>4.2148086133324297E-2</v>
      </c>
      <c r="J22" s="16"/>
      <c r="K22" s="16">
        <v>0</v>
      </c>
      <c r="L22" s="16">
        <v>1.8407158013594899E-2</v>
      </c>
      <c r="M22" s="16">
        <v>3.3312970182011098E-2</v>
      </c>
      <c r="N22" s="16">
        <v>4.9316872816469501E-2</v>
      </c>
      <c r="O22" s="16"/>
      <c r="P22" s="16">
        <v>6.2421905940281699E-2</v>
      </c>
      <c r="Q22" s="16">
        <v>9.3442687210994801E-2</v>
      </c>
      <c r="R22" s="16">
        <v>2.7480793315041802E-2</v>
      </c>
      <c r="S22" s="16">
        <v>0</v>
      </c>
      <c r="T22" s="16"/>
      <c r="U22" s="16">
        <v>3.7946804003272799E-2</v>
      </c>
      <c r="V22" s="16">
        <v>4.3365504695379802E-2</v>
      </c>
      <c r="W22" s="16">
        <v>0</v>
      </c>
      <c r="X22" s="16">
        <v>0</v>
      </c>
      <c r="Y22" s="16">
        <v>0</v>
      </c>
      <c r="Z22" s="16"/>
      <c r="AA22" s="16">
        <v>1.6577097704929999E-2</v>
      </c>
      <c r="AB22" s="16">
        <v>2.4513451790970399E-2</v>
      </c>
      <c r="AC22" s="16"/>
      <c r="AD22" s="16">
        <v>1.66198627843385E-2</v>
      </c>
      <c r="AE22" s="16">
        <v>2.7745606251978E-2</v>
      </c>
      <c r="AF22" s="16"/>
      <c r="AG22" s="16" t="s">
        <v>123</v>
      </c>
      <c r="AH22" s="16" t="s">
        <v>123</v>
      </c>
      <c r="AI22" s="16" t="s">
        <v>123</v>
      </c>
      <c r="AJ22" s="16">
        <v>2.40137002024013E-2</v>
      </c>
      <c r="AK22" s="16">
        <v>4.5681763117928799E-2</v>
      </c>
      <c r="AL22" s="16" t="s">
        <v>123</v>
      </c>
      <c r="AM22" s="16" t="s">
        <v>123</v>
      </c>
      <c r="AN22" s="16" t="s">
        <v>123</v>
      </c>
      <c r="AO22" s="16" t="s">
        <v>123</v>
      </c>
      <c r="AP22" s="16"/>
      <c r="AQ22" s="16">
        <v>1.9610052691760901E-2</v>
      </c>
      <c r="AR22" s="16">
        <v>0</v>
      </c>
      <c r="AS22" s="16">
        <v>0</v>
      </c>
      <c r="AT22" s="16">
        <v>0.17245880322898</v>
      </c>
      <c r="AU22" s="16">
        <v>2.21511435559835E-2</v>
      </c>
      <c r="AV22" s="16">
        <v>0.31686093012080602</v>
      </c>
      <c r="AW22" s="16"/>
      <c r="AX22" s="16">
        <v>8.4293587813668705E-2</v>
      </c>
      <c r="AY22" s="16">
        <v>8.6250562982146204E-3</v>
      </c>
      <c r="AZ22" s="16">
        <v>0</v>
      </c>
      <c r="BA22" s="16">
        <v>2.8861590502814401E-2</v>
      </c>
      <c r="BB22" s="16">
        <v>3.1809431580935799E-2</v>
      </c>
      <c r="BC22" s="16"/>
      <c r="BD22" s="16">
        <v>1.25186884007733E-2</v>
      </c>
      <c r="BE22" s="16">
        <v>5.6832416961934702E-2</v>
      </c>
      <c r="BF22" s="16"/>
      <c r="BG22" s="16">
        <v>8.9805022785385599E-3</v>
      </c>
      <c r="BH22" s="16">
        <v>4.4178267675268598E-2</v>
      </c>
      <c r="BI22" s="16"/>
      <c r="BJ22" s="16">
        <v>3.2150921510308003E-2</v>
      </c>
      <c r="BK22" s="16">
        <v>2.27715679247491E-2</v>
      </c>
    </row>
    <row r="23" spans="2:63" x14ac:dyDescent="0.35">
      <c r="B23" s="17" t="s">
        <v>84</v>
      </c>
      <c r="C23" s="16">
        <v>1.1725185007833001E-2</v>
      </c>
      <c r="D23" s="16">
        <v>6.5860649520277604E-3</v>
      </c>
      <c r="E23" s="16">
        <v>2.0501819976660798E-2</v>
      </c>
      <c r="F23" s="16"/>
      <c r="G23" s="16">
        <v>0</v>
      </c>
      <c r="H23" s="16">
        <v>1.58305497425325E-2</v>
      </c>
      <c r="I23" s="16">
        <v>2.05750724297784E-2</v>
      </c>
      <c r="J23" s="16"/>
      <c r="K23" s="16">
        <v>0</v>
      </c>
      <c r="L23" s="16">
        <v>2.05954333407769E-2</v>
      </c>
      <c r="M23" s="16">
        <v>2.21338504508891E-2</v>
      </c>
      <c r="N23" s="16">
        <v>0</v>
      </c>
      <c r="O23" s="16"/>
      <c r="P23" s="16">
        <v>0</v>
      </c>
      <c r="Q23" s="16">
        <v>0</v>
      </c>
      <c r="R23" s="16">
        <v>1.7307853805292098E-2</v>
      </c>
      <c r="S23" s="16">
        <v>1.5389203560738101E-2</v>
      </c>
      <c r="T23" s="16"/>
      <c r="U23" s="16">
        <v>2.2792255589556099E-2</v>
      </c>
      <c r="V23" s="16">
        <v>0</v>
      </c>
      <c r="W23" s="16">
        <v>0</v>
      </c>
      <c r="X23" s="16">
        <v>0</v>
      </c>
      <c r="Y23" s="16">
        <v>0</v>
      </c>
      <c r="Z23" s="16"/>
      <c r="AA23" s="16">
        <v>0</v>
      </c>
      <c r="AB23" s="16">
        <v>0</v>
      </c>
      <c r="AC23" s="16"/>
      <c r="AD23" s="16">
        <v>1.0467461839170999E-2</v>
      </c>
      <c r="AE23" s="16">
        <v>8.5951585962368293E-3</v>
      </c>
      <c r="AF23" s="16"/>
      <c r="AG23" s="16" t="s">
        <v>123</v>
      </c>
      <c r="AH23" s="16" t="s">
        <v>123</v>
      </c>
      <c r="AI23" s="16" t="s">
        <v>123</v>
      </c>
      <c r="AJ23" s="16">
        <v>1.58254838486542E-2</v>
      </c>
      <c r="AK23" s="16">
        <v>0</v>
      </c>
      <c r="AL23" s="16" t="s">
        <v>123</v>
      </c>
      <c r="AM23" s="16" t="s">
        <v>123</v>
      </c>
      <c r="AN23" s="16" t="s">
        <v>123</v>
      </c>
      <c r="AO23" s="16" t="s">
        <v>123</v>
      </c>
      <c r="AP23" s="16"/>
      <c r="AQ23" s="16">
        <v>8.8523143048103697E-3</v>
      </c>
      <c r="AR23" s="16">
        <v>2.9042119034049602E-2</v>
      </c>
      <c r="AS23" s="16">
        <v>0</v>
      </c>
      <c r="AT23" s="16">
        <v>0</v>
      </c>
      <c r="AU23" s="16">
        <v>0</v>
      </c>
      <c r="AV23" s="16">
        <v>0</v>
      </c>
      <c r="AW23" s="16"/>
      <c r="AX23" s="16">
        <v>0</v>
      </c>
      <c r="AY23" s="16">
        <v>7.3984094176725102E-3</v>
      </c>
      <c r="AZ23" s="16">
        <v>0.15480873015952101</v>
      </c>
      <c r="BA23" s="16">
        <v>2.9430767809699498E-2</v>
      </c>
      <c r="BB23" s="16">
        <v>0</v>
      </c>
      <c r="BC23" s="16"/>
      <c r="BD23" s="16">
        <v>1.9099195164182101E-2</v>
      </c>
      <c r="BE23" s="16">
        <v>0</v>
      </c>
      <c r="BF23" s="16"/>
      <c r="BG23" s="16">
        <v>2.8363332397229199E-2</v>
      </c>
      <c r="BH23" s="16">
        <v>0</v>
      </c>
      <c r="BI23" s="16"/>
      <c r="BJ23" s="16">
        <v>9.94073311347843E-3</v>
      </c>
      <c r="BK23" s="16">
        <v>6.9064349061814497E-3</v>
      </c>
    </row>
    <row r="24" spans="2:63" x14ac:dyDescent="0.35">
      <c r="B24" s="17" t="s">
        <v>140</v>
      </c>
      <c r="C24" s="18">
        <v>2.6156139028039201E-2</v>
      </c>
      <c r="D24" s="18">
        <v>1.7756284159130001E-2</v>
      </c>
      <c r="E24" s="18">
        <v>4.05014859308164E-2</v>
      </c>
      <c r="F24" s="18"/>
      <c r="G24" s="18">
        <v>2.3088868337458199E-2</v>
      </c>
      <c r="H24" s="18">
        <v>2.31333176131805E-2</v>
      </c>
      <c r="I24" s="18">
        <v>3.8176659568837999E-2</v>
      </c>
      <c r="J24" s="18"/>
      <c r="K24" s="18">
        <v>2.15763376328298E-2</v>
      </c>
      <c r="L24" s="18">
        <v>1.8776197782417601E-2</v>
      </c>
      <c r="M24" s="18">
        <v>4.3666904645142501E-2</v>
      </c>
      <c r="N24" s="18">
        <v>1.3383921880494601E-2</v>
      </c>
      <c r="O24" s="18"/>
      <c r="P24" s="18">
        <v>0.116655636359433</v>
      </c>
      <c r="Q24" s="18">
        <v>2.2776557006005699E-2</v>
      </c>
      <c r="R24" s="18">
        <v>1.7313417311675901E-2</v>
      </c>
      <c r="S24" s="18">
        <v>1.4807415698682E-2</v>
      </c>
      <c r="T24" s="18"/>
      <c r="U24" s="18">
        <v>2.2379952621276799E-2</v>
      </c>
      <c r="V24" s="18">
        <v>3.1517007030835799E-2</v>
      </c>
      <c r="W24" s="18">
        <v>0</v>
      </c>
      <c r="X24" s="18">
        <v>8.6534827682459403E-2</v>
      </c>
      <c r="Y24" s="18">
        <v>0</v>
      </c>
      <c r="Z24" s="18"/>
      <c r="AA24" s="18">
        <v>1.5322117334063299E-2</v>
      </c>
      <c r="AB24" s="18">
        <v>2.0926345342736401E-2</v>
      </c>
      <c r="AC24" s="18"/>
      <c r="AD24" s="18">
        <v>2.1122887535852598E-2</v>
      </c>
      <c r="AE24" s="18">
        <v>4.2041209799830899E-2</v>
      </c>
      <c r="AF24" s="18"/>
      <c r="AG24" s="18" t="s">
        <v>123</v>
      </c>
      <c r="AH24" s="18" t="s">
        <v>123</v>
      </c>
      <c r="AI24" s="18" t="s">
        <v>123</v>
      </c>
      <c r="AJ24" s="18">
        <v>1.0428025815015601E-2</v>
      </c>
      <c r="AK24" s="18">
        <v>7.1132138194459696E-2</v>
      </c>
      <c r="AL24" s="18" t="s">
        <v>123</v>
      </c>
      <c r="AM24" s="18" t="s">
        <v>123</v>
      </c>
      <c r="AN24" s="18" t="s">
        <v>123</v>
      </c>
      <c r="AO24" s="18" t="s">
        <v>123</v>
      </c>
      <c r="AP24" s="18"/>
      <c r="AQ24" s="18">
        <v>4.3783846592162501E-2</v>
      </c>
      <c r="AR24" s="18">
        <v>1.4414046750789399E-2</v>
      </c>
      <c r="AS24" s="18">
        <v>0</v>
      </c>
      <c r="AT24" s="18">
        <v>0</v>
      </c>
      <c r="AU24" s="18">
        <v>1.8883243645370602E-2</v>
      </c>
      <c r="AV24" s="18">
        <v>0</v>
      </c>
      <c r="AW24" s="18"/>
      <c r="AX24" s="18">
        <v>0</v>
      </c>
      <c r="AY24" s="18">
        <v>2.1755570792307902E-2</v>
      </c>
      <c r="AZ24" s="18">
        <v>0.26945121014156198</v>
      </c>
      <c r="BA24" s="18">
        <v>3.06343022950726E-2</v>
      </c>
      <c r="BB24" s="18">
        <v>3.0854943762867001E-2</v>
      </c>
      <c r="BC24" s="18"/>
      <c r="BD24" s="18">
        <v>1.8306219151017E-2</v>
      </c>
      <c r="BE24" s="18">
        <v>3.8638053332904002E-2</v>
      </c>
      <c r="BF24" s="18"/>
      <c r="BG24" s="18">
        <v>9.3220489269729492E-3</v>
      </c>
      <c r="BH24" s="18">
        <v>3.8019408192208899E-2</v>
      </c>
      <c r="BI24" s="18"/>
      <c r="BJ24" s="18">
        <v>4.4105781385161601E-2</v>
      </c>
      <c r="BK24" s="18">
        <v>1.40952998404994E-2</v>
      </c>
    </row>
    <row r="25" spans="2:63" x14ac:dyDescent="0.35">
      <c r="B25" s="15" t="s">
        <v>125</v>
      </c>
    </row>
    <row r="26" spans="2:63" x14ac:dyDescent="0.35">
      <c r="B26" t="s">
        <v>87</v>
      </c>
    </row>
    <row r="27" spans="2:63" x14ac:dyDescent="0.35">
      <c r="B27" t="s">
        <v>88</v>
      </c>
    </row>
    <row r="29" spans="2:63" x14ac:dyDescent="0.35">
      <c r="B29"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K2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143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242</v>
      </c>
      <c r="D7" s="10">
        <v>142</v>
      </c>
      <c r="E7" s="10">
        <v>100</v>
      </c>
      <c r="F7" s="10"/>
      <c r="G7" s="10">
        <v>65</v>
      </c>
      <c r="H7" s="10">
        <v>126</v>
      </c>
      <c r="I7" s="10">
        <v>51</v>
      </c>
      <c r="J7" s="10"/>
      <c r="K7" s="10">
        <v>43</v>
      </c>
      <c r="L7" s="10">
        <v>50</v>
      </c>
      <c r="M7" s="10">
        <v>86</v>
      </c>
      <c r="N7" s="10">
        <v>63</v>
      </c>
      <c r="O7" s="10"/>
      <c r="P7" s="10">
        <v>14</v>
      </c>
      <c r="Q7" s="10">
        <v>39</v>
      </c>
      <c r="R7" s="10">
        <v>54</v>
      </c>
      <c r="S7" s="10">
        <v>125</v>
      </c>
      <c r="T7" s="10"/>
      <c r="U7" s="10">
        <v>118</v>
      </c>
      <c r="V7" s="10">
        <v>62</v>
      </c>
      <c r="W7" s="10">
        <v>32</v>
      </c>
      <c r="X7" s="10">
        <v>21</v>
      </c>
      <c r="Y7" s="10">
        <v>5</v>
      </c>
      <c r="Z7" s="10"/>
      <c r="AA7" s="10">
        <v>60</v>
      </c>
      <c r="AB7" s="10">
        <v>80</v>
      </c>
      <c r="AC7" s="10"/>
      <c r="AD7" s="10">
        <v>87</v>
      </c>
      <c r="AE7" s="10">
        <v>108</v>
      </c>
      <c r="AF7" s="10"/>
      <c r="AG7" s="10" t="s">
        <v>122</v>
      </c>
      <c r="AH7" s="10" t="s">
        <v>122</v>
      </c>
      <c r="AI7" s="10" t="s">
        <v>122</v>
      </c>
      <c r="AJ7" s="10">
        <v>177</v>
      </c>
      <c r="AK7" s="10">
        <v>65</v>
      </c>
      <c r="AL7" s="10" t="s">
        <v>122</v>
      </c>
      <c r="AM7" s="10" t="s">
        <v>122</v>
      </c>
      <c r="AN7" s="10" t="s">
        <v>122</v>
      </c>
      <c r="AO7" s="10" t="s">
        <v>122</v>
      </c>
      <c r="AP7" s="10"/>
      <c r="AQ7" s="10">
        <v>105</v>
      </c>
      <c r="AR7" s="10">
        <v>66</v>
      </c>
      <c r="AS7" s="10">
        <v>4</v>
      </c>
      <c r="AT7" s="10">
        <v>19</v>
      </c>
      <c r="AU7" s="10">
        <v>43</v>
      </c>
      <c r="AV7" s="10">
        <v>3</v>
      </c>
      <c r="AW7" s="10"/>
      <c r="AX7" s="10">
        <v>49</v>
      </c>
      <c r="AY7" s="10">
        <v>123</v>
      </c>
      <c r="AZ7" s="10">
        <v>6</v>
      </c>
      <c r="BA7" s="10">
        <v>33</v>
      </c>
      <c r="BB7" s="10">
        <v>31</v>
      </c>
      <c r="BC7" s="10"/>
      <c r="BD7" s="10">
        <v>152</v>
      </c>
      <c r="BE7" s="10">
        <v>90</v>
      </c>
      <c r="BF7" s="10"/>
      <c r="BG7" s="10">
        <v>100</v>
      </c>
      <c r="BH7" s="10">
        <v>142</v>
      </c>
      <c r="BI7" s="10"/>
      <c r="BJ7" s="10">
        <v>101</v>
      </c>
      <c r="BK7" s="10">
        <v>133</v>
      </c>
    </row>
    <row r="8" spans="2:63" ht="30" customHeight="1" x14ac:dyDescent="0.35">
      <c r="B8" s="11" t="s">
        <v>19</v>
      </c>
      <c r="C8" s="11">
        <v>249</v>
      </c>
      <c r="D8" s="11">
        <v>157</v>
      </c>
      <c r="E8" s="11">
        <v>92</v>
      </c>
      <c r="F8" s="11"/>
      <c r="G8" s="11">
        <v>80</v>
      </c>
      <c r="H8" s="11">
        <v>119</v>
      </c>
      <c r="I8" s="11">
        <v>50</v>
      </c>
      <c r="J8" s="11"/>
      <c r="K8" s="11">
        <v>40</v>
      </c>
      <c r="L8" s="11">
        <v>50</v>
      </c>
      <c r="M8" s="11">
        <v>85</v>
      </c>
      <c r="N8" s="11">
        <v>73</v>
      </c>
      <c r="O8" s="11"/>
      <c r="P8" s="11">
        <v>15</v>
      </c>
      <c r="Q8" s="11">
        <v>42</v>
      </c>
      <c r="R8" s="11">
        <v>55</v>
      </c>
      <c r="S8" s="11">
        <v>129</v>
      </c>
      <c r="T8" s="11"/>
      <c r="U8" s="11">
        <v>128</v>
      </c>
      <c r="V8" s="11">
        <v>58</v>
      </c>
      <c r="W8" s="11">
        <v>32</v>
      </c>
      <c r="X8" s="11">
        <v>21</v>
      </c>
      <c r="Y8" s="11">
        <v>5</v>
      </c>
      <c r="Z8" s="11"/>
      <c r="AA8" s="11">
        <v>62</v>
      </c>
      <c r="AB8" s="11">
        <v>83</v>
      </c>
      <c r="AC8" s="11"/>
      <c r="AD8" s="11">
        <v>90</v>
      </c>
      <c r="AE8" s="11">
        <v>110</v>
      </c>
      <c r="AF8" s="11"/>
      <c r="AG8" s="11" t="s">
        <v>122</v>
      </c>
      <c r="AH8" s="11" t="s">
        <v>122</v>
      </c>
      <c r="AI8" s="11" t="s">
        <v>122</v>
      </c>
      <c r="AJ8" s="11">
        <v>185</v>
      </c>
      <c r="AK8" s="11">
        <v>65</v>
      </c>
      <c r="AL8" s="11" t="s">
        <v>122</v>
      </c>
      <c r="AM8" s="11" t="s">
        <v>122</v>
      </c>
      <c r="AN8" s="11" t="s">
        <v>122</v>
      </c>
      <c r="AO8" s="11" t="s">
        <v>122</v>
      </c>
      <c r="AP8" s="11"/>
      <c r="AQ8" s="11">
        <v>107</v>
      </c>
      <c r="AR8" s="11">
        <v>68</v>
      </c>
      <c r="AS8" s="11">
        <v>4</v>
      </c>
      <c r="AT8" s="11">
        <v>19</v>
      </c>
      <c r="AU8" s="11">
        <v>46</v>
      </c>
      <c r="AV8" s="11">
        <v>3</v>
      </c>
      <c r="AW8" s="11"/>
      <c r="AX8" s="11">
        <v>52</v>
      </c>
      <c r="AY8" s="11">
        <v>128</v>
      </c>
      <c r="AZ8" s="11">
        <v>7</v>
      </c>
      <c r="BA8" s="11">
        <v>32</v>
      </c>
      <c r="BB8" s="11">
        <v>31</v>
      </c>
      <c r="BC8" s="11"/>
      <c r="BD8" s="11">
        <v>153</v>
      </c>
      <c r="BE8" s="11">
        <v>96</v>
      </c>
      <c r="BF8" s="11"/>
      <c r="BG8" s="11">
        <v>103</v>
      </c>
      <c r="BH8" s="11">
        <v>146</v>
      </c>
      <c r="BI8" s="11"/>
      <c r="BJ8" s="11">
        <v>104</v>
      </c>
      <c r="BK8" s="11">
        <v>137</v>
      </c>
    </row>
    <row r="9" spans="2:63" ht="29" x14ac:dyDescent="0.35">
      <c r="B9" s="17" t="s">
        <v>142</v>
      </c>
      <c r="C9" s="16">
        <v>0.307844479687294</v>
      </c>
      <c r="D9" s="16">
        <v>0.273615832501374</v>
      </c>
      <c r="E9" s="16">
        <v>0.366300467982073</v>
      </c>
      <c r="F9" s="16"/>
      <c r="G9" s="16">
        <v>0.233996896086962</v>
      </c>
      <c r="H9" s="16">
        <v>0.348475120698305</v>
      </c>
      <c r="I9" s="16">
        <v>0.32858211976398699</v>
      </c>
      <c r="J9" s="16"/>
      <c r="K9" s="16">
        <v>0.38261451959131199</v>
      </c>
      <c r="L9" s="16">
        <v>0.30938469750445002</v>
      </c>
      <c r="M9" s="16">
        <v>0.30271112447429799</v>
      </c>
      <c r="N9" s="16">
        <v>0.27165781242686099</v>
      </c>
      <c r="O9" s="16"/>
      <c r="P9" s="16">
        <v>0.232372448470715</v>
      </c>
      <c r="Q9" s="16">
        <v>0.22541244702114199</v>
      </c>
      <c r="R9" s="16">
        <v>0.34505225803904399</v>
      </c>
      <c r="S9" s="16">
        <v>0.30689554701194499</v>
      </c>
      <c r="T9" s="16"/>
      <c r="U9" s="16">
        <v>0.26746996114486199</v>
      </c>
      <c r="V9" s="16">
        <v>0.35197787126833702</v>
      </c>
      <c r="W9" s="16">
        <v>0.44581661696508301</v>
      </c>
      <c r="X9" s="16">
        <v>0.22056000873669801</v>
      </c>
      <c r="Y9" s="16">
        <v>0.18763697084174899</v>
      </c>
      <c r="Z9" s="16"/>
      <c r="AA9" s="16">
        <v>0.37218590139303798</v>
      </c>
      <c r="AB9" s="16">
        <v>0.34607388946720702</v>
      </c>
      <c r="AC9" s="16"/>
      <c r="AD9" s="16">
        <v>0.30437007918583098</v>
      </c>
      <c r="AE9" s="16">
        <v>0.33635838104482901</v>
      </c>
      <c r="AF9" s="16"/>
      <c r="AG9" s="16" t="s">
        <v>123</v>
      </c>
      <c r="AH9" s="16" t="s">
        <v>123</v>
      </c>
      <c r="AI9" s="16" t="s">
        <v>123</v>
      </c>
      <c r="AJ9" s="16">
        <v>0.29479523059014101</v>
      </c>
      <c r="AK9" s="16">
        <v>0.34516001833880799</v>
      </c>
      <c r="AL9" s="16" t="s">
        <v>123</v>
      </c>
      <c r="AM9" s="16" t="s">
        <v>123</v>
      </c>
      <c r="AN9" s="16" t="s">
        <v>123</v>
      </c>
      <c r="AO9" s="16" t="s">
        <v>123</v>
      </c>
      <c r="AP9" s="16"/>
      <c r="AQ9" s="16">
        <v>0.36804177975715502</v>
      </c>
      <c r="AR9" s="16">
        <v>0.290851252961072</v>
      </c>
      <c r="AS9" s="16">
        <v>0</v>
      </c>
      <c r="AT9" s="16">
        <v>0.29298868395616001</v>
      </c>
      <c r="AU9" s="16">
        <v>0.21803169191437</v>
      </c>
      <c r="AV9" s="16">
        <v>0.36002934862383001</v>
      </c>
      <c r="AW9" s="16"/>
      <c r="AX9" s="16">
        <v>0.34773862688353102</v>
      </c>
      <c r="AY9" s="16">
        <v>0.30312868556089601</v>
      </c>
      <c r="AZ9" s="16">
        <v>0</v>
      </c>
      <c r="BA9" s="16">
        <v>0.26884176767671603</v>
      </c>
      <c r="BB9" s="16">
        <v>0.367044903142487</v>
      </c>
      <c r="BC9" s="16"/>
      <c r="BD9" s="16">
        <v>0.29803922199531202</v>
      </c>
      <c r="BE9" s="16">
        <v>0.323435516050185</v>
      </c>
      <c r="BF9" s="16"/>
      <c r="BG9" s="16">
        <v>0.31635834697628301</v>
      </c>
      <c r="BH9" s="16">
        <v>0.30184461282957198</v>
      </c>
      <c r="BI9" s="16"/>
      <c r="BJ9" s="16">
        <v>0.30013999137147601</v>
      </c>
      <c r="BK9" s="16">
        <v>0.322275780217045</v>
      </c>
    </row>
    <row r="10" spans="2:63" x14ac:dyDescent="0.35">
      <c r="B10" s="17" t="s">
        <v>128</v>
      </c>
      <c r="C10" s="16">
        <v>0.23445278991999399</v>
      </c>
      <c r="D10" s="16">
        <v>0.19070165676718301</v>
      </c>
      <c r="E10" s="16">
        <v>0.30917136449795801</v>
      </c>
      <c r="F10" s="16"/>
      <c r="G10" s="16">
        <v>0.20546523665594801</v>
      </c>
      <c r="H10" s="16">
        <v>0.25324364958162399</v>
      </c>
      <c r="I10" s="16">
        <v>0.235860107380124</v>
      </c>
      <c r="J10" s="16"/>
      <c r="K10" s="16">
        <v>0.35759946487744898</v>
      </c>
      <c r="L10" s="16">
        <v>0.18454450109669801</v>
      </c>
      <c r="M10" s="16">
        <v>0.19960734061048399</v>
      </c>
      <c r="N10" s="16">
        <v>0.241441643330713</v>
      </c>
      <c r="O10" s="16"/>
      <c r="P10" s="16">
        <v>0.25213950637320398</v>
      </c>
      <c r="Q10" s="16">
        <v>0.35962810242925902</v>
      </c>
      <c r="R10" s="16">
        <v>0.236919979750423</v>
      </c>
      <c r="S10" s="16">
        <v>0.20055140258311799</v>
      </c>
      <c r="T10" s="16"/>
      <c r="U10" s="16">
        <v>0.28430964001911802</v>
      </c>
      <c r="V10" s="16">
        <v>0.23793804808278701</v>
      </c>
      <c r="W10" s="16">
        <v>5.5424033280977399E-2</v>
      </c>
      <c r="X10" s="16">
        <v>0.14524809839048899</v>
      </c>
      <c r="Y10" s="16">
        <v>0.45466173840461899</v>
      </c>
      <c r="Z10" s="16"/>
      <c r="AA10" s="16">
        <v>0.20695084893326099</v>
      </c>
      <c r="AB10" s="16">
        <v>0.19595577992507901</v>
      </c>
      <c r="AC10" s="16"/>
      <c r="AD10" s="16">
        <v>0.24740945828379099</v>
      </c>
      <c r="AE10" s="16">
        <v>0.194025040977857</v>
      </c>
      <c r="AF10" s="16"/>
      <c r="AG10" s="16" t="s">
        <v>123</v>
      </c>
      <c r="AH10" s="16" t="s">
        <v>123</v>
      </c>
      <c r="AI10" s="16" t="s">
        <v>123</v>
      </c>
      <c r="AJ10" s="16">
        <v>0.21059420870713799</v>
      </c>
      <c r="AK10" s="16">
        <v>0.30267861676951502</v>
      </c>
      <c r="AL10" s="16" t="s">
        <v>123</v>
      </c>
      <c r="AM10" s="16" t="s">
        <v>123</v>
      </c>
      <c r="AN10" s="16" t="s">
        <v>123</v>
      </c>
      <c r="AO10" s="16" t="s">
        <v>123</v>
      </c>
      <c r="AP10" s="16"/>
      <c r="AQ10" s="16">
        <v>0.116866968345113</v>
      </c>
      <c r="AR10" s="16">
        <v>0.37800885143631102</v>
      </c>
      <c r="AS10" s="16">
        <v>0.21591737882655501</v>
      </c>
      <c r="AT10" s="16">
        <v>0.27627988043490997</v>
      </c>
      <c r="AU10" s="16">
        <v>0.24077425065893401</v>
      </c>
      <c r="AV10" s="16">
        <v>0.63997065137617004</v>
      </c>
      <c r="AW10" s="16"/>
      <c r="AX10" s="16">
        <v>0.30692990772882101</v>
      </c>
      <c r="AY10" s="16">
        <v>0.21579553905409499</v>
      </c>
      <c r="AZ10" s="16">
        <v>0.12836239494214299</v>
      </c>
      <c r="BA10" s="16">
        <v>0.29927047253643901</v>
      </c>
      <c r="BB10" s="16">
        <v>0.14625143851186301</v>
      </c>
      <c r="BC10" s="16"/>
      <c r="BD10" s="16">
        <v>0.26421756775585198</v>
      </c>
      <c r="BE10" s="16">
        <v>0.18712473917924499</v>
      </c>
      <c r="BF10" s="16"/>
      <c r="BG10" s="16">
        <v>0.23973989345928901</v>
      </c>
      <c r="BH10" s="16">
        <v>0.23072687827232399</v>
      </c>
      <c r="BI10" s="16"/>
      <c r="BJ10" s="16">
        <v>0.18526610307986299</v>
      </c>
      <c r="BK10" s="16">
        <v>0.26590709951227598</v>
      </c>
    </row>
    <row r="11" spans="2:63" x14ac:dyDescent="0.35">
      <c r="B11" s="17" t="s">
        <v>132</v>
      </c>
      <c r="C11" s="16">
        <v>0.12561466757732301</v>
      </c>
      <c r="D11" s="16">
        <v>0.16104751488566299</v>
      </c>
      <c r="E11" s="16">
        <v>6.5102135596246904E-2</v>
      </c>
      <c r="F11" s="16"/>
      <c r="G11" s="16">
        <v>0.107390727853069</v>
      </c>
      <c r="H11" s="16">
        <v>0.122754521837755</v>
      </c>
      <c r="I11" s="16">
        <v>0.16126180609480201</v>
      </c>
      <c r="J11" s="16"/>
      <c r="K11" s="16">
        <v>2.3249391658018901E-2</v>
      </c>
      <c r="L11" s="16">
        <v>9.5032336279676902E-2</v>
      </c>
      <c r="M11" s="16">
        <v>0.139714734750474</v>
      </c>
      <c r="N11" s="16">
        <v>0.18644518422624001</v>
      </c>
      <c r="O11" s="16"/>
      <c r="P11" s="16">
        <v>0</v>
      </c>
      <c r="Q11" s="16">
        <v>0.15748916566547699</v>
      </c>
      <c r="R11" s="16">
        <v>0.132184151481051</v>
      </c>
      <c r="S11" s="16">
        <v>0.135790612987229</v>
      </c>
      <c r="T11" s="16"/>
      <c r="U11" s="16">
        <v>0.12909486723710001</v>
      </c>
      <c r="V11" s="16">
        <v>0.12290201553494</v>
      </c>
      <c r="W11" s="16">
        <v>0.158823040593846</v>
      </c>
      <c r="X11" s="16">
        <v>7.1272999048117305E-2</v>
      </c>
      <c r="Y11" s="16">
        <v>0</v>
      </c>
      <c r="Z11" s="16"/>
      <c r="AA11" s="16">
        <v>9.4036143467278704E-2</v>
      </c>
      <c r="AB11" s="16">
        <v>0.15512107953288301</v>
      </c>
      <c r="AC11" s="16"/>
      <c r="AD11" s="16">
        <v>0.124061923330544</v>
      </c>
      <c r="AE11" s="16">
        <v>0.16210480046255499</v>
      </c>
      <c r="AF11" s="16"/>
      <c r="AG11" s="16" t="s">
        <v>123</v>
      </c>
      <c r="AH11" s="16" t="s">
        <v>123</v>
      </c>
      <c r="AI11" s="16" t="s">
        <v>123</v>
      </c>
      <c r="AJ11" s="16">
        <v>0.125780254919063</v>
      </c>
      <c r="AK11" s="16">
        <v>0.125141155208537</v>
      </c>
      <c r="AL11" s="16" t="s">
        <v>123</v>
      </c>
      <c r="AM11" s="16" t="s">
        <v>123</v>
      </c>
      <c r="AN11" s="16" t="s">
        <v>123</v>
      </c>
      <c r="AO11" s="16" t="s">
        <v>123</v>
      </c>
      <c r="AP11" s="16"/>
      <c r="AQ11" s="16">
        <v>0.12700255674993799</v>
      </c>
      <c r="AR11" s="16">
        <v>0.13023902569946699</v>
      </c>
      <c r="AS11" s="16">
        <v>0.21776162322959799</v>
      </c>
      <c r="AT11" s="16">
        <v>0.22630132140654799</v>
      </c>
      <c r="AU11" s="16">
        <v>7.7782880743802102E-2</v>
      </c>
      <c r="AV11" s="16">
        <v>0</v>
      </c>
      <c r="AW11" s="16"/>
      <c r="AX11" s="16">
        <v>0.11473165466314</v>
      </c>
      <c r="AY11" s="16">
        <v>0.14404275421263299</v>
      </c>
      <c r="AZ11" s="16">
        <v>0.34839517538488401</v>
      </c>
      <c r="BA11" s="16">
        <v>0.11673557509146899</v>
      </c>
      <c r="BB11" s="16">
        <v>2.9520386846851002E-2</v>
      </c>
      <c r="BC11" s="16"/>
      <c r="BD11" s="16">
        <v>0.112577291087313</v>
      </c>
      <c r="BE11" s="16">
        <v>0.14634499586830499</v>
      </c>
      <c r="BF11" s="16"/>
      <c r="BG11" s="16">
        <v>0.12588380883854999</v>
      </c>
      <c r="BH11" s="16">
        <v>0.12542499916008501</v>
      </c>
      <c r="BI11" s="16"/>
      <c r="BJ11" s="16">
        <v>9.7263406575514702E-2</v>
      </c>
      <c r="BK11" s="16">
        <v>0.14152275298450201</v>
      </c>
    </row>
    <row r="12" spans="2:63" x14ac:dyDescent="0.35">
      <c r="B12" s="17" t="s">
        <v>127</v>
      </c>
      <c r="C12" s="16">
        <v>0.123393607689796</v>
      </c>
      <c r="D12" s="16">
        <v>0.124975419260379</v>
      </c>
      <c r="E12" s="16">
        <v>0.12069217581163</v>
      </c>
      <c r="F12" s="16"/>
      <c r="G12" s="16">
        <v>0.123412728053996</v>
      </c>
      <c r="H12" s="16">
        <v>0.14298535919284899</v>
      </c>
      <c r="I12" s="16">
        <v>7.6949660788948396E-2</v>
      </c>
      <c r="J12" s="16"/>
      <c r="K12" s="16">
        <v>0.13441583911706301</v>
      </c>
      <c r="L12" s="16">
        <v>0.16106004952532699</v>
      </c>
      <c r="M12" s="16">
        <v>0.10634826427157899</v>
      </c>
      <c r="N12" s="16">
        <v>0.111337000110505</v>
      </c>
      <c r="O12" s="16"/>
      <c r="P12" s="16">
        <v>9.5217477362852604E-2</v>
      </c>
      <c r="Q12" s="16">
        <v>0.130666068996069</v>
      </c>
      <c r="R12" s="16">
        <v>0.100436394140764</v>
      </c>
      <c r="S12" s="16">
        <v>0.13483006707206699</v>
      </c>
      <c r="T12" s="16"/>
      <c r="U12" s="16">
        <v>0.14275207099780801</v>
      </c>
      <c r="V12" s="16">
        <v>9.3353394091085007E-2</v>
      </c>
      <c r="W12" s="16">
        <v>7.3439949267395499E-2</v>
      </c>
      <c r="X12" s="16">
        <v>0.174454251007511</v>
      </c>
      <c r="Y12" s="16">
        <v>0</v>
      </c>
      <c r="Z12" s="16"/>
      <c r="AA12" s="16">
        <v>0.187186890338808</v>
      </c>
      <c r="AB12" s="16">
        <v>7.5618757991621197E-2</v>
      </c>
      <c r="AC12" s="16"/>
      <c r="AD12" s="16">
        <v>0.12658036712315199</v>
      </c>
      <c r="AE12" s="16">
        <v>0.10894927044326599</v>
      </c>
      <c r="AF12" s="16"/>
      <c r="AG12" s="16" t="s">
        <v>123</v>
      </c>
      <c r="AH12" s="16" t="s">
        <v>123</v>
      </c>
      <c r="AI12" s="16" t="s">
        <v>123</v>
      </c>
      <c r="AJ12" s="16">
        <v>0.15244036367227601</v>
      </c>
      <c r="AK12" s="16">
        <v>4.0331713668491899E-2</v>
      </c>
      <c r="AL12" s="16" t="s">
        <v>123</v>
      </c>
      <c r="AM12" s="16" t="s">
        <v>123</v>
      </c>
      <c r="AN12" s="16" t="s">
        <v>123</v>
      </c>
      <c r="AO12" s="16" t="s">
        <v>123</v>
      </c>
      <c r="AP12" s="16"/>
      <c r="AQ12" s="16">
        <v>0.12774275014192399</v>
      </c>
      <c r="AR12" s="16">
        <v>0.14734552137196899</v>
      </c>
      <c r="AS12" s="16">
        <v>0</v>
      </c>
      <c r="AT12" s="16">
        <v>0.118702852498248</v>
      </c>
      <c r="AU12" s="16">
        <v>6.2651553790102704E-2</v>
      </c>
      <c r="AV12" s="16">
        <v>0.31686093012080602</v>
      </c>
      <c r="AW12" s="16"/>
      <c r="AX12" s="16">
        <v>0.107816157415545</v>
      </c>
      <c r="AY12" s="16">
        <v>0.11030048814391</v>
      </c>
      <c r="AZ12" s="16">
        <v>0.14108881519941899</v>
      </c>
      <c r="BA12" s="16">
        <v>0.230590265190184</v>
      </c>
      <c r="BB12" s="16">
        <v>8.8768516284180393E-2</v>
      </c>
      <c r="BC12" s="16"/>
      <c r="BD12" s="16">
        <v>0.118464778636826</v>
      </c>
      <c r="BE12" s="16">
        <v>0.13123078600834001</v>
      </c>
      <c r="BF12" s="16"/>
      <c r="BG12" s="16">
        <v>0.122709233587995</v>
      </c>
      <c r="BH12" s="16">
        <v>0.12387589774110901</v>
      </c>
      <c r="BI12" s="16"/>
      <c r="BJ12" s="16">
        <v>8.0709297216189704E-2</v>
      </c>
      <c r="BK12" s="16">
        <v>0.16358736843051599</v>
      </c>
    </row>
    <row r="13" spans="2:63" x14ac:dyDescent="0.35">
      <c r="B13" s="17" t="s">
        <v>126</v>
      </c>
      <c r="C13" s="16">
        <v>0.11513359332468601</v>
      </c>
      <c r="D13" s="16">
        <v>0.1239467436534</v>
      </c>
      <c r="E13" s="16">
        <v>0.100082416757376</v>
      </c>
      <c r="F13" s="16"/>
      <c r="G13" s="16">
        <v>0.157878512653189</v>
      </c>
      <c r="H13" s="16">
        <v>0.102120825319426</v>
      </c>
      <c r="I13" s="16">
        <v>7.8242589059482698E-2</v>
      </c>
      <c r="J13" s="16"/>
      <c r="K13" s="16">
        <v>0.16656952599076399</v>
      </c>
      <c r="L13" s="16">
        <v>0.143668266227234</v>
      </c>
      <c r="M13" s="16">
        <v>0.10066220930445099</v>
      </c>
      <c r="N13" s="16">
        <v>8.4129426300210294E-2</v>
      </c>
      <c r="O13" s="16"/>
      <c r="P13" s="16">
        <v>0</v>
      </c>
      <c r="Q13" s="16">
        <v>6.7790921853095404E-2</v>
      </c>
      <c r="R13" s="16">
        <v>0.120994639530467</v>
      </c>
      <c r="S13" s="16">
        <v>0.149635564366048</v>
      </c>
      <c r="T13" s="16"/>
      <c r="U13" s="16">
        <v>0.13537352227184499</v>
      </c>
      <c r="V13" s="16">
        <v>8.5708731460007098E-2</v>
      </c>
      <c r="W13" s="16">
        <v>7.3453994906096096E-2</v>
      </c>
      <c r="X13" s="16">
        <v>0.14833144538542001</v>
      </c>
      <c r="Y13" s="16">
        <v>0.17000400512664901</v>
      </c>
      <c r="Z13" s="16"/>
      <c r="AA13" s="16">
        <v>0.114964485594438</v>
      </c>
      <c r="AB13" s="16">
        <v>0.120984703743563</v>
      </c>
      <c r="AC13" s="16"/>
      <c r="AD13" s="16">
        <v>0.10989766478768</v>
      </c>
      <c r="AE13" s="16">
        <v>0.103263558445124</v>
      </c>
      <c r="AF13" s="16"/>
      <c r="AG13" s="16" t="s">
        <v>123</v>
      </c>
      <c r="AH13" s="16" t="s">
        <v>123</v>
      </c>
      <c r="AI13" s="16" t="s">
        <v>123</v>
      </c>
      <c r="AJ13" s="16">
        <v>0.135223998058945</v>
      </c>
      <c r="AK13" s="16">
        <v>5.7683216770115502E-2</v>
      </c>
      <c r="AL13" s="16" t="s">
        <v>123</v>
      </c>
      <c r="AM13" s="16" t="s">
        <v>123</v>
      </c>
      <c r="AN13" s="16" t="s">
        <v>123</v>
      </c>
      <c r="AO13" s="16" t="s">
        <v>123</v>
      </c>
      <c r="AP13" s="16"/>
      <c r="AQ13" s="16">
        <v>0.12415236624399301</v>
      </c>
      <c r="AR13" s="16">
        <v>0.135522996689382</v>
      </c>
      <c r="AS13" s="16">
        <v>0.206150893239783</v>
      </c>
      <c r="AT13" s="16">
        <v>9.3670404182180506E-2</v>
      </c>
      <c r="AU13" s="16">
        <v>5.55030642210795E-2</v>
      </c>
      <c r="AV13" s="16">
        <v>0</v>
      </c>
      <c r="AW13" s="16"/>
      <c r="AX13" s="16">
        <v>9.0717134584677797E-2</v>
      </c>
      <c r="AY13" s="16">
        <v>0.126536161547013</v>
      </c>
      <c r="AZ13" s="16">
        <v>0</v>
      </c>
      <c r="BA13" s="16">
        <v>8.8999630439944896E-2</v>
      </c>
      <c r="BB13" s="16">
        <v>0.16072166106005401</v>
      </c>
      <c r="BC13" s="16"/>
      <c r="BD13" s="16">
        <v>0.114750836714874</v>
      </c>
      <c r="BE13" s="16">
        <v>0.11574220274722</v>
      </c>
      <c r="BF13" s="16"/>
      <c r="BG13" s="16">
        <v>0.113508594537929</v>
      </c>
      <c r="BH13" s="16">
        <v>0.116278757564808</v>
      </c>
      <c r="BI13" s="16"/>
      <c r="BJ13" s="16">
        <v>9.4629176202163601E-2</v>
      </c>
      <c r="BK13" s="16">
        <v>0.124227390084994</v>
      </c>
    </row>
    <row r="14" spans="2:63" ht="29" x14ac:dyDescent="0.35">
      <c r="B14" s="17" t="s">
        <v>135</v>
      </c>
      <c r="C14" s="16">
        <v>0.11257613902075</v>
      </c>
      <c r="D14" s="16">
        <v>0.106844349914079</v>
      </c>
      <c r="E14" s="16">
        <v>0.122364939469326</v>
      </c>
      <c r="F14" s="16"/>
      <c r="G14" s="16">
        <v>0.19672235462291199</v>
      </c>
      <c r="H14" s="16">
        <v>7.7684668016729005E-2</v>
      </c>
      <c r="I14" s="16">
        <v>6.1926530035288301E-2</v>
      </c>
      <c r="J14" s="16"/>
      <c r="K14" s="16">
        <v>0.156467130309007</v>
      </c>
      <c r="L14" s="16">
        <v>0.132579441674367</v>
      </c>
      <c r="M14" s="16">
        <v>7.7583674257646201E-2</v>
      </c>
      <c r="N14" s="16">
        <v>0.115405539150109</v>
      </c>
      <c r="O14" s="16"/>
      <c r="P14" s="16">
        <v>0.108937611152993</v>
      </c>
      <c r="Q14" s="16">
        <v>0.14616295180812799</v>
      </c>
      <c r="R14" s="16">
        <v>0.10402812595826599</v>
      </c>
      <c r="S14" s="16">
        <v>0.113615219235823</v>
      </c>
      <c r="T14" s="16"/>
      <c r="U14" s="16">
        <v>0.15205616962603</v>
      </c>
      <c r="V14" s="16">
        <v>4.5585443910275698E-2</v>
      </c>
      <c r="W14" s="16">
        <v>7.2167467197022106E-2</v>
      </c>
      <c r="X14" s="16">
        <v>0.17049899091142501</v>
      </c>
      <c r="Y14" s="16">
        <v>0</v>
      </c>
      <c r="Z14" s="16"/>
      <c r="AA14" s="16">
        <v>0.12894722608710499</v>
      </c>
      <c r="AB14" s="16">
        <v>9.9862943079801897E-2</v>
      </c>
      <c r="AC14" s="16"/>
      <c r="AD14" s="16">
        <v>0.12922422590226701</v>
      </c>
      <c r="AE14" s="16">
        <v>0.109452030271423</v>
      </c>
      <c r="AF14" s="16"/>
      <c r="AG14" s="16" t="s">
        <v>123</v>
      </c>
      <c r="AH14" s="16" t="s">
        <v>123</v>
      </c>
      <c r="AI14" s="16" t="s">
        <v>123</v>
      </c>
      <c r="AJ14" s="16">
        <v>0.130264080733377</v>
      </c>
      <c r="AK14" s="16">
        <v>6.19958284044669E-2</v>
      </c>
      <c r="AL14" s="16" t="s">
        <v>123</v>
      </c>
      <c r="AM14" s="16" t="s">
        <v>123</v>
      </c>
      <c r="AN14" s="16" t="s">
        <v>123</v>
      </c>
      <c r="AO14" s="16" t="s">
        <v>123</v>
      </c>
      <c r="AP14" s="16"/>
      <c r="AQ14" s="16">
        <v>0.106585729459902</v>
      </c>
      <c r="AR14" s="16">
        <v>0.12680538832590199</v>
      </c>
      <c r="AS14" s="16">
        <v>0</v>
      </c>
      <c r="AT14" s="16">
        <v>0.14227150001234401</v>
      </c>
      <c r="AU14" s="16">
        <v>9.4832184649477402E-2</v>
      </c>
      <c r="AV14" s="16">
        <v>0.31686093012080602</v>
      </c>
      <c r="AW14" s="16"/>
      <c r="AX14" s="16">
        <v>0.17080290463939701</v>
      </c>
      <c r="AY14" s="16">
        <v>9.7990804514209301E-2</v>
      </c>
      <c r="AZ14" s="16">
        <v>0</v>
      </c>
      <c r="BA14" s="16">
        <v>0.108654372694035</v>
      </c>
      <c r="BB14" s="16">
        <v>0.10360731004727</v>
      </c>
      <c r="BC14" s="16"/>
      <c r="BD14" s="16">
        <v>0.105274563118689</v>
      </c>
      <c r="BE14" s="16">
        <v>0.124186148565784</v>
      </c>
      <c r="BF14" s="16"/>
      <c r="BG14" s="16">
        <v>7.9900718316767899E-2</v>
      </c>
      <c r="BH14" s="16">
        <v>0.13560306287208801</v>
      </c>
      <c r="BI14" s="16"/>
      <c r="BJ14" s="16">
        <v>0.114488866454272</v>
      </c>
      <c r="BK14" s="16">
        <v>9.7695839836179396E-2</v>
      </c>
    </row>
    <row r="15" spans="2:63" ht="43.5" x14ac:dyDescent="0.35">
      <c r="B15" s="17" t="s">
        <v>137</v>
      </c>
      <c r="C15" s="16">
        <v>0.106340287258563</v>
      </c>
      <c r="D15" s="16">
        <v>9.8146793064426294E-2</v>
      </c>
      <c r="E15" s="16">
        <v>0.12033320956438</v>
      </c>
      <c r="F15" s="16"/>
      <c r="G15" s="16">
        <v>9.2180329924184207E-2</v>
      </c>
      <c r="H15" s="16">
        <v>0.11053423786843</v>
      </c>
      <c r="I15" s="16">
        <v>0.118837607288414</v>
      </c>
      <c r="J15" s="16"/>
      <c r="K15" s="16">
        <v>4.3730280205939102E-2</v>
      </c>
      <c r="L15" s="16">
        <v>0.18795011620397101</v>
      </c>
      <c r="M15" s="16">
        <v>9.2503814643662793E-2</v>
      </c>
      <c r="N15" s="16">
        <v>0.100923354882351</v>
      </c>
      <c r="O15" s="16"/>
      <c r="P15" s="16">
        <v>0.11781705713329201</v>
      </c>
      <c r="Q15" s="16">
        <v>0.105911641567558</v>
      </c>
      <c r="R15" s="16">
        <v>0.124905478016663</v>
      </c>
      <c r="S15" s="16">
        <v>9.7705425577571003E-2</v>
      </c>
      <c r="T15" s="16"/>
      <c r="U15" s="16">
        <v>0.10980040135191201</v>
      </c>
      <c r="V15" s="16">
        <v>0.124896046976325</v>
      </c>
      <c r="W15" s="16">
        <v>8.7975269134608097E-2</v>
      </c>
      <c r="X15" s="16">
        <v>0.110859671742486</v>
      </c>
      <c r="Y15" s="16">
        <v>0</v>
      </c>
      <c r="Z15" s="16"/>
      <c r="AA15" s="16">
        <v>4.5916865414491498E-2</v>
      </c>
      <c r="AB15" s="16">
        <v>0.15283946757609701</v>
      </c>
      <c r="AC15" s="16"/>
      <c r="AD15" s="16">
        <v>8.0964435159453396E-2</v>
      </c>
      <c r="AE15" s="16">
        <v>0.119506406576187</v>
      </c>
      <c r="AF15" s="16"/>
      <c r="AG15" s="16" t="s">
        <v>123</v>
      </c>
      <c r="AH15" s="16" t="s">
        <v>123</v>
      </c>
      <c r="AI15" s="16" t="s">
        <v>123</v>
      </c>
      <c r="AJ15" s="16">
        <v>9.8297566149574106E-2</v>
      </c>
      <c r="AK15" s="16">
        <v>0.12933919456513801</v>
      </c>
      <c r="AL15" s="16" t="s">
        <v>123</v>
      </c>
      <c r="AM15" s="16" t="s">
        <v>123</v>
      </c>
      <c r="AN15" s="16" t="s">
        <v>123</v>
      </c>
      <c r="AO15" s="16" t="s">
        <v>123</v>
      </c>
      <c r="AP15" s="16"/>
      <c r="AQ15" s="16">
        <v>0.109811886583897</v>
      </c>
      <c r="AR15" s="16">
        <v>8.1479731491102006E-2</v>
      </c>
      <c r="AS15" s="16">
        <v>0</v>
      </c>
      <c r="AT15" s="16">
        <v>0.14483020422965701</v>
      </c>
      <c r="AU15" s="16">
        <v>0.139660231353467</v>
      </c>
      <c r="AV15" s="16">
        <v>0</v>
      </c>
      <c r="AW15" s="16"/>
      <c r="AX15" s="16">
        <v>6.7202926548090999E-2</v>
      </c>
      <c r="AY15" s="16">
        <v>0.133033547602212</v>
      </c>
      <c r="AZ15" s="16">
        <v>0</v>
      </c>
      <c r="BA15" s="16">
        <v>0.15943203502457401</v>
      </c>
      <c r="BB15" s="16">
        <v>3.0310656334280699E-2</v>
      </c>
      <c r="BC15" s="16"/>
      <c r="BD15" s="16">
        <v>0.124629306903021</v>
      </c>
      <c r="BE15" s="16">
        <v>7.7259483951216498E-2</v>
      </c>
      <c r="BF15" s="16"/>
      <c r="BG15" s="16">
        <v>0.167487390509582</v>
      </c>
      <c r="BH15" s="16">
        <v>6.3248885221326698E-2</v>
      </c>
      <c r="BI15" s="16"/>
      <c r="BJ15" s="16">
        <v>0.10125457990079501</v>
      </c>
      <c r="BK15" s="16">
        <v>0.103134582144238</v>
      </c>
    </row>
    <row r="16" spans="2:63" x14ac:dyDescent="0.35">
      <c r="B16" s="17" t="s">
        <v>130</v>
      </c>
      <c r="C16" s="16">
        <v>0.105945143692389</v>
      </c>
      <c r="D16" s="16">
        <v>0.13814895001710401</v>
      </c>
      <c r="E16" s="16">
        <v>5.0947196641205603E-2</v>
      </c>
      <c r="F16" s="16"/>
      <c r="G16" s="16">
        <v>0.198189779911078</v>
      </c>
      <c r="H16" s="16">
        <v>5.6236764406359399E-2</v>
      </c>
      <c r="I16" s="16">
        <v>7.7567442734269507E-2</v>
      </c>
      <c r="J16" s="16"/>
      <c r="K16" s="16">
        <v>7.2949826999138295E-2</v>
      </c>
      <c r="L16" s="16">
        <v>0.11668664869655999</v>
      </c>
      <c r="M16" s="16">
        <v>6.0307651605362202E-2</v>
      </c>
      <c r="N16" s="16">
        <v>0.16974599026138401</v>
      </c>
      <c r="O16" s="16"/>
      <c r="P16" s="16">
        <v>0.17135951709327499</v>
      </c>
      <c r="Q16" s="16">
        <v>2.32647492813093E-2</v>
      </c>
      <c r="R16" s="16">
        <v>0.12583095121072599</v>
      </c>
      <c r="S16" s="16">
        <v>0.124629755278128</v>
      </c>
      <c r="T16" s="16"/>
      <c r="U16" s="16">
        <v>0.13166416426056801</v>
      </c>
      <c r="V16" s="16">
        <v>5.6390075734101999E-2</v>
      </c>
      <c r="W16" s="16">
        <v>5.8221199004494302E-2</v>
      </c>
      <c r="X16" s="16">
        <v>0.136555950075229</v>
      </c>
      <c r="Y16" s="16">
        <v>0.292667866815495</v>
      </c>
      <c r="Z16" s="16"/>
      <c r="AA16" s="16">
        <v>0.178702715366549</v>
      </c>
      <c r="AB16" s="16">
        <v>9.1374215852401602E-2</v>
      </c>
      <c r="AC16" s="16"/>
      <c r="AD16" s="16">
        <v>0.155049322267893</v>
      </c>
      <c r="AE16" s="16">
        <v>6.0388318622167897E-2</v>
      </c>
      <c r="AF16" s="16"/>
      <c r="AG16" s="16" t="s">
        <v>123</v>
      </c>
      <c r="AH16" s="16" t="s">
        <v>123</v>
      </c>
      <c r="AI16" s="16" t="s">
        <v>123</v>
      </c>
      <c r="AJ16" s="16">
        <v>0.11242546022712301</v>
      </c>
      <c r="AK16" s="16">
        <v>8.7414077243615995E-2</v>
      </c>
      <c r="AL16" s="16" t="s">
        <v>123</v>
      </c>
      <c r="AM16" s="16" t="s">
        <v>123</v>
      </c>
      <c r="AN16" s="16" t="s">
        <v>123</v>
      </c>
      <c r="AO16" s="16" t="s">
        <v>123</v>
      </c>
      <c r="AP16" s="16"/>
      <c r="AQ16" s="16">
        <v>0.11053943124733299</v>
      </c>
      <c r="AR16" s="16">
        <v>5.91655713161926E-2</v>
      </c>
      <c r="AS16" s="16">
        <v>0.57793172793366199</v>
      </c>
      <c r="AT16" s="16">
        <v>0.124812945374979</v>
      </c>
      <c r="AU16" s="16">
        <v>0.12432699110223</v>
      </c>
      <c r="AV16" s="16">
        <v>0</v>
      </c>
      <c r="AW16" s="16"/>
      <c r="AX16" s="16">
        <v>0.187575516264435</v>
      </c>
      <c r="AY16" s="16">
        <v>8.2666599889804598E-2</v>
      </c>
      <c r="AZ16" s="16">
        <v>0.22734488431403299</v>
      </c>
      <c r="BA16" s="16">
        <v>5.92435601884405E-2</v>
      </c>
      <c r="BB16" s="16">
        <v>8.7417376566359797E-2</v>
      </c>
      <c r="BC16" s="16"/>
      <c r="BD16" s="16">
        <v>7.0254411763997798E-2</v>
      </c>
      <c r="BE16" s="16">
        <v>0.16269587037331701</v>
      </c>
      <c r="BF16" s="16"/>
      <c r="BG16" s="16">
        <v>6.8411626757744995E-2</v>
      </c>
      <c r="BH16" s="16">
        <v>0.13239565045576801</v>
      </c>
      <c r="BI16" s="16"/>
      <c r="BJ16" s="16">
        <v>6.5255524157935604E-2</v>
      </c>
      <c r="BK16" s="16">
        <v>0.14353591289745099</v>
      </c>
    </row>
    <row r="17" spans="2:63" x14ac:dyDescent="0.35">
      <c r="B17" s="17" t="s">
        <v>138</v>
      </c>
      <c r="C17" s="16">
        <v>9.1158822352109203E-2</v>
      </c>
      <c r="D17" s="16">
        <v>0.113047402396073</v>
      </c>
      <c r="E17" s="16">
        <v>5.3777310547412402E-2</v>
      </c>
      <c r="F17" s="16"/>
      <c r="G17" s="16">
        <v>0.13647635271807501</v>
      </c>
      <c r="H17" s="16">
        <v>3.2733250078971703E-2</v>
      </c>
      <c r="I17" s="16">
        <v>0.157776929116276</v>
      </c>
      <c r="J17" s="16"/>
      <c r="K17" s="16">
        <v>0.10333058533196</v>
      </c>
      <c r="L17" s="16">
        <v>1.8407158013594899E-2</v>
      </c>
      <c r="M17" s="16">
        <v>9.6990894909421699E-2</v>
      </c>
      <c r="N17" s="16">
        <v>0.12752987454975601</v>
      </c>
      <c r="O17" s="16"/>
      <c r="P17" s="16">
        <v>0</v>
      </c>
      <c r="Q17" s="16">
        <v>0.10648034097572801</v>
      </c>
      <c r="R17" s="16">
        <v>6.4744657153596494E-2</v>
      </c>
      <c r="S17" s="16">
        <v>0.114324531456822</v>
      </c>
      <c r="T17" s="16"/>
      <c r="U17" s="16">
        <v>8.7925667544411598E-2</v>
      </c>
      <c r="V17" s="16">
        <v>9.0395678443803501E-2</v>
      </c>
      <c r="W17" s="16">
        <v>2.9744508935109201E-2</v>
      </c>
      <c r="X17" s="16">
        <v>0.13069545940972499</v>
      </c>
      <c r="Y17" s="16">
        <v>0.292667866815495</v>
      </c>
      <c r="Z17" s="16"/>
      <c r="AA17" s="16">
        <v>4.9539513199095497E-2</v>
      </c>
      <c r="AB17" s="16">
        <v>0.11921953067298</v>
      </c>
      <c r="AC17" s="16"/>
      <c r="AD17" s="16">
        <v>0.12976091754711899</v>
      </c>
      <c r="AE17" s="16">
        <v>7.4115939120086294E-2</v>
      </c>
      <c r="AF17" s="16"/>
      <c r="AG17" s="16" t="s">
        <v>123</v>
      </c>
      <c r="AH17" s="16" t="s">
        <v>123</v>
      </c>
      <c r="AI17" s="16" t="s">
        <v>123</v>
      </c>
      <c r="AJ17" s="16">
        <v>6.5785452253038099E-2</v>
      </c>
      <c r="AK17" s="16">
        <v>0.16371632858115501</v>
      </c>
      <c r="AL17" s="16" t="s">
        <v>123</v>
      </c>
      <c r="AM17" s="16" t="s">
        <v>123</v>
      </c>
      <c r="AN17" s="16" t="s">
        <v>123</v>
      </c>
      <c r="AO17" s="16" t="s">
        <v>123</v>
      </c>
      <c r="AP17" s="16"/>
      <c r="AQ17" s="16">
        <v>7.3484495484852599E-2</v>
      </c>
      <c r="AR17" s="16">
        <v>8.6369782262685005E-2</v>
      </c>
      <c r="AS17" s="16">
        <v>0</v>
      </c>
      <c r="AT17" s="16">
        <v>0.20984097276792699</v>
      </c>
      <c r="AU17" s="16">
        <v>6.55675318466169E-2</v>
      </c>
      <c r="AV17" s="16">
        <v>0.31686093012080602</v>
      </c>
      <c r="AW17" s="16"/>
      <c r="AX17" s="16">
        <v>0.10805953423748201</v>
      </c>
      <c r="AY17" s="16">
        <v>9.6697990339607104E-2</v>
      </c>
      <c r="AZ17" s="16">
        <v>0</v>
      </c>
      <c r="BA17" s="16">
        <v>9.2226126433284997E-2</v>
      </c>
      <c r="BB17" s="16">
        <v>5.8810330135357802E-2</v>
      </c>
      <c r="BC17" s="16"/>
      <c r="BD17" s="16">
        <v>0.10889397703656201</v>
      </c>
      <c r="BE17" s="16">
        <v>6.2958702551799806E-2</v>
      </c>
      <c r="BF17" s="16"/>
      <c r="BG17" s="16">
        <v>0.130100983905268</v>
      </c>
      <c r="BH17" s="16">
        <v>6.3715619805009005E-2</v>
      </c>
      <c r="BI17" s="16"/>
      <c r="BJ17" s="16">
        <v>0.10058767927666799</v>
      </c>
      <c r="BK17" s="16">
        <v>8.9625929488688694E-2</v>
      </c>
    </row>
    <row r="18" spans="2:63" x14ac:dyDescent="0.35">
      <c r="B18" s="17" t="s">
        <v>131</v>
      </c>
      <c r="C18" s="16">
        <v>7.4273857783691305E-2</v>
      </c>
      <c r="D18" s="16">
        <v>9.8996334593759505E-2</v>
      </c>
      <c r="E18" s="16">
        <v>3.2052591860516302E-2</v>
      </c>
      <c r="F18" s="16"/>
      <c r="G18" s="16">
        <v>0.11979624171674599</v>
      </c>
      <c r="H18" s="16">
        <v>5.7733925992279798E-2</v>
      </c>
      <c r="I18" s="16">
        <v>4.1338640324866602E-2</v>
      </c>
      <c r="J18" s="16"/>
      <c r="K18" s="16">
        <v>5.7429558989137902E-2</v>
      </c>
      <c r="L18" s="16">
        <v>1.8407158013594899E-2</v>
      </c>
      <c r="M18" s="16">
        <v>6.1853132457914101E-2</v>
      </c>
      <c r="N18" s="16">
        <v>0.13623329256602501</v>
      </c>
      <c r="O18" s="16"/>
      <c r="P18" s="16">
        <v>0</v>
      </c>
      <c r="Q18" s="16">
        <v>0.16777708990211901</v>
      </c>
      <c r="R18" s="16">
        <v>3.7263863838554803E-2</v>
      </c>
      <c r="S18" s="16">
        <v>7.3144675451032107E-2</v>
      </c>
      <c r="T18" s="16"/>
      <c r="U18" s="16">
        <v>9.2546532879656099E-2</v>
      </c>
      <c r="V18" s="16">
        <v>3.1640503893237797E-2</v>
      </c>
      <c r="W18" s="16">
        <v>0</v>
      </c>
      <c r="X18" s="16">
        <v>0.156405790807706</v>
      </c>
      <c r="Y18" s="16">
        <v>0</v>
      </c>
      <c r="Z18" s="16"/>
      <c r="AA18" s="16">
        <v>3.1688581234492801E-2</v>
      </c>
      <c r="AB18" s="16">
        <v>0.146276787491707</v>
      </c>
      <c r="AC18" s="16"/>
      <c r="AD18" s="16">
        <v>4.8135144661395998E-2</v>
      </c>
      <c r="AE18" s="16">
        <v>8.9530838606072194E-2</v>
      </c>
      <c r="AF18" s="16"/>
      <c r="AG18" s="16" t="s">
        <v>123</v>
      </c>
      <c r="AH18" s="16" t="s">
        <v>123</v>
      </c>
      <c r="AI18" s="16" t="s">
        <v>123</v>
      </c>
      <c r="AJ18" s="16">
        <v>7.5232333922293698E-2</v>
      </c>
      <c r="AK18" s="16">
        <v>7.1533006327006807E-2</v>
      </c>
      <c r="AL18" s="16" t="s">
        <v>123</v>
      </c>
      <c r="AM18" s="16" t="s">
        <v>123</v>
      </c>
      <c r="AN18" s="16" t="s">
        <v>123</v>
      </c>
      <c r="AO18" s="16" t="s">
        <v>123</v>
      </c>
      <c r="AP18" s="16"/>
      <c r="AQ18" s="16">
        <v>7.0306337664657395E-2</v>
      </c>
      <c r="AR18" s="16">
        <v>1.9610186110988598E-2</v>
      </c>
      <c r="AS18" s="16">
        <v>0</v>
      </c>
      <c r="AT18" s="16">
        <v>0.13079657005615</v>
      </c>
      <c r="AU18" s="16">
        <v>0.13491475039367901</v>
      </c>
      <c r="AV18" s="16">
        <v>0.31686093012080602</v>
      </c>
      <c r="AW18" s="16"/>
      <c r="AX18" s="16">
        <v>4.8992537663719103E-2</v>
      </c>
      <c r="AY18" s="16">
        <v>8.7648354233312395E-2</v>
      </c>
      <c r="AZ18" s="16">
        <v>0</v>
      </c>
      <c r="BA18" s="16">
        <v>0.120889565501068</v>
      </c>
      <c r="BB18" s="16">
        <v>2.9520386846851002E-2</v>
      </c>
      <c r="BC18" s="16"/>
      <c r="BD18" s="16">
        <v>9.0795140419103401E-2</v>
      </c>
      <c r="BE18" s="16">
        <v>4.8003878307176E-2</v>
      </c>
      <c r="BF18" s="16"/>
      <c r="BG18" s="16">
        <v>9.4419220175691501E-2</v>
      </c>
      <c r="BH18" s="16">
        <v>6.00770788053668E-2</v>
      </c>
      <c r="BI18" s="16"/>
      <c r="BJ18" s="16">
        <v>6.2905767143578498E-2</v>
      </c>
      <c r="BK18" s="16">
        <v>6.9648048776439306E-2</v>
      </c>
    </row>
    <row r="19" spans="2:63" ht="29" x14ac:dyDescent="0.35">
      <c r="B19" s="17" t="s">
        <v>136</v>
      </c>
      <c r="C19" s="16">
        <v>6.3395885230041304E-2</v>
      </c>
      <c r="D19" s="16">
        <v>6.5366191326689194E-2</v>
      </c>
      <c r="E19" s="16">
        <v>6.0030978942709E-2</v>
      </c>
      <c r="F19" s="16"/>
      <c r="G19" s="16">
        <v>5.4229947395126099E-2</v>
      </c>
      <c r="H19" s="16">
        <v>7.1948863617913195E-2</v>
      </c>
      <c r="I19" s="16">
        <v>5.7654699349060999E-2</v>
      </c>
      <c r="J19" s="16"/>
      <c r="K19" s="16">
        <v>2.43004495791545E-2</v>
      </c>
      <c r="L19" s="16">
        <v>3.6693816538473999E-2</v>
      </c>
      <c r="M19" s="16">
        <v>8.7140007811220194E-2</v>
      </c>
      <c r="N19" s="16">
        <v>7.55884435551019E-2</v>
      </c>
      <c r="O19" s="16"/>
      <c r="P19" s="16">
        <v>0</v>
      </c>
      <c r="Q19" s="16">
        <v>6.4673366390318995E-2</v>
      </c>
      <c r="R19" s="16">
        <v>6.9761457019429193E-2</v>
      </c>
      <c r="S19" s="16">
        <v>7.2095099524258993E-2</v>
      </c>
      <c r="T19" s="16"/>
      <c r="U19" s="16">
        <v>5.75824678496289E-2</v>
      </c>
      <c r="V19" s="16">
        <v>9.4785749269062095E-2</v>
      </c>
      <c r="W19" s="16">
        <v>2.9744508935109201E-2</v>
      </c>
      <c r="X19" s="16">
        <v>9.2837406073047996E-2</v>
      </c>
      <c r="Y19" s="16">
        <v>0</v>
      </c>
      <c r="Z19" s="16"/>
      <c r="AA19" s="16">
        <v>6.1933332576412703E-2</v>
      </c>
      <c r="AB19" s="16">
        <v>8.7295711276221405E-2</v>
      </c>
      <c r="AC19" s="16"/>
      <c r="AD19" s="16">
        <v>5.1833673569041498E-2</v>
      </c>
      <c r="AE19" s="16">
        <v>8.4017066552995401E-2</v>
      </c>
      <c r="AF19" s="16"/>
      <c r="AG19" s="16" t="s">
        <v>123</v>
      </c>
      <c r="AH19" s="16" t="s">
        <v>123</v>
      </c>
      <c r="AI19" s="16" t="s">
        <v>123</v>
      </c>
      <c r="AJ19" s="16">
        <v>7.5148415485335601E-2</v>
      </c>
      <c r="AK19" s="16">
        <v>2.9788434431190301E-2</v>
      </c>
      <c r="AL19" s="16" t="s">
        <v>123</v>
      </c>
      <c r="AM19" s="16" t="s">
        <v>123</v>
      </c>
      <c r="AN19" s="16" t="s">
        <v>123</v>
      </c>
      <c r="AO19" s="16" t="s">
        <v>123</v>
      </c>
      <c r="AP19" s="16"/>
      <c r="AQ19" s="16">
        <v>6.7532376681499307E-2</v>
      </c>
      <c r="AR19" s="16">
        <v>7.0596332914108897E-2</v>
      </c>
      <c r="AS19" s="16">
        <v>0</v>
      </c>
      <c r="AT19" s="16">
        <v>4.8601095830163303E-2</v>
      </c>
      <c r="AU19" s="16">
        <v>4.1741516360555703E-2</v>
      </c>
      <c r="AV19" s="16">
        <v>0.31686093012080602</v>
      </c>
      <c r="AW19" s="16"/>
      <c r="AX19" s="16">
        <v>1.8204537144476399E-2</v>
      </c>
      <c r="AY19" s="16">
        <v>7.2494158857302093E-2</v>
      </c>
      <c r="AZ19" s="16">
        <v>0</v>
      </c>
      <c r="BA19" s="16">
        <v>0.116948253097588</v>
      </c>
      <c r="BB19" s="16">
        <v>5.98310431811317E-2</v>
      </c>
      <c r="BC19" s="16"/>
      <c r="BD19" s="16">
        <v>9.0854637757020601E-2</v>
      </c>
      <c r="BE19" s="16">
        <v>1.97345738625859E-2</v>
      </c>
      <c r="BF19" s="16"/>
      <c r="BG19" s="16">
        <v>0.117434842682462</v>
      </c>
      <c r="BH19" s="16">
        <v>2.53137142448349E-2</v>
      </c>
      <c r="BI19" s="16"/>
      <c r="BJ19" s="16">
        <v>6.3971243704563502E-2</v>
      </c>
      <c r="BK19" s="16">
        <v>6.0119275139045303E-2</v>
      </c>
    </row>
    <row r="20" spans="2:63" ht="29" x14ac:dyDescent="0.35">
      <c r="B20" s="17" t="s">
        <v>129</v>
      </c>
      <c r="C20" s="16">
        <v>5.6654608161342102E-2</v>
      </c>
      <c r="D20" s="16">
        <v>6.7226720448968505E-2</v>
      </c>
      <c r="E20" s="16">
        <v>3.8599460706061399E-2</v>
      </c>
      <c r="F20" s="16"/>
      <c r="G20" s="16">
        <v>8.0494357415249795E-2</v>
      </c>
      <c r="H20" s="16">
        <v>4.7350951615712997E-2</v>
      </c>
      <c r="I20" s="16">
        <v>4.0927146619387997E-2</v>
      </c>
      <c r="J20" s="16"/>
      <c r="K20" s="16">
        <v>2.2153942573109299E-2</v>
      </c>
      <c r="L20" s="16">
        <v>4.7680255667324402E-2</v>
      </c>
      <c r="M20" s="16">
        <v>6.6190425091953303E-2</v>
      </c>
      <c r="N20" s="16">
        <v>7.0685668408734401E-2</v>
      </c>
      <c r="O20" s="16"/>
      <c r="P20" s="16">
        <v>0.108937611152993</v>
      </c>
      <c r="Q20" s="16">
        <v>7.1474638207492294E-2</v>
      </c>
      <c r="R20" s="16">
        <v>3.3246889022653603E-2</v>
      </c>
      <c r="S20" s="16">
        <v>5.9724481543498999E-2</v>
      </c>
      <c r="T20" s="16"/>
      <c r="U20" s="16">
        <v>6.2650763712884597E-2</v>
      </c>
      <c r="V20" s="16">
        <v>6.3191043896581298E-2</v>
      </c>
      <c r="W20" s="16">
        <v>2.8457981226035298E-2</v>
      </c>
      <c r="X20" s="16">
        <v>7.1272999048117305E-2</v>
      </c>
      <c r="Y20" s="16">
        <v>0</v>
      </c>
      <c r="Z20" s="16"/>
      <c r="AA20" s="16">
        <v>7.1831373893672307E-2</v>
      </c>
      <c r="AB20" s="16">
        <v>9.3270270922140894E-2</v>
      </c>
      <c r="AC20" s="16"/>
      <c r="AD20" s="16">
        <v>4.9072340897408001E-2</v>
      </c>
      <c r="AE20" s="16">
        <v>7.9315737024625105E-2</v>
      </c>
      <c r="AF20" s="16"/>
      <c r="AG20" s="16" t="s">
        <v>123</v>
      </c>
      <c r="AH20" s="16" t="s">
        <v>123</v>
      </c>
      <c r="AI20" s="16" t="s">
        <v>123</v>
      </c>
      <c r="AJ20" s="16">
        <v>5.09135459423826E-2</v>
      </c>
      <c r="AK20" s="16">
        <v>7.30717082977069E-2</v>
      </c>
      <c r="AL20" s="16" t="s">
        <v>123</v>
      </c>
      <c r="AM20" s="16" t="s">
        <v>123</v>
      </c>
      <c r="AN20" s="16" t="s">
        <v>123</v>
      </c>
      <c r="AO20" s="16" t="s">
        <v>123</v>
      </c>
      <c r="AP20" s="16"/>
      <c r="AQ20" s="16">
        <v>5.0999016433692999E-2</v>
      </c>
      <c r="AR20" s="16">
        <v>2.69518131690729E-2</v>
      </c>
      <c r="AS20" s="16">
        <v>0</v>
      </c>
      <c r="AT20" s="16">
        <v>9.3670404182180506E-2</v>
      </c>
      <c r="AU20" s="16">
        <v>0.109143060078035</v>
      </c>
      <c r="AV20" s="16">
        <v>0</v>
      </c>
      <c r="AW20" s="16"/>
      <c r="AX20" s="16">
        <v>7.8336031323223199E-2</v>
      </c>
      <c r="AY20" s="16">
        <v>6.4622338740937701E-2</v>
      </c>
      <c r="AZ20" s="16">
        <v>0</v>
      </c>
      <c r="BA20" s="16">
        <v>0</v>
      </c>
      <c r="BB20" s="16">
        <v>5.84315339683854E-2</v>
      </c>
      <c r="BC20" s="16"/>
      <c r="BD20" s="16">
        <v>5.7601944947888797E-2</v>
      </c>
      <c r="BE20" s="16">
        <v>5.5148277297745199E-2</v>
      </c>
      <c r="BF20" s="16"/>
      <c r="BG20" s="16">
        <v>4.2342408005167302E-2</v>
      </c>
      <c r="BH20" s="16">
        <v>6.6740658655596002E-2</v>
      </c>
      <c r="BI20" s="16"/>
      <c r="BJ20" s="16">
        <v>5.1126495705455001E-2</v>
      </c>
      <c r="BK20" s="16">
        <v>5.0886252074729202E-2</v>
      </c>
    </row>
    <row r="21" spans="2:63" x14ac:dyDescent="0.35">
      <c r="B21" s="17" t="s">
        <v>84</v>
      </c>
      <c r="C21" s="16">
        <v>3.6334432008622401E-2</v>
      </c>
      <c r="D21" s="16">
        <v>2.3062351918599601E-2</v>
      </c>
      <c r="E21" s="16">
        <v>5.9000608506210202E-2</v>
      </c>
      <c r="F21" s="16"/>
      <c r="G21" s="16">
        <v>6.4876470466744995E-2</v>
      </c>
      <c r="H21" s="16">
        <v>2.3899668656297401E-2</v>
      </c>
      <c r="I21" s="16">
        <v>2.05750724297784E-2</v>
      </c>
      <c r="J21" s="16"/>
      <c r="K21" s="16">
        <v>0</v>
      </c>
      <c r="L21" s="16">
        <v>2.05954333407769E-2</v>
      </c>
      <c r="M21" s="16">
        <v>4.1272941724536702E-2</v>
      </c>
      <c r="N21" s="16">
        <v>6.1348742174516302E-2</v>
      </c>
      <c r="O21" s="16"/>
      <c r="P21" s="16">
        <v>6.6277228140791206E-2</v>
      </c>
      <c r="Q21" s="16">
        <v>2.0356536173731399E-2</v>
      </c>
      <c r="R21" s="16">
        <v>6.3973948112257206E-2</v>
      </c>
      <c r="S21" s="16">
        <v>2.8991159683707701E-2</v>
      </c>
      <c r="T21" s="16"/>
      <c r="U21" s="16">
        <v>3.5683367522626699E-2</v>
      </c>
      <c r="V21" s="16">
        <v>6.2360355239900502E-2</v>
      </c>
      <c r="W21" s="16">
        <v>0</v>
      </c>
      <c r="X21" s="16">
        <v>4.0839856827915397E-2</v>
      </c>
      <c r="Y21" s="16">
        <v>0</v>
      </c>
      <c r="Z21" s="16"/>
      <c r="AA21" s="16">
        <v>0</v>
      </c>
      <c r="AB21" s="16">
        <v>2.0783602010101199E-2</v>
      </c>
      <c r="AC21" s="16"/>
      <c r="AD21" s="16">
        <v>2.74318673176626E-2</v>
      </c>
      <c r="AE21" s="16">
        <v>2.4234883697919402E-2</v>
      </c>
      <c r="AF21" s="16"/>
      <c r="AG21" s="16" t="s">
        <v>123</v>
      </c>
      <c r="AH21" s="16" t="s">
        <v>123</v>
      </c>
      <c r="AI21" s="16" t="s">
        <v>123</v>
      </c>
      <c r="AJ21" s="16">
        <v>3.8687382972250398E-2</v>
      </c>
      <c r="AK21" s="16">
        <v>2.9605950394493801E-2</v>
      </c>
      <c r="AL21" s="16" t="s">
        <v>123</v>
      </c>
      <c r="AM21" s="16" t="s">
        <v>123</v>
      </c>
      <c r="AN21" s="16" t="s">
        <v>123</v>
      </c>
      <c r="AO21" s="16" t="s">
        <v>123</v>
      </c>
      <c r="AP21" s="16"/>
      <c r="AQ21" s="16">
        <v>2.4959959171484799E-2</v>
      </c>
      <c r="AR21" s="16">
        <v>5.14849058004768E-2</v>
      </c>
      <c r="AS21" s="16">
        <v>0</v>
      </c>
      <c r="AT21" s="16">
        <v>0</v>
      </c>
      <c r="AU21" s="16">
        <v>6.26577379377352E-2</v>
      </c>
      <c r="AV21" s="16">
        <v>0</v>
      </c>
      <c r="AW21" s="16"/>
      <c r="AX21" s="16">
        <v>1.8824942452848901E-2</v>
      </c>
      <c r="AY21" s="16">
        <v>1.41294713397153E-2</v>
      </c>
      <c r="AZ21" s="16">
        <v>0.15480873015952101</v>
      </c>
      <c r="BA21" s="16">
        <v>5.7410371225125503E-2</v>
      </c>
      <c r="BB21" s="16">
        <v>0.10930133568314999</v>
      </c>
      <c r="BC21" s="16"/>
      <c r="BD21" s="16">
        <v>3.4703427808465102E-2</v>
      </c>
      <c r="BE21" s="16">
        <v>3.8927841237782597E-2</v>
      </c>
      <c r="BF21" s="16"/>
      <c r="BG21" s="16">
        <v>4.3204880955608899E-2</v>
      </c>
      <c r="BH21" s="16">
        <v>3.1492709964398298E-2</v>
      </c>
      <c r="BI21" s="16"/>
      <c r="BJ21" s="16">
        <v>2.7110338914235602E-2</v>
      </c>
      <c r="BK21" s="16">
        <v>3.9336659481462602E-2</v>
      </c>
    </row>
    <row r="22" spans="2:63" x14ac:dyDescent="0.35">
      <c r="B22" s="17" t="s">
        <v>134</v>
      </c>
      <c r="C22" s="16">
        <v>2.83618282564723E-2</v>
      </c>
      <c r="D22" s="16">
        <v>3.3396159686164502E-2</v>
      </c>
      <c r="E22" s="16">
        <v>1.9764152235926102E-2</v>
      </c>
      <c r="F22" s="16"/>
      <c r="G22" s="16">
        <v>1.8793165231133301E-2</v>
      </c>
      <c r="H22" s="16">
        <v>4.6732561883799498E-2</v>
      </c>
      <c r="I22" s="16">
        <v>0</v>
      </c>
      <c r="J22" s="16"/>
      <c r="K22" s="16">
        <v>2.3249391658018901E-2</v>
      </c>
      <c r="L22" s="16">
        <v>1.8286658524879099E-2</v>
      </c>
      <c r="M22" s="16">
        <v>3.2115845957448402E-2</v>
      </c>
      <c r="N22" s="16">
        <v>3.3711948100934898E-2</v>
      </c>
      <c r="O22" s="16"/>
      <c r="P22" s="16">
        <v>0</v>
      </c>
      <c r="Q22" s="16">
        <v>2.23747739484794E-2</v>
      </c>
      <c r="R22" s="16">
        <v>3.4062760494034401E-2</v>
      </c>
      <c r="S22" s="16">
        <v>2.63851448068897E-2</v>
      </c>
      <c r="T22" s="16"/>
      <c r="U22" s="16">
        <v>1.4672229451921299E-2</v>
      </c>
      <c r="V22" s="16">
        <v>3.1645589218876002E-2</v>
      </c>
      <c r="W22" s="16">
        <v>0</v>
      </c>
      <c r="X22" s="16">
        <v>0.15935034534940901</v>
      </c>
      <c r="Y22" s="16">
        <v>0</v>
      </c>
      <c r="Z22" s="16"/>
      <c r="AA22" s="16">
        <v>4.53859273999212E-2</v>
      </c>
      <c r="AB22" s="16">
        <v>4.0611283122403898E-2</v>
      </c>
      <c r="AC22" s="16"/>
      <c r="AD22" s="16">
        <v>4.1203690167664002E-2</v>
      </c>
      <c r="AE22" s="16">
        <v>2.2189053987168E-2</v>
      </c>
      <c r="AF22" s="16"/>
      <c r="AG22" s="16" t="s">
        <v>123</v>
      </c>
      <c r="AH22" s="16" t="s">
        <v>123</v>
      </c>
      <c r="AI22" s="16" t="s">
        <v>123</v>
      </c>
      <c r="AJ22" s="16">
        <v>3.8279963573389801E-2</v>
      </c>
      <c r="AK22" s="16">
        <v>0</v>
      </c>
      <c r="AL22" s="16" t="s">
        <v>123</v>
      </c>
      <c r="AM22" s="16" t="s">
        <v>123</v>
      </c>
      <c r="AN22" s="16" t="s">
        <v>123</v>
      </c>
      <c r="AO22" s="16" t="s">
        <v>123</v>
      </c>
      <c r="AP22" s="16"/>
      <c r="AQ22" s="16">
        <v>3.18309015230425E-2</v>
      </c>
      <c r="AR22" s="16">
        <v>2.6613321743252E-2</v>
      </c>
      <c r="AS22" s="16">
        <v>0</v>
      </c>
      <c r="AT22" s="16">
        <v>0</v>
      </c>
      <c r="AU22" s="16">
        <v>4.04209527589552E-2</v>
      </c>
      <c r="AV22" s="16">
        <v>0</v>
      </c>
      <c r="AW22" s="16"/>
      <c r="AX22" s="16">
        <v>1.6894516882687501E-2</v>
      </c>
      <c r="AY22" s="16">
        <v>3.39579320439529E-2</v>
      </c>
      <c r="AZ22" s="16">
        <v>0</v>
      </c>
      <c r="BA22" s="16">
        <v>0</v>
      </c>
      <c r="BB22" s="16">
        <v>5.98310431811317E-2</v>
      </c>
      <c r="BC22" s="16"/>
      <c r="BD22" s="16">
        <v>3.4468247234372203E-2</v>
      </c>
      <c r="BE22" s="16">
        <v>1.8652200695195999E-2</v>
      </c>
      <c r="BF22" s="16"/>
      <c r="BG22" s="16">
        <v>1.8570629005363801E-2</v>
      </c>
      <c r="BH22" s="16">
        <v>3.5261852639052897E-2</v>
      </c>
      <c r="BI22" s="16"/>
      <c r="BJ22" s="16">
        <v>3.1852249154998798E-2</v>
      </c>
      <c r="BK22" s="16">
        <v>2.7460396939200701E-2</v>
      </c>
    </row>
    <row r="23" spans="2:63" ht="29" x14ac:dyDescent="0.35">
      <c r="B23" s="17" t="s">
        <v>133</v>
      </c>
      <c r="C23" s="16">
        <v>1.7321819796772501E-2</v>
      </c>
      <c r="D23" s="16">
        <v>2.1892307498743099E-2</v>
      </c>
      <c r="E23" s="16">
        <v>9.5163002225803501E-3</v>
      </c>
      <c r="F23" s="16"/>
      <c r="G23" s="16">
        <v>1.90724499667493E-2</v>
      </c>
      <c r="H23" s="16">
        <v>7.3480434522363997E-3</v>
      </c>
      <c r="I23" s="16">
        <v>3.8176659568837999E-2</v>
      </c>
      <c r="J23" s="16"/>
      <c r="K23" s="16">
        <v>0</v>
      </c>
      <c r="L23" s="16">
        <v>1.7425040137534199E-2</v>
      </c>
      <c r="M23" s="16">
        <v>4.03641087516989E-2</v>
      </c>
      <c r="N23" s="16">
        <v>0</v>
      </c>
      <c r="O23" s="16"/>
      <c r="P23" s="16">
        <v>6.4816765425870698E-2</v>
      </c>
      <c r="Q23" s="16">
        <v>3.6053817502683598E-2</v>
      </c>
      <c r="R23" s="16">
        <v>3.36861734481727E-2</v>
      </c>
      <c r="S23" s="16">
        <v>0</v>
      </c>
      <c r="T23" s="16"/>
      <c r="U23" s="16">
        <v>1.18578133734943E-2</v>
      </c>
      <c r="V23" s="16">
        <v>3.1615143256210197E-2</v>
      </c>
      <c r="W23" s="16">
        <v>2.9744508935109201E-2</v>
      </c>
      <c r="X23" s="16">
        <v>0</v>
      </c>
      <c r="Y23" s="16">
        <v>0</v>
      </c>
      <c r="Z23" s="16"/>
      <c r="AA23" s="16">
        <v>0</v>
      </c>
      <c r="AB23" s="16">
        <v>1.0603550560270901E-2</v>
      </c>
      <c r="AC23" s="16"/>
      <c r="AD23" s="16">
        <v>1.68668501292915E-2</v>
      </c>
      <c r="AE23" s="16">
        <v>7.9792047491974993E-3</v>
      </c>
      <c r="AF23" s="16"/>
      <c r="AG23" s="16" t="s">
        <v>123</v>
      </c>
      <c r="AH23" s="16" t="s">
        <v>123</v>
      </c>
      <c r="AI23" s="16" t="s">
        <v>123</v>
      </c>
      <c r="AJ23" s="16">
        <v>1.29766813691693E-2</v>
      </c>
      <c r="AK23" s="16">
        <v>2.9747146322019101E-2</v>
      </c>
      <c r="AL23" s="16" t="s">
        <v>123</v>
      </c>
      <c r="AM23" s="16" t="s">
        <v>123</v>
      </c>
      <c r="AN23" s="16" t="s">
        <v>123</v>
      </c>
      <c r="AO23" s="16" t="s">
        <v>123</v>
      </c>
      <c r="AP23" s="16"/>
      <c r="AQ23" s="16">
        <v>3.2286815897342697E-2</v>
      </c>
      <c r="AR23" s="16">
        <v>0</v>
      </c>
      <c r="AS23" s="16">
        <v>0</v>
      </c>
      <c r="AT23" s="16">
        <v>0</v>
      </c>
      <c r="AU23" s="16">
        <v>1.90069377770151E-2</v>
      </c>
      <c r="AV23" s="16">
        <v>0</v>
      </c>
      <c r="AW23" s="16"/>
      <c r="AX23" s="16">
        <v>0</v>
      </c>
      <c r="AY23" s="16">
        <v>0</v>
      </c>
      <c r="AZ23" s="16">
        <v>0</v>
      </c>
      <c r="BA23" s="16">
        <v>5.7280929241920103E-2</v>
      </c>
      <c r="BB23" s="16">
        <v>7.9696325328511106E-2</v>
      </c>
      <c r="BC23" s="16"/>
      <c r="BD23" s="16">
        <v>1.2001851076436299E-2</v>
      </c>
      <c r="BE23" s="16">
        <v>2.5780937177851699E-2</v>
      </c>
      <c r="BF23" s="16"/>
      <c r="BG23" s="16">
        <v>1.7823394574311702E-2</v>
      </c>
      <c r="BH23" s="16">
        <v>1.6968351533493499E-2</v>
      </c>
      <c r="BI23" s="16"/>
      <c r="BJ23" s="16">
        <v>4.1453829781814201E-2</v>
      </c>
      <c r="BK23" s="16">
        <v>0</v>
      </c>
    </row>
    <row r="24" spans="2:63" x14ac:dyDescent="0.35">
      <c r="B24" s="17" t="s">
        <v>140</v>
      </c>
      <c r="C24" s="18">
        <v>3.1179458986746698E-2</v>
      </c>
      <c r="D24" s="18">
        <v>1.88083485626192E-2</v>
      </c>
      <c r="E24" s="18">
        <v>5.2306951470401798E-2</v>
      </c>
      <c r="F24" s="18"/>
      <c r="G24" s="18">
        <v>1.1607335903055E-2</v>
      </c>
      <c r="H24" s="18">
        <v>1.5833094060434202E-2</v>
      </c>
      <c r="I24" s="18">
        <v>9.8542822086995205E-2</v>
      </c>
      <c r="J24" s="18"/>
      <c r="K24" s="18">
        <v>2.4324688709991899E-2</v>
      </c>
      <c r="L24" s="18">
        <v>7.6892150466472894E-2</v>
      </c>
      <c r="M24" s="18">
        <v>2.2332578852111502E-2</v>
      </c>
      <c r="N24" s="18">
        <v>1.39112676140046E-2</v>
      </c>
      <c r="O24" s="18"/>
      <c r="P24" s="18">
        <v>0</v>
      </c>
      <c r="Q24" s="18">
        <v>2.19420562681082E-2</v>
      </c>
      <c r="R24" s="18">
        <v>7.13430380903326E-2</v>
      </c>
      <c r="S24" s="18">
        <v>2.29929600859652E-2</v>
      </c>
      <c r="T24" s="18"/>
      <c r="U24" s="18">
        <v>3.7662779288986002E-2</v>
      </c>
      <c r="V24" s="18">
        <v>0</v>
      </c>
      <c r="W24" s="18">
        <v>6.13576098810064E-2</v>
      </c>
      <c r="X24" s="18">
        <v>0</v>
      </c>
      <c r="Y24" s="18">
        <v>0.18769728562698201</v>
      </c>
      <c r="Z24" s="18"/>
      <c r="AA24" s="18">
        <v>3.1199525796494501E-2</v>
      </c>
      <c r="AB24" s="18">
        <v>1.2532810083416E-2</v>
      </c>
      <c r="AC24" s="18"/>
      <c r="AD24" s="18">
        <v>3.2198090398088998E-2</v>
      </c>
      <c r="AE24" s="18">
        <v>3.5923216189815303E-2</v>
      </c>
      <c r="AF24" s="18"/>
      <c r="AG24" s="18" t="s">
        <v>123</v>
      </c>
      <c r="AH24" s="18" t="s">
        <v>123</v>
      </c>
      <c r="AI24" s="18" t="s">
        <v>123</v>
      </c>
      <c r="AJ24" s="18">
        <v>2.6660909506582599E-2</v>
      </c>
      <c r="AK24" s="18">
        <v>4.4100670507847099E-2</v>
      </c>
      <c r="AL24" s="18" t="s">
        <v>123</v>
      </c>
      <c r="AM24" s="18" t="s">
        <v>123</v>
      </c>
      <c r="AN24" s="18" t="s">
        <v>123</v>
      </c>
      <c r="AO24" s="18" t="s">
        <v>123</v>
      </c>
      <c r="AP24" s="18"/>
      <c r="AQ24" s="18">
        <v>2.75824723267915E-2</v>
      </c>
      <c r="AR24" s="18">
        <v>2.8494989793843101E-2</v>
      </c>
      <c r="AS24" s="18">
        <v>0</v>
      </c>
      <c r="AT24" s="18">
        <v>0</v>
      </c>
      <c r="AU24" s="18">
        <v>4.2625319837608602E-2</v>
      </c>
      <c r="AV24" s="18">
        <v>0.31686093012080602</v>
      </c>
      <c r="AW24" s="18"/>
      <c r="AX24" s="18">
        <v>1.8928637823280001E-2</v>
      </c>
      <c r="AY24" s="18">
        <v>3.8587973961732497E-2</v>
      </c>
      <c r="AZ24" s="18">
        <v>0</v>
      </c>
      <c r="BA24" s="18">
        <v>5.8292358312513899E-2</v>
      </c>
      <c r="BB24" s="18">
        <v>0</v>
      </c>
      <c r="BC24" s="18"/>
      <c r="BD24" s="18">
        <v>3.1670995008118298E-2</v>
      </c>
      <c r="BE24" s="18">
        <v>3.03978827932785E-2</v>
      </c>
      <c r="BF24" s="18"/>
      <c r="BG24" s="18">
        <v>2.85504800072621E-2</v>
      </c>
      <c r="BH24" s="18">
        <v>3.3032145117884597E-2</v>
      </c>
      <c r="BI24" s="18"/>
      <c r="BJ24" s="18">
        <v>6.5197237616615195E-2</v>
      </c>
      <c r="BK24" s="18">
        <v>7.1811441264153604E-3</v>
      </c>
    </row>
    <row r="25" spans="2:63" x14ac:dyDescent="0.35">
      <c r="B25" s="15" t="s">
        <v>125</v>
      </c>
    </row>
    <row r="26" spans="2:63" x14ac:dyDescent="0.35">
      <c r="B26" t="s">
        <v>87</v>
      </c>
    </row>
    <row r="27" spans="2:63" x14ac:dyDescent="0.35">
      <c r="B27" t="s">
        <v>88</v>
      </c>
    </row>
    <row r="29" spans="2:63" x14ac:dyDescent="0.35">
      <c r="B29"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K16"/>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146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242</v>
      </c>
      <c r="D7" s="10">
        <v>142</v>
      </c>
      <c r="E7" s="10">
        <v>100</v>
      </c>
      <c r="F7" s="10"/>
      <c r="G7" s="10">
        <v>65</v>
      </c>
      <c r="H7" s="10">
        <v>126</v>
      </c>
      <c r="I7" s="10">
        <v>51</v>
      </c>
      <c r="J7" s="10"/>
      <c r="K7" s="10">
        <v>43</v>
      </c>
      <c r="L7" s="10">
        <v>50</v>
      </c>
      <c r="M7" s="10">
        <v>86</v>
      </c>
      <c r="N7" s="10">
        <v>63</v>
      </c>
      <c r="O7" s="10"/>
      <c r="P7" s="10">
        <v>14</v>
      </c>
      <c r="Q7" s="10">
        <v>39</v>
      </c>
      <c r="R7" s="10">
        <v>54</v>
      </c>
      <c r="S7" s="10">
        <v>125</v>
      </c>
      <c r="T7" s="10"/>
      <c r="U7" s="10">
        <v>118</v>
      </c>
      <c r="V7" s="10">
        <v>62</v>
      </c>
      <c r="W7" s="10">
        <v>32</v>
      </c>
      <c r="X7" s="10">
        <v>21</v>
      </c>
      <c r="Y7" s="10">
        <v>5</v>
      </c>
      <c r="Z7" s="10"/>
      <c r="AA7" s="10">
        <v>60</v>
      </c>
      <c r="AB7" s="10">
        <v>80</v>
      </c>
      <c r="AC7" s="10"/>
      <c r="AD7" s="10">
        <v>87</v>
      </c>
      <c r="AE7" s="10">
        <v>108</v>
      </c>
      <c r="AF7" s="10"/>
      <c r="AG7" s="10" t="s">
        <v>122</v>
      </c>
      <c r="AH7" s="10" t="s">
        <v>122</v>
      </c>
      <c r="AI7" s="10" t="s">
        <v>122</v>
      </c>
      <c r="AJ7" s="10">
        <v>177</v>
      </c>
      <c r="AK7" s="10">
        <v>65</v>
      </c>
      <c r="AL7" s="10" t="s">
        <v>122</v>
      </c>
      <c r="AM7" s="10" t="s">
        <v>122</v>
      </c>
      <c r="AN7" s="10" t="s">
        <v>122</v>
      </c>
      <c r="AO7" s="10" t="s">
        <v>122</v>
      </c>
      <c r="AP7" s="10"/>
      <c r="AQ7" s="10">
        <v>105</v>
      </c>
      <c r="AR7" s="10">
        <v>66</v>
      </c>
      <c r="AS7" s="10">
        <v>4</v>
      </c>
      <c r="AT7" s="10">
        <v>19</v>
      </c>
      <c r="AU7" s="10">
        <v>43</v>
      </c>
      <c r="AV7" s="10">
        <v>3</v>
      </c>
      <c r="AW7" s="10"/>
      <c r="AX7" s="10">
        <v>49</v>
      </c>
      <c r="AY7" s="10">
        <v>123</v>
      </c>
      <c r="AZ7" s="10">
        <v>6</v>
      </c>
      <c r="BA7" s="10">
        <v>33</v>
      </c>
      <c r="BB7" s="10">
        <v>31</v>
      </c>
      <c r="BC7" s="10"/>
      <c r="BD7" s="10">
        <v>152</v>
      </c>
      <c r="BE7" s="10">
        <v>90</v>
      </c>
      <c r="BF7" s="10"/>
      <c r="BG7" s="10">
        <v>100</v>
      </c>
      <c r="BH7" s="10">
        <v>142</v>
      </c>
      <c r="BI7" s="10"/>
      <c r="BJ7" s="10">
        <v>101</v>
      </c>
      <c r="BK7" s="10">
        <v>133</v>
      </c>
    </row>
    <row r="8" spans="2:63" ht="30" customHeight="1" x14ac:dyDescent="0.35">
      <c r="B8" s="11" t="s">
        <v>19</v>
      </c>
      <c r="C8" s="11">
        <v>249</v>
      </c>
      <c r="D8" s="11">
        <v>157</v>
      </c>
      <c r="E8" s="11">
        <v>92</v>
      </c>
      <c r="F8" s="11"/>
      <c r="G8" s="11">
        <v>80</v>
      </c>
      <c r="H8" s="11">
        <v>119</v>
      </c>
      <c r="I8" s="11">
        <v>50</v>
      </c>
      <c r="J8" s="11"/>
      <c r="K8" s="11">
        <v>40</v>
      </c>
      <c r="L8" s="11">
        <v>50</v>
      </c>
      <c r="M8" s="11">
        <v>85</v>
      </c>
      <c r="N8" s="11">
        <v>73</v>
      </c>
      <c r="O8" s="11"/>
      <c r="P8" s="11">
        <v>15</v>
      </c>
      <c r="Q8" s="11">
        <v>42</v>
      </c>
      <c r="R8" s="11">
        <v>55</v>
      </c>
      <c r="S8" s="11">
        <v>129</v>
      </c>
      <c r="T8" s="11"/>
      <c r="U8" s="11">
        <v>128</v>
      </c>
      <c r="V8" s="11">
        <v>58</v>
      </c>
      <c r="W8" s="11">
        <v>32</v>
      </c>
      <c r="X8" s="11">
        <v>21</v>
      </c>
      <c r="Y8" s="11">
        <v>5</v>
      </c>
      <c r="Z8" s="11"/>
      <c r="AA8" s="11">
        <v>62</v>
      </c>
      <c r="AB8" s="11">
        <v>83</v>
      </c>
      <c r="AC8" s="11"/>
      <c r="AD8" s="11">
        <v>90</v>
      </c>
      <c r="AE8" s="11">
        <v>110</v>
      </c>
      <c r="AF8" s="11"/>
      <c r="AG8" s="11" t="s">
        <v>122</v>
      </c>
      <c r="AH8" s="11" t="s">
        <v>122</v>
      </c>
      <c r="AI8" s="11" t="s">
        <v>122</v>
      </c>
      <c r="AJ8" s="11">
        <v>185</v>
      </c>
      <c r="AK8" s="11">
        <v>65</v>
      </c>
      <c r="AL8" s="11" t="s">
        <v>122</v>
      </c>
      <c r="AM8" s="11" t="s">
        <v>122</v>
      </c>
      <c r="AN8" s="11" t="s">
        <v>122</v>
      </c>
      <c r="AO8" s="11" t="s">
        <v>122</v>
      </c>
      <c r="AP8" s="11"/>
      <c r="AQ8" s="11">
        <v>107</v>
      </c>
      <c r="AR8" s="11">
        <v>68</v>
      </c>
      <c r="AS8" s="11">
        <v>4</v>
      </c>
      <c r="AT8" s="11">
        <v>19</v>
      </c>
      <c r="AU8" s="11">
        <v>46</v>
      </c>
      <c r="AV8" s="11">
        <v>3</v>
      </c>
      <c r="AW8" s="11"/>
      <c r="AX8" s="11">
        <v>52</v>
      </c>
      <c r="AY8" s="11">
        <v>128</v>
      </c>
      <c r="AZ8" s="11">
        <v>7</v>
      </c>
      <c r="BA8" s="11">
        <v>32</v>
      </c>
      <c r="BB8" s="11">
        <v>31</v>
      </c>
      <c r="BC8" s="11"/>
      <c r="BD8" s="11">
        <v>153</v>
      </c>
      <c r="BE8" s="11">
        <v>96</v>
      </c>
      <c r="BF8" s="11"/>
      <c r="BG8" s="11">
        <v>103</v>
      </c>
      <c r="BH8" s="11">
        <v>146</v>
      </c>
      <c r="BI8" s="11"/>
      <c r="BJ8" s="11">
        <v>104</v>
      </c>
      <c r="BK8" s="11">
        <v>137</v>
      </c>
    </row>
    <row r="9" spans="2:63" x14ac:dyDescent="0.35">
      <c r="B9" s="17" t="s">
        <v>144</v>
      </c>
      <c r="C9" s="16">
        <v>0.38317139726935401</v>
      </c>
      <c r="D9" s="16">
        <v>0.40809485590308697</v>
      </c>
      <c r="E9" s="16">
        <v>0.34060689279901202</v>
      </c>
      <c r="F9" s="16"/>
      <c r="G9" s="16">
        <v>0.25431261690429902</v>
      </c>
      <c r="H9" s="16">
        <v>0.40715635864188399</v>
      </c>
      <c r="I9" s="16">
        <v>0.53049499999068395</v>
      </c>
      <c r="J9" s="16"/>
      <c r="K9" s="16">
        <v>0.40755960824327903</v>
      </c>
      <c r="L9" s="16">
        <v>0.43489834399598898</v>
      </c>
      <c r="M9" s="16">
        <v>0.38712188897643601</v>
      </c>
      <c r="N9" s="16">
        <v>0.32974260219114399</v>
      </c>
      <c r="O9" s="16"/>
      <c r="P9" s="16">
        <v>0.216730755022085</v>
      </c>
      <c r="Q9" s="16">
        <v>0.19689427668116599</v>
      </c>
      <c r="R9" s="16">
        <v>0.41048256242897802</v>
      </c>
      <c r="S9" s="16">
        <v>0.45160911758968397</v>
      </c>
      <c r="T9" s="16"/>
      <c r="U9" s="16">
        <v>0.31716955216196502</v>
      </c>
      <c r="V9" s="16">
        <v>0.45336616779195499</v>
      </c>
      <c r="W9" s="16">
        <v>0.45394759961654502</v>
      </c>
      <c r="X9" s="16">
        <v>0.52570971915393405</v>
      </c>
      <c r="Y9" s="16">
        <v>0.54533826159538101</v>
      </c>
      <c r="Z9" s="16"/>
      <c r="AA9" s="16">
        <v>0.36844398940800199</v>
      </c>
      <c r="AB9" s="16">
        <v>0.432294938059057</v>
      </c>
      <c r="AC9" s="16"/>
      <c r="AD9" s="16">
        <v>0.40530253143441702</v>
      </c>
      <c r="AE9" s="16">
        <v>0.37426587790810001</v>
      </c>
      <c r="AF9" s="16"/>
      <c r="AG9" s="16" t="s">
        <v>123</v>
      </c>
      <c r="AH9" s="16" t="s">
        <v>123</v>
      </c>
      <c r="AI9" s="16" t="s">
        <v>123</v>
      </c>
      <c r="AJ9" s="16">
        <v>0.40355628949723599</v>
      </c>
      <c r="AK9" s="16">
        <v>0.32487890640086098</v>
      </c>
      <c r="AL9" s="16" t="s">
        <v>123</v>
      </c>
      <c r="AM9" s="16" t="s">
        <v>123</v>
      </c>
      <c r="AN9" s="16" t="s">
        <v>123</v>
      </c>
      <c r="AO9" s="16" t="s">
        <v>123</v>
      </c>
      <c r="AP9" s="16"/>
      <c r="AQ9" s="16">
        <v>0.44477289288877397</v>
      </c>
      <c r="AR9" s="16">
        <v>0.42588667956948101</v>
      </c>
      <c r="AS9" s="16">
        <v>0.21776162322959799</v>
      </c>
      <c r="AT9" s="16">
        <v>0.24609234737521099</v>
      </c>
      <c r="AU9" s="16">
        <v>0.26900273454993201</v>
      </c>
      <c r="AV9" s="16">
        <v>0</v>
      </c>
      <c r="AW9" s="16"/>
      <c r="AX9" s="16">
        <v>0.34635722845223499</v>
      </c>
      <c r="AY9" s="16">
        <v>0.39203750172423402</v>
      </c>
      <c r="AZ9" s="16">
        <v>0.27849911600310701</v>
      </c>
      <c r="BA9" s="16">
        <v>0.38876195511503803</v>
      </c>
      <c r="BB9" s="16">
        <v>0.424872969310499</v>
      </c>
      <c r="BC9" s="16"/>
      <c r="BD9" s="16">
        <v>0.40834193669848401</v>
      </c>
      <c r="BE9" s="16">
        <v>0.34314850263048602</v>
      </c>
      <c r="BF9" s="16"/>
      <c r="BG9" s="16">
        <v>0.42409615868198403</v>
      </c>
      <c r="BH9" s="16">
        <v>0.35433102293354701</v>
      </c>
      <c r="BI9" s="16"/>
      <c r="BJ9" s="16">
        <v>0.42518054148651202</v>
      </c>
      <c r="BK9" s="16">
        <v>0.368145806346513</v>
      </c>
    </row>
    <row r="10" spans="2:63" x14ac:dyDescent="0.35">
      <c r="B10" s="17" t="s">
        <v>145</v>
      </c>
      <c r="C10" s="16">
        <v>0.46905512751722001</v>
      </c>
      <c r="D10" s="16">
        <v>0.45486391500163498</v>
      </c>
      <c r="E10" s="16">
        <v>0.493291006551345</v>
      </c>
      <c r="F10" s="16"/>
      <c r="G10" s="16">
        <v>0.63142944155195602</v>
      </c>
      <c r="H10" s="16">
        <v>0.40900049030034302</v>
      </c>
      <c r="I10" s="16">
        <v>0.354084956980664</v>
      </c>
      <c r="J10" s="16"/>
      <c r="K10" s="16">
        <v>0.36355703544334</v>
      </c>
      <c r="L10" s="16">
        <v>0.39357123609393202</v>
      </c>
      <c r="M10" s="16">
        <v>0.50400024610287397</v>
      </c>
      <c r="N10" s="16">
        <v>0.53814757764911902</v>
      </c>
      <c r="O10" s="16"/>
      <c r="P10" s="16">
        <v>0.47043648172942998</v>
      </c>
      <c r="Q10" s="16">
        <v>0.63023296751423596</v>
      </c>
      <c r="R10" s="16">
        <v>0.48728159648820402</v>
      </c>
      <c r="S10" s="16">
        <v>0.41227162003754197</v>
      </c>
      <c r="T10" s="16"/>
      <c r="U10" s="16">
        <v>0.52475010477417505</v>
      </c>
      <c r="V10" s="16">
        <v>0.36246199841241</v>
      </c>
      <c r="W10" s="16">
        <v>0.45808669244385197</v>
      </c>
      <c r="X10" s="16">
        <v>0.369882039283492</v>
      </c>
      <c r="Y10" s="16">
        <v>0.292667866815495</v>
      </c>
      <c r="Z10" s="16"/>
      <c r="AA10" s="16">
        <v>0.52917364365139796</v>
      </c>
      <c r="AB10" s="16">
        <v>0.43637164249791899</v>
      </c>
      <c r="AC10" s="16"/>
      <c r="AD10" s="16">
        <v>0.47776132874283</v>
      </c>
      <c r="AE10" s="16">
        <v>0.470245818172288</v>
      </c>
      <c r="AF10" s="16"/>
      <c r="AG10" s="16" t="s">
        <v>123</v>
      </c>
      <c r="AH10" s="16" t="s">
        <v>123</v>
      </c>
      <c r="AI10" s="16" t="s">
        <v>123</v>
      </c>
      <c r="AJ10" s="16">
        <v>0.47298764125000903</v>
      </c>
      <c r="AK10" s="16">
        <v>0.45780973959482002</v>
      </c>
      <c r="AL10" s="16" t="s">
        <v>123</v>
      </c>
      <c r="AM10" s="16" t="s">
        <v>123</v>
      </c>
      <c r="AN10" s="16" t="s">
        <v>123</v>
      </c>
      <c r="AO10" s="16" t="s">
        <v>123</v>
      </c>
      <c r="AP10" s="16"/>
      <c r="AQ10" s="16">
        <v>0.43378431548367302</v>
      </c>
      <c r="AR10" s="16">
        <v>0.45566416466377002</v>
      </c>
      <c r="AS10" s="16">
        <v>0.56632099794384705</v>
      </c>
      <c r="AT10" s="16">
        <v>0.472276064198833</v>
      </c>
      <c r="AU10" s="16">
        <v>0.54561084149813099</v>
      </c>
      <c r="AV10" s="16">
        <v>1</v>
      </c>
      <c r="AW10" s="16"/>
      <c r="AX10" s="16">
        <v>0.586130249313219</v>
      </c>
      <c r="AY10" s="16">
        <v>0.47815419422745797</v>
      </c>
      <c r="AZ10" s="16">
        <v>0.43832975889522902</v>
      </c>
      <c r="BA10" s="16">
        <v>0.35224187918056199</v>
      </c>
      <c r="BB10" s="16">
        <v>0.36375274014232001</v>
      </c>
      <c r="BC10" s="16"/>
      <c r="BD10" s="16">
        <v>0.43584234993065102</v>
      </c>
      <c r="BE10" s="16">
        <v>0.52186573579814599</v>
      </c>
      <c r="BF10" s="16"/>
      <c r="BG10" s="16">
        <v>0.44346460938999699</v>
      </c>
      <c r="BH10" s="16">
        <v>0.48708920020966501</v>
      </c>
      <c r="BI10" s="16"/>
      <c r="BJ10" s="16">
        <v>0.43830343845852898</v>
      </c>
      <c r="BK10" s="16">
        <v>0.46633195978974101</v>
      </c>
    </row>
    <row r="11" spans="2:63" x14ac:dyDescent="0.35">
      <c r="B11" s="17" t="s">
        <v>84</v>
      </c>
      <c r="C11" s="18">
        <v>0.14777347521342599</v>
      </c>
      <c r="D11" s="18">
        <v>0.13704122909527799</v>
      </c>
      <c r="E11" s="18">
        <v>0.16610210064964301</v>
      </c>
      <c r="F11" s="18"/>
      <c r="G11" s="18">
        <v>0.114257941543745</v>
      </c>
      <c r="H11" s="18">
        <v>0.18384315105777199</v>
      </c>
      <c r="I11" s="18">
        <v>0.115420043028653</v>
      </c>
      <c r="J11" s="18"/>
      <c r="K11" s="18">
        <v>0.228883356313382</v>
      </c>
      <c r="L11" s="18">
        <v>0.171530419910079</v>
      </c>
      <c r="M11" s="18">
        <v>0.10887786492069</v>
      </c>
      <c r="N11" s="18">
        <v>0.13210982015973699</v>
      </c>
      <c r="O11" s="18"/>
      <c r="P11" s="18">
        <v>0.31283276324848502</v>
      </c>
      <c r="Q11" s="18">
        <v>0.17287275580459799</v>
      </c>
      <c r="R11" s="18">
        <v>0.102235841082818</v>
      </c>
      <c r="S11" s="18">
        <v>0.136119262372774</v>
      </c>
      <c r="T11" s="18"/>
      <c r="U11" s="18">
        <v>0.15808034306386101</v>
      </c>
      <c r="V11" s="18">
        <v>0.18417183379563501</v>
      </c>
      <c r="W11" s="18">
        <v>8.7965707939603496E-2</v>
      </c>
      <c r="X11" s="18">
        <v>0.104408241562573</v>
      </c>
      <c r="Y11" s="18">
        <v>0.16199387158912401</v>
      </c>
      <c r="Z11" s="18"/>
      <c r="AA11" s="18">
        <v>0.1023823669406</v>
      </c>
      <c r="AB11" s="18">
        <v>0.13133341944302401</v>
      </c>
      <c r="AC11" s="18"/>
      <c r="AD11" s="18">
        <v>0.116936139822753</v>
      </c>
      <c r="AE11" s="18">
        <v>0.15548830391961299</v>
      </c>
      <c r="AF11" s="18"/>
      <c r="AG11" s="18" t="s">
        <v>123</v>
      </c>
      <c r="AH11" s="18" t="s">
        <v>123</v>
      </c>
      <c r="AI11" s="18" t="s">
        <v>123</v>
      </c>
      <c r="AJ11" s="18">
        <v>0.123456069252755</v>
      </c>
      <c r="AK11" s="18">
        <v>0.21731135400432</v>
      </c>
      <c r="AL11" s="18" t="s">
        <v>123</v>
      </c>
      <c r="AM11" s="18" t="s">
        <v>123</v>
      </c>
      <c r="AN11" s="18" t="s">
        <v>123</v>
      </c>
      <c r="AO11" s="18" t="s">
        <v>123</v>
      </c>
      <c r="AP11" s="18"/>
      <c r="AQ11" s="18">
        <v>0.121442791627553</v>
      </c>
      <c r="AR11" s="18">
        <v>0.118449155766749</v>
      </c>
      <c r="AS11" s="18">
        <v>0.21591737882655501</v>
      </c>
      <c r="AT11" s="18">
        <v>0.28163158842595498</v>
      </c>
      <c r="AU11" s="18">
        <v>0.185386423951937</v>
      </c>
      <c r="AV11" s="18">
        <v>0</v>
      </c>
      <c r="AW11" s="18"/>
      <c r="AX11" s="18">
        <v>6.7512522234546707E-2</v>
      </c>
      <c r="AY11" s="18">
        <v>0.12980830404830701</v>
      </c>
      <c r="AZ11" s="18">
        <v>0.28317112510166398</v>
      </c>
      <c r="BA11" s="18">
        <v>0.25899616570439998</v>
      </c>
      <c r="BB11" s="18">
        <v>0.21137429054718099</v>
      </c>
      <c r="BC11" s="18"/>
      <c r="BD11" s="18">
        <v>0.155815713370865</v>
      </c>
      <c r="BE11" s="18">
        <v>0.13498576157136799</v>
      </c>
      <c r="BF11" s="18"/>
      <c r="BG11" s="18">
        <v>0.13243923192801901</v>
      </c>
      <c r="BH11" s="18">
        <v>0.15857977685678801</v>
      </c>
      <c r="BI11" s="18"/>
      <c r="BJ11" s="18">
        <v>0.136516020054959</v>
      </c>
      <c r="BK11" s="18">
        <v>0.16552223386374601</v>
      </c>
    </row>
    <row r="12" spans="2:63" x14ac:dyDescent="0.35">
      <c r="B12" s="15" t="s">
        <v>125</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K17"/>
  <sheetViews>
    <sheetView showGridLines="0" workbookViewId="0">
      <pane xSplit="2" topLeftCell="C1" activePane="topRight" state="frozen"/>
      <selection pane="topRight" activeCell="E12" sqref="E12"/>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150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95</v>
      </c>
      <c r="D7" s="10">
        <v>61</v>
      </c>
      <c r="E7" s="10">
        <v>34</v>
      </c>
      <c r="F7" s="10"/>
      <c r="G7" s="10">
        <v>16</v>
      </c>
      <c r="H7" s="10">
        <v>52</v>
      </c>
      <c r="I7" s="10">
        <v>27</v>
      </c>
      <c r="J7" s="10"/>
      <c r="K7" s="10">
        <v>18</v>
      </c>
      <c r="L7" s="10">
        <v>22</v>
      </c>
      <c r="M7" s="10">
        <v>33</v>
      </c>
      <c r="N7" s="10">
        <v>22</v>
      </c>
      <c r="O7" s="10"/>
      <c r="P7" s="10">
        <v>3</v>
      </c>
      <c r="Q7" s="10">
        <v>8</v>
      </c>
      <c r="R7" s="10">
        <v>22</v>
      </c>
      <c r="S7" s="10">
        <v>58</v>
      </c>
      <c r="T7" s="10"/>
      <c r="U7" s="10">
        <v>38</v>
      </c>
      <c r="V7" s="10">
        <v>28</v>
      </c>
      <c r="W7" s="10">
        <v>15</v>
      </c>
      <c r="X7" s="10">
        <v>11</v>
      </c>
      <c r="Y7" s="10">
        <v>3</v>
      </c>
      <c r="Z7" s="10"/>
      <c r="AA7" s="10">
        <v>23</v>
      </c>
      <c r="AB7" s="10">
        <v>35</v>
      </c>
      <c r="AC7" s="10"/>
      <c r="AD7" s="10">
        <v>36</v>
      </c>
      <c r="AE7" s="10">
        <v>40</v>
      </c>
      <c r="AF7" s="10"/>
      <c r="AG7" s="10" t="s">
        <v>122</v>
      </c>
      <c r="AH7" s="10" t="s">
        <v>122</v>
      </c>
      <c r="AI7" s="10" t="s">
        <v>122</v>
      </c>
      <c r="AJ7" s="10">
        <v>73</v>
      </c>
      <c r="AK7" s="10">
        <v>22</v>
      </c>
      <c r="AL7" s="10" t="s">
        <v>122</v>
      </c>
      <c r="AM7" s="10" t="s">
        <v>122</v>
      </c>
      <c r="AN7" s="10" t="s">
        <v>122</v>
      </c>
      <c r="AO7" s="10" t="s">
        <v>122</v>
      </c>
      <c r="AP7" s="10"/>
      <c r="AQ7" s="10">
        <v>47</v>
      </c>
      <c r="AR7" s="10">
        <v>30</v>
      </c>
      <c r="AS7" s="10">
        <v>1</v>
      </c>
      <c r="AT7" s="10">
        <v>4</v>
      </c>
      <c r="AU7" s="10">
        <v>12</v>
      </c>
      <c r="AV7" s="10" t="s">
        <v>122</v>
      </c>
      <c r="AW7" s="10"/>
      <c r="AX7" s="10">
        <v>18</v>
      </c>
      <c r="AY7" s="10">
        <v>49</v>
      </c>
      <c r="AZ7" s="10">
        <v>2</v>
      </c>
      <c r="BA7" s="10">
        <v>13</v>
      </c>
      <c r="BB7" s="10">
        <v>13</v>
      </c>
      <c r="BC7" s="10"/>
      <c r="BD7" s="10">
        <v>63</v>
      </c>
      <c r="BE7" s="10">
        <v>32</v>
      </c>
      <c r="BF7" s="10"/>
      <c r="BG7" s="10">
        <v>43</v>
      </c>
      <c r="BH7" s="10">
        <v>52</v>
      </c>
      <c r="BI7" s="10"/>
      <c r="BJ7" s="10">
        <v>44</v>
      </c>
      <c r="BK7" s="10">
        <v>50</v>
      </c>
    </row>
    <row r="8" spans="2:63" ht="30" customHeight="1" x14ac:dyDescent="0.35">
      <c r="B8" s="11" t="s">
        <v>19</v>
      </c>
      <c r="C8" s="11">
        <v>96</v>
      </c>
      <c r="D8" s="11">
        <v>64</v>
      </c>
      <c r="E8" s="11">
        <v>31</v>
      </c>
      <c r="F8" s="11"/>
      <c r="G8" s="11">
        <v>20</v>
      </c>
      <c r="H8" s="11">
        <v>49</v>
      </c>
      <c r="I8" s="11">
        <v>27</v>
      </c>
      <c r="J8" s="11"/>
      <c r="K8" s="11">
        <v>16</v>
      </c>
      <c r="L8" s="11">
        <v>22</v>
      </c>
      <c r="M8" s="11">
        <v>33</v>
      </c>
      <c r="N8" s="11">
        <v>24</v>
      </c>
      <c r="O8" s="11"/>
      <c r="P8" s="11">
        <v>3</v>
      </c>
      <c r="Q8" s="11">
        <v>8</v>
      </c>
      <c r="R8" s="11">
        <v>22</v>
      </c>
      <c r="S8" s="11">
        <v>58</v>
      </c>
      <c r="T8" s="11"/>
      <c r="U8" s="11">
        <v>41</v>
      </c>
      <c r="V8" s="11">
        <v>26</v>
      </c>
      <c r="W8" s="11">
        <v>15</v>
      </c>
      <c r="X8" s="11">
        <v>11</v>
      </c>
      <c r="Y8" s="11">
        <v>3</v>
      </c>
      <c r="Z8" s="11"/>
      <c r="AA8" s="11">
        <v>23</v>
      </c>
      <c r="AB8" s="11">
        <v>36</v>
      </c>
      <c r="AC8" s="11"/>
      <c r="AD8" s="11">
        <v>37</v>
      </c>
      <c r="AE8" s="11">
        <v>41</v>
      </c>
      <c r="AF8" s="11"/>
      <c r="AG8" s="11" t="s">
        <v>122</v>
      </c>
      <c r="AH8" s="11" t="s">
        <v>122</v>
      </c>
      <c r="AI8" s="11" t="s">
        <v>122</v>
      </c>
      <c r="AJ8" s="11">
        <v>75</v>
      </c>
      <c r="AK8" s="11">
        <v>21</v>
      </c>
      <c r="AL8" s="11" t="s">
        <v>122</v>
      </c>
      <c r="AM8" s="11" t="s">
        <v>122</v>
      </c>
      <c r="AN8" s="11" t="s">
        <v>122</v>
      </c>
      <c r="AO8" s="11" t="s">
        <v>122</v>
      </c>
      <c r="AP8" s="11"/>
      <c r="AQ8" s="11">
        <v>47</v>
      </c>
      <c r="AR8" s="11">
        <v>29</v>
      </c>
      <c r="AS8" s="11">
        <v>1</v>
      </c>
      <c r="AT8" s="11">
        <v>5</v>
      </c>
      <c r="AU8" s="11">
        <v>12</v>
      </c>
      <c r="AV8" s="11" t="s">
        <v>122</v>
      </c>
      <c r="AW8" s="11"/>
      <c r="AX8" s="11">
        <v>18</v>
      </c>
      <c r="AY8" s="11">
        <v>50</v>
      </c>
      <c r="AZ8" s="11">
        <v>2</v>
      </c>
      <c r="BA8" s="11">
        <v>12</v>
      </c>
      <c r="BB8" s="11">
        <v>13</v>
      </c>
      <c r="BC8" s="11"/>
      <c r="BD8" s="11">
        <v>63</v>
      </c>
      <c r="BE8" s="11">
        <v>33</v>
      </c>
      <c r="BF8" s="11"/>
      <c r="BG8" s="11">
        <v>44</v>
      </c>
      <c r="BH8" s="11">
        <v>52</v>
      </c>
      <c r="BI8" s="11"/>
      <c r="BJ8" s="11">
        <v>44</v>
      </c>
      <c r="BK8" s="11">
        <v>50</v>
      </c>
    </row>
    <row r="9" spans="2:63" ht="29" x14ac:dyDescent="0.35">
      <c r="B9" s="17" t="s">
        <v>147</v>
      </c>
      <c r="C9" s="16">
        <v>0.34636604009663102</v>
      </c>
      <c r="D9" s="16">
        <v>0.35532092069314902</v>
      </c>
      <c r="E9" s="16">
        <v>0.32804261066858997</v>
      </c>
      <c r="F9" s="16"/>
      <c r="G9" s="16">
        <v>0.59044919955631703</v>
      </c>
      <c r="H9" s="16">
        <v>0.39245548005054498</v>
      </c>
      <c r="I9" s="16">
        <v>7.7190040113067404E-2</v>
      </c>
      <c r="J9" s="16"/>
      <c r="K9" s="16">
        <v>0.109985701193656</v>
      </c>
      <c r="L9" s="16">
        <v>0.32426211325319099</v>
      </c>
      <c r="M9" s="16">
        <v>0.408804182038075</v>
      </c>
      <c r="N9" s="16">
        <v>0.44175137546637899</v>
      </c>
      <c r="O9" s="16"/>
      <c r="P9" s="16">
        <v>0.72735123950023095</v>
      </c>
      <c r="Q9" s="16">
        <v>0.119257618397901</v>
      </c>
      <c r="R9" s="16">
        <v>0.17720822748881099</v>
      </c>
      <c r="S9" s="16">
        <v>0.428980193934968</v>
      </c>
      <c r="T9" s="16"/>
      <c r="U9" s="16">
        <v>0.39271952365150298</v>
      </c>
      <c r="V9" s="16">
        <v>0.20976097004267399</v>
      </c>
      <c r="W9" s="16">
        <v>0.32074741357164299</v>
      </c>
      <c r="X9" s="16">
        <v>0.54406029233847597</v>
      </c>
      <c r="Y9" s="16">
        <v>0.31174046843752401</v>
      </c>
      <c r="Z9" s="16"/>
      <c r="AA9" s="16">
        <v>0.48208483307448002</v>
      </c>
      <c r="AB9" s="16">
        <v>0.394467193919184</v>
      </c>
      <c r="AC9" s="16"/>
      <c r="AD9" s="16">
        <v>0.363385524895805</v>
      </c>
      <c r="AE9" s="16">
        <v>0.34167605403795298</v>
      </c>
      <c r="AF9" s="16"/>
      <c r="AG9" s="16" t="s">
        <v>123</v>
      </c>
      <c r="AH9" s="16" t="s">
        <v>123</v>
      </c>
      <c r="AI9" s="16" t="s">
        <v>123</v>
      </c>
      <c r="AJ9" s="16">
        <v>0.36843340375257799</v>
      </c>
      <c r="AK9" s="16">
        <v>0.26798026605636399</v>
      </c>
      <c r="AL9" s="16" t="s">
        <v>123</v>
      </c>
      <c r="AM9" s="16" t="s">
        <v>123</v>
      </c>
      <c r="AN9" s="16" t="s">
        <v>123</v>
      </c>
      <c r="AO9" s="16" t="s">
        <v>123</v>
      </c>
      <c r="AP9" s="16"/>
      <c r="AQ9" s="16">
        <v>0.33628055239520599</v>
      </c>
      <c r="AR9" s="16">
        <v>0.256108184394234</v>
      </c>
      <c r="AS9" s="16">
        <v>1</v>
      </c>
      <c r="AT9" s="16">
        <v>0.68643036508842503</v>
      </c>
      <c r="AU9" s="16">
        <v>0.36490098067323301</v>
      </c>
      <c r="AV9" s="16" t="s">
        <v>123</v>
      </c>
      <c r="AW9" s="16"/>
      <c r="AX9" s="16">
        <v>0.50471517924117004</v>
      </c>
      <c r="AY9" s="16">
        <v>0.36926233708095801</v>
      </c>
      <c r="AZ9" s="16">
        <v>0.50660417607158503</v>
      </c>
      <c r="BA9" s="16">
        <v>0.147969645950003</v>
      </c>
      <c r="BB9" s="16">
        <v>0.20927816078692099</v>
      </c>
      <c r="BC9" s="16"/>
      <c r="BD9" s="16">
        <v>0.30518796076807903</v>
      </c>
      <c r="BE9" s="16">
        <v>0.42428155313288002</v>
      </c>
      <c r="BF9" s="16"/>
      <c r="BG9" s="16">
        <v>0.32818936816765498</v>
      </c>
      <c r="BH9" s="16">
        <v>0.36169752664558202</v>
      </c>
      <c r="BI9" s="16"/>
      <c r="BJ9" s="16">
        <v>0.32569299016736702</v>
      </c>
      <c r="BK9" s="16">
        <v>0.35254589194970998</v>
      </c>
    </row>
    <row r="10" spans="2:63" ht="58" x14ac:dyDescent="0.35">
      <c r="B10" s="17" t="s">
        <v>148</v>
      </c>
      <c r="C10" s="16">
        <v>0.19306648123786599</v>
      </c>
      <c r="D10" s="16">
        <v>0.215446730044725</v>
      </c>
      <c r="E10" s="16">
        <v>0.147272134213976</v>
      </c>
      <c r="F10" s="16"/>
      <c r="G10" s="16">
        <v>0.15001627179650101</v>
      </c>
      <c r="H10" s="16">
        <v>0.194220155198502</v>
      </c>
      <c r="I10" s="16">
        <v>0.22366420801527401</v>
      </c>
      <c r="J10" s="16"/>
      <c r="K10" s="16">
        <v>0.27012281928918802</v>
      </c>
      <c r="L10" s="16">
        <v>0.20199985331002901</v>
      </c>
      <c r="M10" s="16">
        <v>0.13516869661185499</v>
      </c>
      <c r="N10" s="16">
        <v>0.21162214224103501</v>
      </c>
      <c r="O10" s="16"/>
      <c r="P10" s="16">
        <v>0</v>
      </c>
      <c r="Q10" s="16">
        <v>0.42162780924028198</v>
      </c>
      <c r="R10" s="16">
        <v>0.12908931051237901</v>
      </c>
      <c r="S10" s="16">
        <v>0.18990351855815099</v>
      </c>
      <c r="T10" s="16"/>
      <c r="U10" s="16">
        <v>0.26895306601112701</v>
      </c>
      <c r="V10" s="16">
        <v>0.14583887226446701</v>
      </c>
      <c r="W10" s="16">
        <v>0.187638624993374</v>
      </c>
      <c r="X10" s="16">
        <v>8.2312511531775406E-2</v>
      </c>
      <c r="Y10" s="16">
        <v>0</v>
      </c>
      <c r="Z10" s="16"/>
      <c r="AA10" s="16">
        <v>8.8648531632781205E-2</v>
      </c>
      <c r="AB10" s="16">
        <v>0.26074681808018801</v>
      </c>
      <c r="AC10" s="16"/>
      <c r="AD10" s="16">
        <v>0.19170091183648799</v>
      </c>
      <c r="AE10" s="16">
        <v>0.23154731014153301</v>
      </c>
      <c r="AF10" s="16"/>
      <c r="AG10" s="16" t="s">
        <v>123</v>
      </c>
      <c r="AH10" s="16" t="s">
        <v>123</v>
      </c>
      <c r="AI10" s="16" t="s">
        <v>123</v>
      </c>
      <c r="AJ10" s="16">
        <v>0.19360449596670601</v>
      </c>
      <c r="AK10" s="16">
        <v>0.19115539201023199</v>
      </c>
      <c r="AL10" s="16" t="s">
        <v>123</v>
      </c>
      <c r="AM10" s="16" t="s">
        <v>123</v>
      </c>
      <c r="AN10" s="16" t="s">
        <v>123</v>
      </c>
      <c r="AO10" s="16" t="s">
        <v>123</v>
      </c>
      <c r="AP10" s="16"/>
      <c r="AQ10" s="16">
        <v>0.20214751613241699</v>
      </c>
      <c r="AR10" s="16">
        <v>0.16758860343652601</v>
      </c>
      <c r="AS10" s="16">
        <v>0</v>
      </c>
      <c r="AT10" s="16">
        <v>0</v>
      </c>
      <c r="AU10" s="16">
        <v>0.32199578794392197</v>
      </c>
      <c r="AV10" s="16" t="s">
        <v>123</v>
      </c>
      <c r="AW10" s="16"/>
      <c r="AX10" s="16">
        <v>0.26479768002770698</v>
      </c>
      <c r="AY10" s="16">
        <v>0.164894968949582</v>
      </c>
      <c r="AZ10" s="16">
        <v>0</v>
      </c>
      <c r="BA10" s="16">
        <v>0.167614645089111</v>
      </c>
      <c r="BB10" s="16">
        <v>0.25337387755145602</v>
      </c>
      <c r="BC10" s="16"/>
      <c r="BD10" s="16">
        <v>0.184641156961562</v>
      </c>
      <c r="BE10" s="16">
        <v>0.20900854250418299</v>
      </c>
      <c r="BF10" s="16"/>
      <c r="BG10" s="16">
        <v>0.22090662433140801</v>
      </c>
      <c r="BH10" s="16">
        <v>0.16958414184001999</v>
      </c>
      <c r="BI10" s="16"/>
      <c r="BJ10" s="16">
        <v>0.22087821220794701</v>
      </c>
      <c r="BK10" s="16">
        <v>0.17213111414172999</v>
      </c>
    </row>
    <row r="11" spans="2:63" ht="29" x14ac:dyDescent="0.35">
      <c r="B11" s="17" t="s">
        <v>149</v>
      </c>
      <c r="C11" s="16">
        <v>0.42740687751793099</v>
      </c>
      <c r="D11" s="16">
        <v>0.37986576304219299</v>
      </c>
      <c r="E11" s="16">
        <v>0.52468525511743402</v>
      </c>
      <c r="F11" s="16"/>
      <c r="G11" s="16">
        <v>0.193625005745932</v>
      </c>
      <c r="H11" s="16">
        <v>0.39539458569236902</v>
      </c>
      <c r="I11" s="16">
        <v>0.66316364123017502</v>
      </c>
      <c r="J11" s="16"/>
      <c r="K11" s="16">
        <v>0.485664618129659</v>
      </c>
      <c r="L11" s="16">
        <v>0.473738033436781</v>
      </c>
      <c r="M11" s="16">
        <v>0.426926070886472</v>
      </c>
      <c r="N11" s="16">
        <v>0.34662648229258602</v>
      </c>
      <c r="O11" s="16"/>
      <c r="P11" s="16">
        <v>0.27264876049976899</v>
      </c>
      <c r="Q11" s="16">
        <v>0.34343545060203001</v>
      </c>
      <c r="R11" s="16">
        <v>0.69370246199881003</v>
      </c>
      <c r="S11" s="16">
        <v>0.34312118089905003</v>
      </c>
      <c r="T11" s="16"/>
      <c r="U11" s="16">
        <v>0.33832741033737002</v>
      </c>
      <c r="V11" s="16">
        <v>0.60792753428434398</v>
      </c>
      <c r="W11" s="16">
        <v>0.432247410347049</v>
      </c>
      <c r="X11" s="16">
        <v>0.25270802264183301</v>
      </c>
      <c r="Y11" s="16">
        <v>0.68825953156247599</v>
      </c>
      <c r="Z11" s="16"/>
      <c r="AA11" s="16">
        <v>0.37037555813637102</v>
      </c>
      <c r="AB11" s="16">
        <v>0.29352066200040899</v>
      </c>
      <c r="AC11" s="16"/>
      <c r="AD11" s="16">
        <v>0.42109408588243702</v>
      </c>
      <c r="AE11" s="16">
        <v>0.37087697037443301</v>
      </c>
      <c r="AF11" s="16"/>
      <c r="AG11" s="16" t="s">
        <v>123</v>
      </c>
      <c r="AH11" s="16" t="s">
        <v>123</v>
      </c>
      <c r="AI11" s="16" t="s">
        <v>123</v>
      </c>
      <c r="AJ11" s="16">
        <v>0.40835467909267198</v>
      </c>
      <c r="AK11" s="16">
        <v>0.49508244329989498</v>
      </c>
      <c r="AL11" s="16" t="s">
        <v>123</v>
      </c>
      <c r="AM11" s="16" t="s">
        <v>123</v>
      </c>
      <c r="AN11" s="16" t="s">
        <v>123</v>
      </c>
      <c r="AO11" s="16" t="s">
        <v>123</v>
      </c>
      <c r="AP11" s="16"/>
      <c r="AQ11" s="16">
        <v>0.41312636232091499</v>
      </c>
      <c r="AR11" s="16">
        <v>0.54631465115991495</v>
      </c>
      <c r="AS11" s="16">
        <v>0</v>
      </c>
      <c r="AT11" s="16">
        <v>0.31356963491157502</v>
      </c>
      <c r="AU11" s="16">
        <v>0.31310323138284502</v>
      </c>
      <c r="AV11" s="16" t="s">
        <v>123</v>
      </c>
      <c r="AW11" s="16"/>
      <c r="AX11" s="16">
        <v>0.230487140731123</v>
      </c>
      <c r="AY11" s="16">
        <v>0.40250214590358402</v>
      </c>
      <c r="AZ11" s="16">
        <v>0.49339582392841502</v>
      </c>
      <c r="BA11" s="16">
        <v>0.68441570896088599</v>
      </c>
      <c r="BB11" s="16">
        <v>0.53734796166162302</v>
      </c>
      <c r="BC11" s="16"/>
      <c r="BD11" s="16">
        <v>0.459485018034268</v>
      </c>
      <c r="BE11" s="16">
        <v>0.36670990436293699</v>
      </c>
      <c r="BF11" s="16"/>
      <c r="BG11" s="16">
        <v>0.40900768563240802</v>
      </c>
      <c r="BH11" s="16">
        <v>0.442926053085752</v>
      </c>
      <c r="BI11" s="16"/>
      <c r="BJ11" s="16">
        <v>0.42325400029405702</v>
      </c>
      <c r="BK11" s="16">
        <v>0.43892375171185199</v>
      </c>
    </row>
    <row r="12" spans="2:63" x14ac:dyDescent="0.35">
      <c r="B12" s="17" t="s">
        <v>84</v>
      </c>
      <c r="C12" s="18">
        <v>3.3160601147572299E-2</v>
      </c>
      <c r="D12" s="18">
        <v>4.9366586219932701E-2</v>
      </c>
      <c r="E12" s="18">
        <v>0</v>
      </c>
      <c r="F12" s="18"/>
      <c r="G12" s="18">
        <v>6.5909522901250503E-2</v>
      </c>
      <c r="H12" s="18">
        <v>1.7929779058583499E-2</v>
      </c>
      <c r="I12" s="18">
        <v>3.5982110641484301E-2</v>
      </c>
      <c r="J12" s="18"/>
      <c r="K12" s="18">
        <v>0.13422686138749701</v>
      </c>
      <c r="L12" s="18">
        <v>0</v>
      </c>
      <c r="M12" s="18">
        <v>2.9101050463598802E-2</v>
      </c>
      <c r="N12" s="18">
        <v>0</v>
      </c>
      <c r="O12" s="18"/>
      <c r="P12" s="18">
        <v>0</v>
      </c>
      <c r="Q12" s="18">
        <v>0.11567912175978699</v>
      </c>
      <c r="R12" s="18">
        <v>0</v>
      </c>
      <c r="S12" s="18">
        <v>3.7995106607831397E-2</v>
      </c>
      <c r="T12" s="18"/>
      <c r="U12" s="18">
        <v>0</v>
      </c>
      <c r="V12" s="18">
        <v>3.6472623408515398E-2</v>
      </c>
      <c r="W12" s="18">
        <v>5.9366551087934601E-2</v>
      </c>
      <c r="X12" s="18">
        <v>0.120919173487915</v>
      </c>
      <c r="Y12" s="18">
        <v>0</v>
      </c>
      <c r="Z12" s="18"/>
      <c r="AA12" s="18">
        <v>5.8891077156367301E-2</v>
      </c>
      <c r="AB12" s="18">
        <v>5.12653260002192E-2</v>
      </c>
      <c r="AC12" s="18"/>
      <c r="AD12" s="18">
        <v>2.38194773852703E-2</v>
      </c>
      <c r="AE12" s="18">
        <v>5.5899665446081E-2</v>
      </c>
      <c r="AF12" s="18"/>
      <c r="AG12" s="18" t="s">
        <v>123</v>
      </c>
      <c r="AH12" s="18" t="s">
        <v>123</v>
      </c>
      <c r="AI12" s="18" t="s">
        <v>123</v>
      </c>
      <c r="AJ12" s="18">
        <v>2.9607421188043E-2</v>
      </c>
      <c r="AK12" s="18">
        <v>4.5781898633509198E-2</v>
      </c>
      <c r="AL12" s="18" t="s">
        <v>123</v>
      </c>
      <c r="AM12" s="18" t="s">
        <v>123</v>
      </c>
      <c r="AN12" s="18" t="s">
        <v>123</v>
      </c>
      <c r="AO12" s="18" t="s">
        <v>123</v>
      </c>
      <c r="AP12" s="18"/>
      <c r="AQ12" s="18">
        <v>4.8445569151461698E-2</v>
      </c>
      <c r="AR12" s="18">
        <v>2.9988561009325398E-2</v>
      </c>
      <c r="AS12" s="18">
        <v>0</v>
      </c>
      <c r="AT12" s="18">
        <v>0</v>
      </c>
      <c r="AU12" s="18">
        <v>0</v>
      </c>
      <c r="AV12" s="18" t="s">
        <v>123</v>
      </c>
      <c r="AW12" s="18"/>
      <c r="AX12" s="18">
        <v>0</v>
      </c>
      <c r="AY12" s="18">
        <v>6.3340548065874802E-2</v>
      </c>
      <c r="AZ12" s="18">
        <v>0</v>
      </c>
      <c r="BA12" s="18">
        <v>0</v>
      </c>
      <c r="BB12" s="18">
        <v>0</v>
      </c>
      <c r="BC12" s="18"/>
      <c r="BD12" s="18">
        <v>5.0685864236091401E-2</v>
      </c>
      <c r="BE12" s="18">
        <v>0</v>
      </c>
      <c r="BF12" s="18"/>
      <c r="BG12" s="18">
        <v>4.1896321868529797E-2</v>
      </c>
      <c r="BH12" s="18">
        <v>2.57922784286451E-2</v>
      </c>
      <c r="BI12" s="18"/>
      <c r="BJ12" s="18">
        <v>3.0174797330628798E-2</v>
      </c>
      <c r="BK12" s="18">
        <v>3.6399242196708703E-2</v>
      </c>
    </row>
    <row r="13" spans="2:63" x14ac:dyDescent="0.35">
      <c r="B13" s="15" t="s">
        <v>151</v>
      </c>
    </row>
    <row r="14" spans="2:63" x14ac:dyDescent="0.35">
      <c r="B14" t="s">
        <v>87</v>
      </c>
    </row>
    <row r="15" spans="2:63" x14ac:dyDescent="0.35">
      <c r="B15" t="s">
        <v>88</v>
      </c>
    </row>
    <row r="17" spans="2:2" x14ac:dyDescent="0.35">
      <c r="B17"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K25"/>
  <sheetViews>
    <sheetView showGridLines="0" topLeftCell="A17" workbookViewId="0">
      <pane xSplit="2" topLeftCell="C1" activePane="topRight" state="frozen"/>
      <selection pane="topRight" activeCell="B25" sqref="B25"/>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163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32</v>
      </c>
      <c r="D7" s="10">
        <v>21</v>
      </c>
      <c r="E7" s="10">
        <v>11</v>
      </c>
      <c r="F7" s="10"/>
      <c r="G7" s="10">
        <v>10</v>
      </c>
      <c r="H7" s="10">
        <v>20</v>
      </c>
      <c r="I7" s="10">
        <v>2</v>
      </c>
      <c r="J7" s="10"/>
      <c r="K7" s="10">
        <v>2</v>
      </c>
      <c r="L7" s="10">
        <v>7</v>
      </c>
      <c r="M7" s="10">
        <v>13</v>
      </c>
      <c r="N7" s="10">
        <v>10</v>
      </c>
      <c r="O7" s="10"/>
      <c r="P7" s="10">
        <v>2</v>
      </c>
      <c r="Q7" s="10">
        <v>1</v>
      </c>
      <c r="R7" s="10">
        <v>4</v>
      </c>
      <c r="S7" s="10">
        <v>24</v>
      </c>
      <c r="T7" s="10"/>
      <c r="U7" s="10">
        <v>15</v>
      </c>
      <c r="V7" s="10">
        <v>6</v>
      </c>
      <c r="W7" s="10">
        <v>4</v>
      </c>
      <c r="X7" s="10">
        <v>6</v>
      </c>
      <c r="Y7" s="10">
        <v>1</v>
      </c>
      <c r="Z7" s="10"/>
      <c r="AA7" s="10">
        <v>11</v>
      </c>
      <c r="AB7" s="10">
        <v>13</v>
      </c>
      <c r="AC7" s="10"/>
      <c r="AD7" s="10">
        <v>13</v>
      </c>
      <c r="AE7" s="10">
        <v>13</v>
      </c>
      <c r="AF7" s="10"/>
      <c r="AG7" s="10" t="s">
        <v>122</v>
      </c>
      <c r="AH7" s="10" t="s">
        <v>122</v>
      </c>
      <c r="AI7" s="10" t="s">
        <v>122</v>
      </c>
      <c r="AJ7" s="10">
        <v>26</v>
      </c>
      <c r="AK7" s="10">
        <v>6</v>
      </c>
      <c r="AL7" s="10" t="s">
        <v>122</v>
      </c>
      <c r="AM7" s="10" t="s">
        <v>122</v>
      </c>
      <c r="AN7" s="10" t="s">
        <v>122</v>
      </c>
      <c r="AO7" s="10" t="s">
        <v>122</v>
      </c>
      <c r="AP7" s="10"/>
      <c r="AQ7" s="10">
        <v>15</v>
      </c>
      <c r="AR7" s="10">
        <v>8</v>
      </c>
      <c r="AS7" s="10">
        <v>1</v>
      </c>
      <c r="AT7" s="10">
        <v>3</v>
      </c>
      <c r="AU7" s="10">
        <v>4</v>
      </c>
      <c r="AV7" s="10" t="s">
        <v>122</v>
      </c>
      <c r="AW7" s="10"/>
      <c r="AX7" s="10">
        <v>9</v>
      </c>
      <c r="AY7" s="10">
        <v>17</v>
      </c>
      <c r="AZ7" s="10">
        <v>1</v>
      </c>
      <c r="BA7" s="10">
        <v>2</v>
      </c>
      <c r="BB7" s="10">
        <v>3</v>
      </c>
      <c r="BC7" s="10"/>
      <c r="BD7" s="10">
        <v>18</v>
      </c>
      <c r="BE7" s="10">
        <v>14</v>
      </c>
      <c r="BF7" s="10"/>
      <c r="BG7" s="10">
        <v>13</v>
      </c>
      <c r="BH7" s="10">
        <v>19</v>
      </c>
      <c r="BI7" s="10"/>
      <c r="BJ7" s="10">
        <v>15</v>
      </c>
      <c r="BK7" s="10">
        <v>16</v>
      </c>
    </row>
    <row r="8" spans="2:63" ht="30" customHeight="1" x14ac:dyDescent="0.35">
      <c r="B8" s="11" t="s">
        <v>19</v>
      </c>
      <c r="C8" s="11">
        <v>33</v>
      </c>
      <c r="D8" s="11">
        <v>23</v>
      </c>
      <c r="E8" s="11">
        <v>10</v>
      </c>
      <c r="F8" s="11"/>
      <c r="G8" s="11">
        <v>12</v>
      </c>
      <c r="H8" s="11">
        <v>19</v>
      </c>
      <c r="I8" s="11">
        <v>2</v>
      </c>
      <c r="J8" s="11"/>
      <c r="K8" s="11">
        <v>2</v>
      </c>
      <c r="L8" s="11">
        <v>7</v>
      </c>
      <c r="M8" s="11">
        <v>14</v>
      </c>
      <c r="N8" s="11">
        <v>11</v>
      </c>
      <c r="O8" s="11"/>
      <c r="P8" s="11">
        <v>2</v>
      </c>
      <c r="Q8" s="11">
        <v>1</v>
      </c>
      <c r="R8" s="11">
        <v>4</v>
      </c>
      <c r="S8" s="11">
        <v>25</v>
      </c>
      <c r="T8" s="11"/>
      <c r="U8" s="11">
        <v>16</v>
      </c>
      <c r="V8" s="11">
        <v>6</v>
      </c>
      <c r="W8" s="11">
        <v>5</v>
      </c>
      <c r="X8" s="11">
        <v>6</v>
      </c>
      <c r="Y8" s="11">
        <v>1</v>
      </c>
      <c r="Z8" s="11"/>
      <c r="AA8" s="11">
        <v>11</v>
      </c>
      <c r="AB8" s="11">
        <v>14</v>
      </c>
      <c r="AC8" s="11"/>
      <c r="AD8" s="11">
        <v>13</v>
      </c>
      <c r="AE8" s="11">
        <v>14</v>
      </c>
      <c r="AF8" s="11"/>
      <c r="AG8" s="11" t="s">
        <v>122</v>
      </c>
      <c r="AH8" s="11" t="s">
        <v>122</v>
      </c>
      <c r="AI8" s="11" t="s">
        <v>122</v>
      </c>
      <c r="AJ8" s="11">
        <v>27</v>
      </c>
      <c r="AK8" s="11">
        <v>6</v>
      </c>
      <c r="AL8" s="11" t="s">
        <v>122</v>
      </c>
      <c r="AM8" s="11" t="s">
        <v>122</v>
      </c>
      <c r="AN8" s="11" t="s">
        <v>122</v>
      </c>
      <c r="AO8" s="11" t="s">
        <v>122</v>
      </c>
      <c r="AP8" s="11"/>
      <c r="AQ8" s="11">
        <v>16</v>
      </c>
      <c r="AR8" s="11">
        <v>7</v>
      </c>
      <c r="AS8" s="11">
        <v>1</v>
      </c>
      <c r="AT8" s="11">
        <v>3</v>
      </c>
      <c r="AU8" s="11">
        <v>5</v>
      </c>
      <c r="AV8" s="11" t="s">
        <v>122</v>
      </c>
      <c r="AW8" s="11"/>
      <c r="AX8" s="11">
        <v>9</v>
      </c>
      <c r="AY8" s="11">
        <v>18</v>
      </c>
      <c r="AZ8" s="11">
        <v>1</v>
      </c>
      <c r="BA8" s="11">
        <v>2</v>
      </c>
      <c r="BB8" s="11">
        <v>3</v>
      </c>
      <c r="BC8" s="11"/>
      <c r="BD8" s="11">
        <v>19</v>
      </c>
      <c r="BE8" s="11">
        <v>14</v>
      </c>
      <c r="BF8" s="11"/>
      <c r="BG8" s="11">
        <v>14</v>
      </c>
      <c r="BH8" s="11">
        <v>19</v>
      </c>
      <c r="BI8" s="11"/>
      <c r="BJ8" s="11">
        <v>14</v>
      </c>
      <c r="BK8" s="11">
        <v>18</v>
      </c>
    </row>
    <row r="9" spans="2:63" ht="29" x14ac:dyDescent="0.35">
      <c r="B9" s="17" t="s">
        <v>152</v>
      </c>
      <c r="C9" s="16">
        <v>0.50167563567710605</v>
      </c>
      <c r="D9" s="16">
        <v>0.55826915517047104</v>
      </c>
      <c r="E9" s="16">
        <v>0.37624483838434503</v>
      </c>
      <c r="F9" s="16"/>
      <c r="G9" s="16">
        <v>0.41092758681412</v>
      </c>
      <c r="H9" s="16">
        <v>0.50479846186994304</v>
      </c>
      <c r="I9" s="16">
        <v>1</v>
      </c>
      <c r="J9" s="16"/>
      <c r="K9" s="16">
        <v>0.51866176023967803</v>
      </c>
      <c r="L9" s="16">
        <v>0.38290989083774801</v>
      </c>
      <c r="M9" s="16">
        <v>0.31725426450509198</v>
      </c>
      <c r="N9" s="16">
        <v>0.81036099367208803</v>
      </c>
      <c r="O9" s="16"/>
      <c r="P9" s="16">
        <v>0</v>
      </c>
      <c r="Q9" s="16">
        <v>1</v>
      </c>
      <c r="R9" s="16">
        <v>0.265126112534525</v>
      </c>
      <c r="S9" s="16">
        <v>0.58420032514357001</v>
      </c>
      <c r="T9" s="16"/>
      <c r="U9" s="16">
        <v>0.48382461821895001</v>
      </c>
      <c r="V9" s="16">
        <v>0.84459745533833996</v>
      </c>
      <c r="W9" s="16">
        <v>0.20428567614651499</v>
      </c>
      <c r="X9" s="16">
        <v>0.53920386104603502</v>
      </c>
      <c r="Y9" s="16">
        <v>0</v>
      </c>
      <c r="Z9" s="16"/>
      <c r="AA9" s="16">
        <v>0.360151498471247</v>
      </c>
      <c r="AB9" s="16">
        <v>0.61951759138917994</v>
      </c>
      <c r="AC9" s="16"/>
      <c r="AD9" s="16">
        <v>0.40359296346029799</v>
      </c>
      <c r="AE9" s="16">
        <v>0.45569409282828199</v>
      </c>
      <c r="AF9" s="16"/>
      <c r="AG9" s="16" t="s">
        <v>123</v>
      </c>
      <c r="AH9" s="16" t="s">
        <v>123</v>
      </c>
      <c r="AI9" s="16" t="s">
        <v>123</v>
      </c>
      <c r="AJ9" s="16">
        <v>0.53243620381004098</v>
      </c>
      <c r="AK9" s="16">
        <v>0.35145232252349501</v>
      </c>
      <c r="AL9" s="16" t="s">
        <v>123</v>
      </c>
      <c r="AM9" s="16" t="s">
        <v>123</v>
      </c>
      <c r="AN9" s="16" t="s">
        <v>123</v>
      </c>
      <c r="AO9" s="16" t="s">
        <v>123</v>
      </c>
      <c r="AP9" s="16"/>
      <c r="AQ9" s="16">
        <v>0.491950123510211</v>
      </c>
      <c r="AR9" s="16">
        <v>0.64143572933535598</v>
      </c>
      <c r="AS9" s="16">
        <v>0</v>
      </c>
      <c r="AT9" s="16">
        <v>0</v>
      </c>
      <c r="AU9" s="16">
        <v>0.66379289155249699</v>
      </c>
      <c r="AV9" s="16" t="s">
        <v>123</v>
      </c>
      <c r="AW9" s="16"/>
      <c r="AX9" s="16">
        <v>0.52926916779792399</v>
      </c>
      <c r="AY9" s="16">
        <v>0.58932402137413997</v>
      </c>
      <c r="AZ9" s="16">
        <v>0</v>
      </c>
      <c r="BA9" s="16">
        <v>0</v>
      </c>
      <c r="BB9" s="16">
        <v>0.33200072535927699</v>
      </c>
      <c r="BC9" s="16"/>
      <c r="BD9" s="16">
        <v>0.55504818137330703</v>
      </c>
      <c r="BE9" s="16">
        <v>0.42903343144979</v>
      </c>
      <c r="BF9" s="16"/>
      <c r="BG9" s="16">
        <v>0.53653955891955496</v>
      </c>
      <c r="BH9" s="16">
        <v>0.47499322137958999</v>
      </c>
      <c r="BI9" s="16"/>
      <c r="BJ9" s="16">
        <v>0.48777955131195599</v>
      </c>
      <c r="BK9" s="16">
        <v>0.53914921397848403</v>
      </c>
    </row>
    <row r="10" spans="2:63" ht="43.5" x14ac:dyDescent="0.35">
      <c r="B10" s="17" t="s">
        <v>153</v>
      </c>
      <c r="C10" s="16">
        <v>0.35060422271718</v>
      </c>
      <c r="D10" s="16">
        <v>0.30078057913013101</v>
      </c>
      <c r="E10" s="16">
        <v>0.46103063540718098</v>
      </c>
      <c r="F10" s="16"/>
      <c r="G10" s="16">
        <v>0.48377394056192502</v>
      </c>
      <c r="H10" s="16">
        <v>0.247095264250767</v>
      </c>
      <c r="I10" s="16">
        <v>0.53385034404985399</v>
      </c>
      <c r="J10" s="16"/>
      <c r="K10" s="16">
        <v>0.48133823976032097</v>
      </c>
      <c r="L10" s="16">
        <v>0.123563392748489</v>
      </c>
      <c r="M10" s="16">
        <v>0.378246348546387</v>
      </c>
      <c r="N10" s="16">
        <v>0.44417142401113402</v>
      </c>
      <c r="O10" s="16"/>
      <c r="P10" s="16">
        <v>0</v>
      </c>
      <c r="Q10" s="16">
        <v>1</v>
      </c>
      <c r="R10" s="16">
        <v>0.265126112534525</v>
      </c>
      <c r="S10" s="16">
        <v>0.38359904723409</v>
      </c>
      <c r="T10" s="16"/>
      <c r="U10" s="16">
        <v>0.41719872991790802</v>
      </c>
      <c r="V10" s="16">
        <v>0.31397166455856901</v>
      </c>
      <c r="W10" s="16">
        <v>0</v>
      </c>
      <c r="X10" s="16">
        <v>0.38754799553179797</v>
      </c>
      <c r="Y10" s="16">
        <v>1</v>
      </c>
      <c r="Z10" s="16"/>
      <c r="AA10" s="16">
        <v>0.26957525803596599</v>
      </c>
      <c r="AB10" s="16">
        <v>0.48247809160337901</v>
      </c>
      <c r="AC10" s="16"/>
      <c r="AD10" s="16">
        <v>0.32838146313369099</v>
      </c>
      <c r="AE10" s="16">
        <v>0.44563158334646602</v>
      </c>
      <c r="AF10" s="16"/>
      <c r="AG10" s="16" t="s">
        <v>123</v>
      </c>
      <c r="AH10" s="16" t="s">
        <v>123</v>
      </c>
      <c r="AI10" s="16" t="s">
        <v>123</v>
      </c>
      <c r="AJ10" s="16">
        <v>0.31916517408694101</v>
      </c>
      <c r="AK10" s="16">
        <v>0.50414098534203</v>
      </c>
      <c r="AL10" s="16" t="s">
        <v>123</v>
      </c>
      <c r="AM10" s="16" t="s">
        <v>123</v>
      </c>
      <c r="AN10" s="16" t="s">
        <v>123</v>
      </c>
      <c r="AO10" s="16" t="s">
        <v>123</v>
      </c>
      <c r="AP10" s="16"/>
      <c r="AQ10" s="16">
        <v>0.36374801668149098</v>
      </c>
      <c r="AR10" s="16">
        <v>0.50661027976967399</v>
      </c>
      <c r="AS10" s="16">
        <v>0</v>
      </c>
      <c r="AT10" s="16">
        <v>0</v>
      </c>
      <c r="AU10" s="16">
        <v>0.232414164656216</v>
      </c>
      <c r="AV10" s="16" t="s">
        <v>123</v>
      </c>
      <c r="AW10" s="16"/>
      <c r="AX10" s="16">
        <v>0</v>
      </c>
      <c r="AY10" s="16">
        <v>0.53157096591966801</v>
      </c>
      <c r="AZ10" s="16">
        <v>0</v>
      </c>
      <c r="BA10" s="16">
        <v>0.50156161178457903</v>
      </c>
      <c r="BB10" s="16">
        <v>0.31013983653619598</v>
      </c>
      <c r="BC10" s="16"/>
      <c r="BD10" s="16">
        <v>0.40206483980067198</v>
      </c>
      <c r="BE10" s="16">
        <v>0.28056423104954098</v>
      </c>
      <c r="BF10" s="16"/>
      <c r="BG10" s="16">
        <v>0.397222001354544</v>
      </c>
      <c r="BH10" s="16">
        <v>0.31492622759936401</v>
      </c>
      <c r="BI10" s="16"/>
      <c r="BJ10" s="16">
        <v>0.21769661365158599</v>
      </c>
      <c r="BK10" s="16">
        <v>0.424829255699742</v>
      </c>
    </row>
    <row r="11" spans="2:63" ht="29" x14ac:dyDescent="0.35">
      <c r="B11" s="17" t="s">
        <v>154</v>
      </c>
      <c r="C11" s="16">
        <v>0.337022104361337</v>
      </c>
      <c r="D11" s="16">
        <v>0.368349968835257</v>
      </c>
      <c r="E11" s="16">
        <v>0.26758873012307199</v>
      </c>
      <c r="F11" s="16"/>
      <c r="G11" s="16">
        <v>0.60969849440378898</v>
      </c>
      <c r="H11" s="16">
        <v>0.15169833451852199</v>
      </c>
      <c r="I11" s="16">
        <v>0.46614965595014601</v>
      </c>
      <c r="J11" s="16"/>
      <c r="K11" s="16">
        <v>0</v>
      </c>
      <c r="L11" s="16">
        <v>0.34421720703212899</v>
      </c>
      <c r="M11" s="16">
        <v>0.30748862764930102</v>
      </c>
      <c r="N11" s="16">
        <v>0.42653384667602001</v>
      </c>
      <c r="O11" s="16"/>
      <c r="P11" s="16">
        <v>0.60402086945337197</v>
      </c>
      <c r="Q11" s="16">
        <v>0</v>
      </c>
      <c r="R11" s="16">
        <v>0</v>
      </c>
      <c r="S11" s="16">
        <v>0.39087687979274299</v>
      </c>
      <c r="T11" s="16"/>
      <c r="U11" s="16">
        <v>0.32363348520103702</v>
      </c>
      <c r="V11" s="16">
        <v>0.48816888889850701</v>
      </c>
      <c r="W11" s="16">
        <v>0.50438653147663903</v>
      </c>
      <c r="X11" s="16">
        <v>0.15160673197762201</v>
      </c>
      <c r="Y11" s="16">
        <v>0</v>
      </c>
      <c r="Z11" s="16"/>
      <c r="AA11" s="16">
        <v>0.29080873989351302</v>
      </c>
      <c r="AB11" s="16">
        <v>0.35598257725604299</v>
      </c>
      <c r="AC11" s="16"/>
      <c r="AD11" s="16">
        <v>0.2401815767555</v>
      </c>
      <c r="AE11" s="16">
        <v>0.291756495280588</v>
      </c>
      <c r="AF11" s="16"/>
      <c r="AG11" s="16" t="s">
        <v>123</v>
      </c>
      <c r="AH11" s="16" t="s">
        <v>123</v>
      </c>
      <c r="AI11" s="16" t="s">
        <v>123</v>
      </c>
      <c r="AJ11" s="16">
        <v>0.37476725369084002</v>
      </c>
      <c r="AK11" s="16">
        <v>0.15268866281853399</v>
      </c>
      <c r="AL11" s="16" t="s">
        <v>123</v>
      </c>
      <c r="AM11" s="16" t="s">
        <v>123</v>
      </c>
      <c r="AN11" s="16" t="s">
        <v>123</v>
      </c>
      <c r="AO11" s="16" t="s">
        <v>123</v>
      </c>
      <c r="AP11" s="16"/>
      <c r="AQ11" s="16">
        <v>0.27869781254673898</v>
      </c>
      <c r="AR11" s="16">
        <v>0.37556724377787398</v>
      </c>
      <c r="AS11" s="16">
        <v>0</v>
      </c>
      <c r="AT11" s="16">
        <v>0.43023942205436599</v>
      </c>
      <c r="AU11" s="16">
        <v>0.33620710844750301</v>
      </c>
      <c r="AV11" s="16" t="s">
        <v>123</v>
      </c>
      <c r="AW11" s="16"/>
      <c r="AX11" s="16">
        <v>0.48594640870414602</v>
      </c>
      <c r="AY11" s="16">
        <v>0.26908246377289102</v>
      </c>
      <c r="AZ11" s="16">
        <v>0</v>
      </c>
      <c r="BA11" s="16">
        <v>0</v>
      </c>
      <c r="BB11" s="16">
        <v>0.64214056189547397</v>
      </c>
      <c r="BC11" s="16"/>
      <c r="BD11" s="16">
        <v>0.31118741960111201</v>
      </c>
      <c r="BE11" s="16">
        <v>0.372184160471284</v>
      </c>
      <c r="BF11" s="16"/>
      <c r="BG11" s="16">
        <v>0.349697785026859</v>
      </c>
      <c r="BH11" s="16">
        <v>0.32732102279720898</v>
      </c>
      <c r="BI11" s="16"/>
      <c r="BJ11" s="16">
        <v>0.25305717441877801</v>
      </c>
      <c r="BK11" s="16">
        <v>0.42289760676559801</v>
      </c>
    </row>
    <row r="12" spans="2:63" ht="29" x14ac:dyDescent="0.35">
      <c r="B12" s="17" t="s">
        <v>155</v>
      </c>
      <c r="C12" s="16">
        <v>0.25027572884034999</v>
      </c>
      <c r="D12" s="16">
        <v>0.19674178145202501</v>
      </c>
      <c r="E12" s="16">
        <v>0.36892545699400497</v>
      </c>
      <c r="F12" s="16"/>
      <c r="G12" s="16">
        <v>0.294184034174648</v>
      </c>
      <c r="H12" s="16">
        <v>0.19933110508360399</v>
      </c>
      <c r="I12" s="16">
        <v>0.46614965595014601</v>
      </c>
      <c r="J12" s="16"/>
      <c r="K12" s="16">
        <v>0</v>
      </c>
      <c r="L12" s="16">
        <v>0.26940151089844699</v>
      </c>
      <c r="M12" s="16">
        <v>0.27960153086263001</v>
      </c>
      <c r="N12" s="16">
        <v>0.24290528800661301</v>
      </c>
      <c r="O12" s="16"/>
      <c r="P12" s="16">
        <v>0</v>
      </c>
      <c r="Q12" s="16">
        <v>0</v>
      </c>
      <c r="R12" s="16">
        <v>0.23793844764598299</v>
      </c>
      <c r="S12" s="16">
        <v>0.29445416317995499</v>
      </c>
      <c r="T12" s="16"/>
      <c r="U12" s="16">
        <v>0.400672680563957</v>
      </c>
      <c r="V12" s="16">
        <v>0.16640990926037</v>
      </c>
      <c r="W12" s="16">
        <v>0.20428567614651499</v>
      </c>
      <c r="X12" s="16">
        <v>0</v>
      </c>
      <c r="Y12" s="16">
        <v>0</v>
      </c>
      <c r="Z12" s="16"/>
      <c r="AA12" s="16">
        <v>0.17682026595647601</v>
      </c>
      <c r="AB12" s="16">
        <v>0.315427962863504</v>
      </c>
      <c r="AC12" s="16"/>
      <c r="AD12" s="16">
        <v>0.21492149539243099</v>
      </c>
      <c r="AE12" s="16">
        <v>0.31652262082979299</v>
      </c>
      <c r="AF12" s="16"/>
      <c r="AG12" s="16" t="s">
        <v>123</v>
      </c>
      <c r="AH12" s="16" t="s">
        <v>123</v>
      </c>
      <c r="AI12" s="16" t="s">
        <v>123</v>
      </c>
      <c r="AJ12" s="16">
        <v>0.267158413910079</v>
      </c>
      <c r="AK12" s="16">
        <v>0.167826897754289</v>
      </c>
      <c r="AL12" s="16" t="s">
        <v>123</v>
      </c>
      <c r="AM12" s="16" t="s">
        <v>123</v>
      </c>
      <c r="AN12" s="16" t="s">
        <v>123</v>
      </c>
      <c r="AO12" s="16" t="s">
        <v>123</v>
      </c>
      <c r="AP12" s="16"/>
      <c r="AQ12" s="16">
        <v>0.28060005239074098</v>
      </c>
      <c r="AR12" s="16">
        <v>0.25292656433189098</v>
      </c>
      <c r="AS12" s="16">
        <v>0</v>
      </c>
      <c r="AT12" s="16">
        <v>0.28770768724642698</v>
      </c>
      <c r="AU12" s="16">
        <v>0</v>
      </c>
      <c r="AV12" s="16" t="s">
        <v>123</v>
      </c>
      <c r="AW12" s="16"/>
      <c r="AX12" s="16">
        <v>0.205593380290959</v>
      </c>
      <c r="AY12" s="16">
        <v>0.19265763586917101</v>
      </c>
      <c r="AZ12" s="16">
        <v>1</v>
      </c>
      <c r="BA12" s="16">
        <v>0.50156161178457903</v>
      </c>
      <c r="BB12" s="16">
        <v>0.35785943810452597</v>
      </c>
      <c r="BC12" s="16"/>
      <c r="BD12" s="16">
        <v>0.28122795070551998</v>
      </c>
      <c r="BE12" s="16">
        <v>0.20814849670836499</v>
      </c>
      <c r="BF12" s="16"/>
      <c r="BG12" s="16">
        <v>0.37394110341627701</v>
      </c>
      <c r="BH12" s="16">
        <v>0.15563087961481101</v>
      </c>
      <c r="BI12" s="16"/>
      <c r="BJ12" s="16">
        <v>0.19576003978554199</v>
      </c>
      <c r="BK12" s="16">
        <v>0.25550578396875101</v>
      </c>
    </row>
    <row r="13" spans="2:63" ht="43.5" x14ac:dyDescent="0.35">
      <c r="B13" s="17" t="s">
        <v>156</v>
      </c>
      <c r="C13" s="16">
        <v>0.23487664904177</v>
      </c>
      <c r="D13" s="16">
        <v>0.21650542747316701</v>
      </c>
      <c r="E13" s="16">
        <v>0.27559362492912198</v>
      </c>
      <c r="F13" s="16"/>
      <c r="G13" s="16">
        <v>0.32444996723674902</v>
      </c>
      <c r="H13" s="16">
        <v>0.14624601349407201</v>
      </c>
      <c r="I13" s="16">
        <v>0.53385034404985399</v>
      </c>
      <c r="J13" s="16"/>
      <c r="K13" s="16">
        <v>0</v>
      </c>
      <c r="L13" s="16">
        <v>0.39296490364693598</v>
      </c>
      <c r="M13" s="16">
        <v>0.16819601035280299</v>
      </c>
      <c r="N13" s="16">
        <v>0.25393092702668701</v>
      </c>
      <c r="O13" s="16"/>
      <c r="P13" s="16">
        <v>0</v>
      </c>
      <c r="Q13" s="16">
        <v>0</v>
      </c>
      <c r="R13" s="16">
        <v>0.231809327284967</v>
      </c>
      <c r="S13" s="16">
        <v>0.27498204822609001</v>
      </c>
      <c r="T13" s="16"/>
      <c r="U13" s="16">
        <v>0.23197421830436299</v>
      </c>
      <c r="V13" s="16">
        <v>0.31397166455856901</v>
      </c>
      <c r="W13" s="16">
        <v>0.49561346852336102</v>
      </c>
      <c r="X13" s="16">
        <v>0</v>
      </c>
      <c r="Y13" s="16">
        <v>0</v>
      </c>
      <c r="Z13" s="16"/>
      <c r="AA13" s="16">
        <v>0.269604357820945</v>
      </c>
      <c r="AB13" s="16">
        <v>0.17677868944779099</v>
      </c>
      <c r="AC13" s="16"/>
      <c r="AD13" s="16">
        <v>0.29136562293257501</v>
      </c>
      <c r="AE13" s="16">
        <v>0.27790416619288399</v>
      </c>
      <c r="AF13" s="16"/>
      <c r="AG13" s="16" t="s">
        <v>123</v>
      </c>
      <c r="AH13" s="16" t="s">
        <v>123</v>
      </c>
      <c r="AI13" s="16" t="s">
        <v>123</v>
      </c>
      <c r="AJ13" s="16">
        <v>0.14626061833616</v>
      </c>
      <c r="AK13" s="16">
        <v>0.66764478497439295</v>
      </c>
      <c r="AL13" s="16" t="s">
        <v>123</v>
      </c>
      <c r="AM13" s="16" t="s">
        <v>123</v>
      </c>
      <c r="AN13" s="16" t="s">
        <v>123</v>
      </c>
      <c r="AO13" s="16" t="s">
        <v>123</v>
      </c>
      <c r="AP13" s="16"/>
      <c r="AQ13" s="16">
        <v>0.30574556055711599</v>
      </c>
      <c r="AR13" s="16">
        <v>0.26586848555748199</v>
      </c>
      <c r="AS13" s="16">
        <v>1</v>
      </c>
      <c r="AT13" s="16">
        <v>0</v>
      </c>
      <c r="AU13" s="16">
        <v>0</v>
      </c>
      <c r="AV13" s="16" t="s">
        <v>123</v>
      </c>
      <c r="AW13" s="16"/>
      <c r="AX13" s="16">
        <v>0</v>
      </c>
      <c r="AY13" s="16">
        <v>0.27088576154105298</v>
      </c>
      <c r="AZ13" s="16">
        <v>0</v>
      </c>
      <c r="BA13" s="16">
        <v>0.49843838821542102</v>
      </c>
      <c r="BB13" s="16">
        <v>0.66799927464072295</v>
      </c>
      <c r="BC13" s="16"/>
      <c r="BD13" s="16">
        <v>0.25279747261465602</v>
      </c>
      <c r="BE13" s="16">
        <v>0.21048567969747001</v>
      </c>
      <c r="BF13" s="16"/>
      <c r="BG13" s="16">
        <v>0.27203767377235499</v>
      </c>
      <c r="BH13" s="16">
        <v>0.206436193540352</v>
      </c>
      <c r="BI13" s="16"/>
      <c r="BJ13" s="16">
        <v>0.12326043786757</v>
      </c>
      <c r="BK13" s="16">
        <v>0.33791405061941499</v>
      </c>
    </row>
    <row r="14" spans="2:63" ht="43.5" x14ac:dyDescent="0.35">
      <c r="B14" s="17" t="s">
        <v>157</v>
      </c>
      <c r="C14" s="16">
        <v>8.3972264083611095E-2</v>
      </c>
      <c r="D14" s="16">
        <v>4.2805075192658602E-2</v>
      </c>
      <c r="E14" s="16">
        <v>0.17521298159189699</v>
      </c>
      <c r="F14" s="16"/>
      <c r="G14" s="16">
        <v>7.1714779007684901E-2</v>
      </c>
      <c r="H14" s="16">
        <v>0.100758652073887</v>
      </c>
      <c r="I14" s="16">
        <v>0</v>
      </c>
      <c r="J14" s="16"/>
      <c r="K14" s="16">
        <v>0</v>
      </c>
      <c r="L14" s="16">
        <v>0</v>
      </c>
      <c r="M14" s="16">
        <v>0.13355233001934799</v>
      </c>
      <c r="N14" s="16">
        <v>9.1280505495773698E-2</v>
      </c>
      <c r="O14" s="16"/>
      <c r="P14" s="16">
        <v>0</v>
      </c>
      <c r="Q14" s="16">
        <v>0</v>
      </c>
      <c r="R14" s="16">
        <v>0.23793844764598299</v>
      </c>
      <c r="S14" s="16">
        <v>7.3626894159671302E-2</v>
      </c>
      <c r="T14" s="16"/>
      <c r="U14" s="16">
        <v>5.9079665780639501E-2</v>
      </c>
      <c r="V14" s="16">
        <v>0.15540254466166001</v>
      </c>
      <c r="W14" s="16">
        <v>0</v>
      </c>
      <c r="X14" s="16">
        <v>0.162293066082937</v>
      </c>
      <c r="Y14" s="16">
        <v>0</v>
      </c>
      <c r="Z14" s="16"/>
      <c r="AA14" s="16">
        <v>0.16768449003548899</v>
      </c>
      <c r="AB14" s="16">
        <v>6.6981451705392894E-2</v>
      </c>
      <c r="AC14" s="16"/>
      <c r="AD14" s="16">
        <v>0.13815401202073599</v>
      </c>
      <c r="AE14" s="16">
        <v>6.7213903448216594E-2</v>
      </c>
      <c r="AF14" s="16"/>
      <c r="AG14" s="16" t="s">
        <v>123</v>
      </c>
      <c r="AH14" s="16" t="s">
        <v>123</v>
      </c>
      <c r="AI14" s="16" t="s">
        <v>123</v>
      </c>
      <c r="AJ14" s="16">
        <v>3.5536332034867002E-2</v>
      </c>
      <c r="AK14" s="16">
        <v>0.32051556057282299</v>
      </c>
      <c r="AL14" s="16" t="s">
        <v>123</v>
      </c>
      <c r="AM14" s="16" t="s">
        <v>123</v>
      </c>
      <c r="AN14" s="16" t="s">
        <v>123</v>
      </c>
      <c r="AO14" s="16" t="s">
        <v>123</v>
      </c>
      <c r="AP14" s="16"/>
      <c r="AQ14" s="16">
        <v>0.115049786568891</v>
      </c>
      <c r="AR14" s="16">
        <v>0</v>
      </c>
      <c r="AS14" s="16">
        <v>0</v>
      </c>
      <c r="AT14" s="16">
        <v>0.28770768724642698</v>
      </c>
      <c r="AU14" s="16">
        <v>0</v>
      </c>
      <c r="AV14" s="16" t="s">
        <v>123</v>
      </c>
      <c r="AW14" s="16"/>
      <c r="AX14" s="16">
        <v>0.10413794883841999</v>
      </c>
      <c r="AY14" s="16">
        <v>5.28481452268302E-2</v>
      </c>
      <c r="AZ14" s="16">
        <v>0</v>
      </c>
      <c r="BA14" s="16">
        <v>0</v>
      </c>
      <c r="BB14" s="16">
        <v>0.31013983653619598</v>
      </c>
      <c r="BC14" s="16"/>
      <c r="BD14" s="16">
        <v>0.100650597413388</v>
      </c>
      <c r="BE14" s="16">
        <v>6.1272374466033397E-2</v>
      </c>
      <c r="BF14" s="16"/>
      <c r="BG14" s="16">
        <v>0.13383234263112301</v>
      </c>
      <c r="BH14" s="16">
        <v>4.5812838838790802E-2</v>
      </c>
      <c r="BI14" s="16"/>
      <c r="BJ14" s="16">
        <v>0.124945699316634</v>
      </c>
      <c r="BK14" s="16">
        <v>5.5026567487362801E-2</v>
      </c>
    </row>
    <row r="15" spans="2:63" ht="58" x14ac:dyDescent="0.35">
      <c r="B15" s="17" t="s">
        <v>158</v>
      </c>
      <c r="C15" s="16">
        <v>7.7838388902997505E-2</v>
      </c>
      <c r="D15" s="16">
        <v>0.11295853861736301</v>
      </c>
      <c r="E15" s="16">
        <v>0</v>
      </c>
      <c r="F15" s="16"/>
      <c r="G15" s="16">
        <v>0.134860060849472</v>
      </c>
      <c r="H15" s="16">
        <v>0</v>
      </c>
      <c r="I15" s="16">
        <v>0.46614965595014601</v>
      </c>
      <c r="J15" s="16"/>
      <c r="K15" s="16">
        <v>0</v>
      </c>
      <c r="L15" s="16">
        <v>0</v>
      </c>
      <c r="M15" s="16">
        <v>7.1185794427338897E-2</v>
      </c>
      <c r="N15" s="16">
        <v>0.15102329185430399</v>
      </c>
      <c r="O15" s="16"/>
      <c r="P15" s="16">
        <v>0</v>
      </c>
      <c r="Q15" s="16">
        <v>0</v>
      </c>
      <c r="R15" s="16">
        <v>0</v>
      </c>
      <c r="S15" s="16">
        <v>0.10335827261044001</v>
      </c>
      <c r="T15" s="16"/>
      <c r="U15" s="16">
        <v>0.10107830291505999</v>
      </c>
      <c r="V15" s="16">
        <v>0</v>
      </c>
      <c r="W15" s="16">
        <v>0.20428567614651499</v>
      </c>
      <c r="X15" s="16">
        <v>0</v>
      </c>
      <c r="Y15" s="16">
        <v>0</v>
      </c>
      <c r="Z15" s="16"/>
      <c r="AA15" s="16">
        <v>0</v>
      </c>
      <c r="AB15" s="16">
        <v>0.182781557059913</v>
      </c>
      <c r="AC15" s="16"/>
      <c r="AD15" s="16">
        <v>0</v>
      </c>
      <c r="AE15" s="16">
        <v>0.183415880300345</v>
      </c>
      <c r="AF15" s="16"/>
      <c r="AG15" s="16" t="s">
        <v>123</v>
      </c>
      <c r="AH15" s="16" t="s">
        <v>123</v>
      </c>
      <c r="AI15" s="16" t="s">
        <v>123</v>
      </c>
      <c r="AJ15" s="16">
        <v>9.3777013973529694E-2</v>
      </c>
      <c r="AK15" s="16">
        <v>0</v>
      </c>
      <c r="AL15" s="16" t="s">
        <v>123</v>
      </c>
      <c r="AM15" s="16" t="s">
        <v>123</v>
      </c>
      <c r="AN15" s="16" t="s">
        <v>123</v>
      </c>
      <c r="AO15" s="16" t="s">
        <v>123</v>
      </c>
      <c r="AP15" s="16"/>
      <c r="AQ15" s="16">
        <v>0.10125970879035701</v>
      </c>
      <c r="AR15" s="16">
        <v>0.12923835741089501</v>
      </c>
      <c r="AS15" s="16">
        <v>0</v>
      </c>
      <c r="AT15" s="16">
        <v>0</v>
      </c>
      <c r="AU15" s="16">
        <v>0</v>
      </c>
      <c r="AV15" s="16" t="s">
        <v>123</v>
      </c>
      <c r="AW15" s="16"/>
      <c r="AX15" s="16">
        <v>0</v>
      </c>
      <c r="AY15" s="16">
        <v>0.13946124908302299</v>
      </c>
      <c r="AZ15" s="16">
        <v>0</v>
      </c>
      <c r="BA15" s="16">
        <v>0</v>
      </c>
      <c r="BB15" s="16">
        <v>0</v>
      </c>
      <c r="BC15" s="16"/>
      <c r="BD15" s="16">
        <v>0.13502873730767501</v>
      </c>
      <c r="BE15" s="16">
        <v>0</v>
      </c>
      <c r="BF15" s="16"/>
      <c r="BG15" s="16">
        <v>0.179544013655353</v>
      </c>
      <c r="BH15" s="16">
        <v>0</v>
      </c>
      <c r="BI15" s="16"/>
      <c r="BJ15" s="16">
        <v>6.6598305434622099E-2</v>
      </c>
      <c r="BK15" s="16">
        <v>9.1041272353266395E-2</v>
      </c>
    </row>
    <row r="16" spans="2:63" ht="43.5" x14ac:dyDescent="0.35">
      <c r="B16" s="17" t="s">
        <v>159</v>
      </c>
      <c r="C16" s="16">
        <v>7.4439132171080905E-2</v>
      </c>
      <c r="D16" s="16">
        <v>0.10802556045280901</v>
      </c>
      <c r="E16" s="16">
        <v>0</v>
      </c>
      <c r="F16" s="16"/>
      <c r="G16" s="16">
        <v>0.11787512737959201</v>
      </c>
      <c r="H16" s="16">
        <v>5.5195320792576399E-2</v>
      </c>
      <c r="I16" s="16">
        <v>0</v>
      </c>
      <c r="J16" s="16"/>
      <c r="K16" s="16">
        <v>0</v>
      </c>
      <c r="L16" s="16">
        <v>0</v>
      </c>
      <c r="M16" s="16">
        <v>0.10457374299545701</v>
      </c>
      <c r="N16" s="16">
        <v>9.8358500832138401E-2</v>
      </c>
      <c r="O16" s="16"/>
      <c r="P16" s="16">
        <v>0.60402086945337197</v>
      </c>
      <c r="Q16" s="16">
        <v>0</v>
      </c>
      <c r="R16" s="16">
        <v>0.265126112534525</v>
      </c>
      <c r="S16" s="16">
        <v>0</v>
      </c>
      <c r="T16" s="16"/>
      <c r="U16" s="16">
        <v>6.5830311465950905E-2</v>
      </c>
      <c r="V16" s="16">
        <v>0</v>
      </c>
      <c r="W16" s="16">
        <v>0.30010085533012398</v>
      </c>
      <c r="X16" s="16">
        <v>0</v>
      </c>
      <c r="Y16" s="16">
        <v>0</v>
      </c>
      <c r="Z16" s="16"/>
      <c r="AA16" s="16">
        <v>0.12899788057412301</v>
      </c>
      <c r="AB16" s="16">
        <v>7.4634982611098896E-2</v>
      </c>
      <c r="AC16" s="16"/>
      <c r="AD16" s="16">
        <v>0.106280400409812</v>
      </c>
      <c r="AE16" s="16">
        <v>7.4893995089058807E-2</v>
      </c>
      <c r="AF16" s="16"/>
      <c r="AG16" s="16" t="s">
        <v>123</v>
      </c>
      <c r="AH16" s="16" t="s">
        <v>123</v>
      </c>
      <c r="AI16" s="16" t="s">
        <v>123</v>
      </c>
      <c r="AJ16" s="16">
        <v>8.9681706368360606E-2</v>
      </c>
      <c r="AK16" s="16">
        <v>0</v>
      </c>
      <c r="AL16" s="16" t="s">
        <v>123</v>
      </c>
      <c r="AM16" s="16" t="s">
        <v>123</v>
      </c>
      <c r="AN16" s="16" t="s">
        <v>123</v>
      </c>
      <c r="AO16" s="16" t="s">
        <v>123</v>
      </c>
      <c r="AP16" s="16"/>
      <c r="AQ16" s="16">
        <v>6.5948457546050901E-2</v>
      </c>
      <c r="AR16" s="16">
        <v>0</v>
      </c>
      <c r="AS16" s="16">
        <v>0</v>
      </c>
      <c r="AT16" s="16">
        <v>0.43023942205436599</v>
      </c>
      <c r="AU16" s="16">
        <v>0</v>
      </c>
      <c r="AV16" s="16" t="s">
        <v>123</v>
      </c>
      <c r="AW16" s="16"/>
      <c r="AX16" s="16">
        <v>0</v>
      </c>
      <c r="AY16" s="16">
        <v>0.13337087906807099</v>
      </c>
      <c r="AZ16" s="16">
        <v>0</v>
      </c>
      <c r="BA16" s="16">
        <v>0</v>
      </c>
      <c r="BB16" s="16">
        <v>0</v>
      </c>
      <c r="BC16" s="16"/>
      <c r="BD16" s="16">
        <v>0</v>
      </c>
      <c r="BE16" s="16">
        <v>0.17575381692408201</v>
      </c>
      <c r="BF16" s="16"/>
      <c r="BG16" s="16">
        <v>0</v>
      </c>
      <c r="BH16" s="16">
        <v>0.131409650110897</v>
      </c>
      <c r="BI16" s="16"/>
      <c r="BJ16" s="16">
        <v>7.2899011648772702E-2</v>
      </c>
      <c r="BK16" s="16">
        <v>7.95750907113979E-2</v>
      </c>
    </row>
    <row r="17" spans="2:63" ht="43.5" x14ac:dyDescent="0.35">
      <c r="B17" s="17" t="s">
        <v>160</v>
      </c>
      <c r="C17" s="16">
        <v>5.9573260222001899E-2</v>
      </c>
      <c r="D17" s="16">
        <v>8.6452308561207294E-2</v>
      </c>
      <c r="E17" s="16">
        <v>0</v>
      </c>
      <c r="F17" s="16"/>
      <c r="G17" s="16">
        <v>0</v>
      </c>
      <c r="H17" s="16">
        <v>0.103454581488895</v>
      </c>
      <c r="I17" s="16">
        <v>0</v>
      </c>
      <c r="J17" s="16"/>
      <c r="K17" s="16">
        <v>0</v>
      </c>
      <c r="L17" s="16">
        <v>0.12967324904463001</v>
      </c>
      <c r="M17" s="16">
        <v>0</v>
      </c>
      <c r="N17" s="16">
        <v>9.8358500832138401E-2</v>
      </c>
      <c r="O17" s="16"/>
      <c r="P17" s="16">
        <v>0</v>
      </c>
      <c r="Q17" s="16">
        <v>0</v>
      </c>
      <c r="R17" s="16">
        <v>0.231809327284967</v>
      </c>
      <c r="S17" s="16">
        <v>4.22041643756478E-2</v>
      </c>
      <c r="T17" s="16"/>
      <c r="U17" s="16">
        <v>6.5830311465950905E-2</v>
      </c>
      <c r="V17" s="16">
        <v>0</v>
      </c>
      <c r="W17" s="16">
        <v>0.19551261319323701</v>
      </c>
      <c r="X17" s="16">
        <v>0</v>
      </c>
      <c r="Y17" s="16">
        <v>0</v>
      </c>
      <c r="Z17" s="16"/>
      <c r="AA17" s="16">
        <v>0</v>
      </c>
      <c r="AB17" s="16">
        <v>0</v>
      </c>
      <c r="AC17" s="16"/>
      <c r="AD17" s="16">
        <v>6.9240585110921599E-2</v>
      </c>
      <c r="AE17" s="16">
        <v>0</v>
      </c>
      <c r="AF17" s="16"/>
      <c r="AG17" s="16" t="s">
        <v>123</v>
      </c>
      <c r="AH17" s="16" t="s">
        <v>123</v>
      </c>
      <c r="AI17" s="16" t="s">
        <v>123</v>
      </c>
      <c r="AJ17" s="16">
        <v>3.8291860075034802E-2</v>
      </c>
      <c r="AK17" s="16">
        <v>0.163503799632364</v>
      </c>
      <c r="AL17" s="16" t="s">
        <v>123</v>
      </c>
      <c r="AM17" s="16" t="s">
        <v>123</v>
      </c>
      <c r="AN17" s="16" t="s">
        <v>123</v>
      </c>
      <c r="AO17" s="16" t="s">
        <v>123</v>
      </c>
      <c r="AP17" s="16"/>
      <c r="AQ17" s="16">
        <v>6.5948457546050901E-2</v>
      </c>
      <c r="AR17" s="16">
        <v>0</v>
      </c>
      <c r="AS17" s="16">
        <v>1</v>
      </c>
      <c r="AT17" s="16">
        <v>0</v>
      </c>
      <c r="AU17" s="16">
        <v>0</v>
      </c>
      <c r="AV17" s="16" t="s">
        <v>123</v>
      </c>
      <c r="AW17" s="16"/>
      <c r="AX17" s="16">
        <v>0.116037108823744</v>
      </c>
      <c r="AY17" s="16">
        <v>0</v>
      </c>
      <c r="AZ17" s="16">
        <v>0</v>
      </c>
      <c r="BA17" s="16">
        <v>0.49843838821542102</v>
      </c>
      <c r="BB17" s="16">
        <v>0</v>
      </c>
      <c r="BC17" s="16"/>
      <c r="BD17" s="16">
        <v>4.8207506946906703E-2</v>
      </c>
      <c r="BE17" s="16">
        <v>7.5042512434670999E-2</v>
      </c>
      <c r="BF17" s="16"/>
      <c r="BG17" s="16">
        <v>0</v>
      </c>
      <c r="BH17" s="16">
        <v>0.105166477004953</v>
      </c>
      <c r="BI17" s="16"/>
      <c r="BJ17" s="16">
        <v>6.3738236450928201E-2</v>
      </c>
      <c r="BK17" s="16">
        <v>5.9293390791378603E-2</v>
      </c>
    </row>
    <row r="18" spans="2:63" ht="58" x14ac:dyDescent="0.35">
      <c r="B18" s="17" t="s">
        <v>161</v>
      </c>
      <c r="C18" s="16">
        <v>5.5753331236336801E-2</v>
      </c>
      <c r="D18" s="16">
        <v>4.0328078627447903E-2</v>
      </c>
      <c r="E18" s="16">
        <v>8.9941021814619507E-2</v>
      </c>
      <c r="F18" s="16"/>
      <c r="G18" s="16">
        <v>7.7275625418513794E-2</v>
      </c>
      <c r="H18" s="16">
        <v>4.8259260696318397E-2</v>
      </c>
      <c r="I18" s="16">
        <v>0</v>
      </c>
      <c r="J18" s="16"/>
      <c r="K18" s="16">
        <v>0</v>
      </c>
      <c r="L18" s="16">
        <v>0.12967324904463001</v>
      </c>
      <c r="M18" s="16">
        <v>6.8555611111288203E-2</v>
      </c>
      <c r="N18" s="16">
        <v>0</v>
      </c>
      <c r="O18" s="16"/>
      <c r="P18" s="16">
        <v>0.39597913054662798</v>
      </c>
      <c r="Q18" s="16">
        <v>0</v>
      </c>
      <c r="R18" s="16">
        <v>0</v>
      </c>
      <c r="S18" s="16">
        <v>3.6900623854125597E-2</v>
      </c>
      <c r="T18" s="16"/>
      <c r="U18" s="16">
        <v>5.7918475083008999E-2</v>
      </c>
      <c r="V18" s="16">
        <v>0.16640990926037</v>
      </c>
      <c r="W18" s="16">
        <v>0</v>
      </c>
      <c r="X18" s="16">
        <v>0</v>
      </c>
      <c r="Y18" s="16">
        <v>0</v>
      </c>
      <c r="Z18" s="16"/>
      <c r="AA18" s="16">
        <v>0</v>
      </c>
      <c r="AB18" s="16">
        <v>0</v>
      </c>
      <c r="AC18" s="16"/>
      <c r="AD18" s="16">
        <v>6.9240585110921599E-2</v>
      </c>
      <c r="AE18" s="16">
        <v>0</v>
      </c>
      <c r="AF18" s="16"/>
      <c r="AG18" s="16" t="s">
        <v>123</v>
      </c>
      <c r="AH18" s="16" t="s">
        <v>123</v>
      </c>
      <c r="AI18" s="16" t="s">
        <v>123</v>
      </c>
      <c r="AJ18" s="16">
        <v>3.34799550283E-2</v>
      </c>
      <c r="AK18" s="16">
        <v>0.164528317271318</v>
      </c>
      <c r="AL18" s="16" t="s">
        <v>123</v>
      </c>
      <c r="AM18" s="16" t="s">
        <v>123</v>
      </c>
      <c r="AN18" s="16" t="s">
        <v>123</v>
      </c>
      <c r="AO18" s="16" t="s">
        <v>123</v>
      </c>
      <c r="AP18" s="16"/>
      <c r="AQ18" s="16">
        <v>0</v>
      </c>
      <c r="AR18" s="16">
        <v>0.123688206920996</v>
      </c>
      <c r="AS18" s="16">
        <v>0</v>
      </c>
      <c r="AT18" s="16">
        <v>0.28205289069920603</v>
      </c>
      <c r="AU18" s="16">
        <v>0</v>
      </c>
      <c r="AV18" s="16" t="s">
        <v>123</v>
      </c>
      <c r="AW18" s="16"/>
      <c r="AX18" s="16">
        <v>0.20354658439488099</v>
      </c>
      <c r="AY18" s="16">
        <v>0</v>
      </c>
      <c r="AZ18" s="16">
        <v>0</v>
      </c>
      <c r="BA18" s="16">
        <v>0</v>
      </c>
      <c r="BB18" s="16">
        <v>0</v>
      </c>
      <c r="BC18" s="16"/>
      <c r="BD18" s="16">
        <v>4.8207506946906703E-2</v>
      </c>
      <c r="BE18" s="16">
        <v>6.6023504823639306E-2</v>
      </c>
      <c r="BF18" s="16"/>
      <c r="BG18" s="16">
        <v>6.4100201617407301E-2</v>
      </c>
      <c r="BH18" s="16">
        <v>4.93652190308747E-2</v>
      </c>
      <c r="BI18" s="16"/>
      <c r="BJ18" s="16">
        <v>0.127875857794848</v>
      </c>
      <c r="BK18" s="16">
        <v>0</v>
      </c>
    </row>
    <row r="19" spans="2:63" x14ac:dyDescent="0.35">
      <c r="B19" s="17" t="s">
        <v>84</v>
      </c>
      <c r="C19" s="16">
        <v>5.5005256196312399E-2</v>
      </c>
      <c r="D19" s="16">
        <v>0</v>
      </c>
      <c r="E19" s="16">
        <v>0.17691591313654501</v>
      </c>
      <c r="F19" s="16"/>
      <c r="G19" s="16">
        <v>0</v>
      </c>
      <c r="H19" s="16">
        <v>9.5521811938324597E-2</v>
      </c>
      <c r="I19" s="16">
        <v>0</v>
      </c>
      <c r="J19" s="16"/>
      <c r="K19" s="16">
        <v>0</v>
      </c>
      <c r="L19" s="16">
        <v>0.13314464027630499</v>
      </c>
      <c r="M19" s="16">
        <v>6.4897811730909596E-2</v>
      </c>
      <c r="N19" s="16">
        <v>0</v>
      </c>
      <c r="O19" s="16"/>
      <c r="P19" s="16">
        <v>0</v>
      </c>
      <c r="Q19" s="16">
        <v>0</v>
      </c>
      <c r="R19" s="16">
        <v>0</v>
      </c>
      <c r="S19" s="16">
        <v>3.78884644691663E-2</v>
      </c>
      <c r="T19" s="16"/>
      <c r="U19" s="16">
        <v>5.9098656586860802E-2</v>
      </c>
      <c r="V19" s="16">
        <v>0</v>
      </c>
      <c r="W19" s="16">
        <v>0</v>
      </c>
      <c r="X19" s="16">
        <v>0.14565053528045999</v>
      </c>
      <c r="Y19" s="16">
        <v>0</v>
      </c>
      <c r="Z19" s="16"/>
      <c r="AA19" s="16">
        <v>0.16634586496266501</v>
      </c>
      <c r="AB19" s="16">
        <v>0</v>
      </c>
      <c r="AC19" s="16"/>
      <c r="AD19" s="16">
        <v>0.13705112871672301</v>
      </c>
      <c r="AE19" s="16">
        <v>0</v>
      </c>
      <c r="AF19" s="16"/>
      <c r="AG19" s="16" t="s">
        <v>123</v>
      </c>
      <c r="AH19" s="16" t="s">
        <v>123</v>
      </c>
      <c r="AI19" s="16" t="s">
        <v>123</v>
      </c>
      <c r="AJ19" s="16">
        <v>6.6268440953568306E-2</v>
      </c>
      <c r="AK19" s="16">
        <v>0</v>
      </c>
      <c r="AL19" s="16" t="s">
        <v>123</v>
      </c>
      <c r="AM19" s="16" t="s">
        <v>123</v>
      </c>
      <c r="AN19" s="16" t="s">
        <v>123</v>
      </c>
      <c r="AO19" s="16" t="s">
        <v>123</v>
      </c>
      <c r="AP19" s="16"/>
      <c r="AQ19" s="16">
        <v>5.9204721322989602E-2</v>
      </c>
      <c r="AR19" s="16">
        <v>0.117822476452453</v>
      </c>
      <c r="AS19" s="16">
        <v>0</v>
      </c>
      <c r="AT19" s="16">
        <v>0</v>
      </c>
      <c r="AU19" s="16">
        <v>0</v>
      </c>
      <c r="AV19" s="16" t="s">
        <v>123</v>
      </c>
      <c r="AW19" s="16"/>
      <c r="AX19" s="16">
        <v>9.6644057512495593E-2</v>
      </c>
      <c r="AY19" s="16">
        <v>5.1122880126132697E-2</v>
      </c>
      <c r="AZ19" s="16">
        <v>0</v>
      </c>
      <c r="BA19" s="16">
        <v>0</v>
      </c>
      <c r="BB19" s="16">
        <v>0</v>
      </c>
      <c r="BC19" s="16"/>
      <c r="BD19" s="16">
        <v>0</v>
      </c>
      <c r="BE19" s="16">
        <v>0.12986964578214999</v>
      </c>
      <c r="BF19" s="16"/>
      <c r="BG19" s="16">
        <v>0</v>
      </c>
      <c r="BH19" s="16">
        <v>9.7102441420263697E-2</v>
      </c>
      <c r="BI19" s="16"/>
      <c r="BJ19" s="16">
        <v>0.12616007265130999</v>
      </c>
      <c r="BK19" s="16">
        <v>0</v>
      </c>
    </row>
    <row r="20" spans="2:63" ht="58" x14ac:dyDescent="0.35">
      <c r="B20" s="17" t="s">
        <v>162</v>
      </c>
      <c r="C20" s="18">
        <v>4.2655472508159202E-2</v>
      </c>
      <c r="D20" s="18">
        <v>6.1901330519049301E-2</v>
      </c>
      <c r="E20" s="18">
        <v>0</v>
      </c>
      <c r="F20" s="18"/>
      <c r="G20" s="18">
        <v>0.11787512737959201</v>
      </c>
      <c r="H20" s="18">
        <v>0</v>
      </c>
      <c r="I20" s="18">
        <v>0</v>
      </c>
      <c r="J20" s="18"/>
      <c r="K20" s="18">
        <v>0</v>
      </c>
      <c r="L20" s="18">
        <v>0</v>
      </c>
      <c r="M20" s="18">
        <v>0.10457374299545701</v>
      </c>
      <c r="N20" s="18">
        <v>0</v>
      </c>
      <c r="O20" s="18"/>
      <c r="P20" s="18">
        <v>0.60402086945337197</v>
      </c>
      <c r="Q20" s="18">
        <v>0</v>
      </c>
      <c r="R20" s="18">
        <v>0</v>
      </c>
      <c r="S20" s="18">
        <v>0</v>
      </c>
      <c r="T20" s="18"/>
      <c r="U20" s="18">
        <v>0</v>
      </c>
      <c r="V20" s="18">
        <v>0</v>
      </c>
      <c r="W20" s="18">
        <v>0.30010085533012398</v>
      </c>
      <c r="X20" s="18">
        <v>0</v>
      </c>
      <c r="Y20" s="18">
        <v>0</v>
      </c>
      <c r="Z20" s="18"/>
      <c r="AA20" s="18">
        <v>0.12899788057412301</v>
      </c>
      <c r="AB20" s="18">
        <v>0</v>
      </c>
      <c r="AC20" s="18"/>
      <c r="AD20" s="18">
        <v>0.106280400409812</v>
      </c>
      <c r="AE20" s="18">
        <v>0</v>
      </c>
      <c r="AF20" s="18"/>
      <c r="AG20" s="18" t="s">
        <v>123</v>
      </c>
      <c r="AH20" s="18" t="s">
        <v>123</v>
      </c>
      <c r="AI20" s="18" t="s">
        <v>123</v>
      </c>
      <c r="AJ20" s="18">
        <v>5.1389846293325797E-2</v>
      </c>
      <c r="AK20" s="18">
        <v>0</v>
      </c>
      <c r="AL20" s="18" t="s">
        <v>123</v>
      </c>
      <c r="AM20" s="18" t="s">
        <v>123</v>
      </c>
      <c r="AN20" s="18" t="s">
        <v>123</v>
      </c>
      <c r="AO20" s="18" t="s">
        <v>123</v>
      </c>
      <c r="AP20" s="18"/>
      <c r="AQ20" s="18">
        <v>0</v>
      </c>
      <c r="AR20" s="18">
        <v>0</v>
      </c>
      <c r="AS20" s="18">
        <v>0</v>
      </c>
      <c r="AT20" s="18">
        <v>0.43023942205436599</v>
      </c>
      <c r="AU20" s="18">
        <v>0</v>
      </c>
      <c r="AV20" s="18" t="s">
        <v>123</v>
      </c>
      <c r="AW20" s="18"/>
      <c r="AX20" s="18">
        <v>0</v>
      </c>
      <c r="AY20" s="18">
        <v>7.6424827903720197E-2</v>
      </c>
      <c r="AZ20" s="18">
        <v>0</v>
      </c>
      <c r="BA20" s="18">
        <v>0</v>
      </c>
      <c r="BB20" s="18">
        <v>0</v>
      </c>
      <c r="BC20" s="18"/>
      <c r="BD20" s="18">
        <v>0</v>
      </c>
      <c r="BE20" s="18">
        <v>0.100711304489411</v>
      </c>
      <c r="BF20" s="18"/>
      <c r="BG20" s="18">
        <v>0</v>
      </c>
      <c r="BH20" s="18">
        <v>7.5300994975728799E-2</v>
      </c>
      <c r="BI20" s="18"/>
      <c r="BJ20" s="18">
        <v>0</v>
      </c>
      <c r="BK20" s="18">
        <v>7.95750907113979E-2</v>
      </c>
    </row>
    <row r="21" spans="2:63" x14ac:dyDescent="0.35">
      <c r="B21" s="24" t="s">
        <v>489</v>
      </c>
    </row>
    <row r="22" spans="2:63" x14ac:dyDescent="0.35">
      <c r="B22" t="s">
        <v>87</v>
      </c>
    </row>
    <row r="23" spans="2:63" x14ac:dyDescent="0.35">
      <c r="B23" t="s">
        <v>88</v>
      </c>
    </row>
    <row r="25" spans="2:63" x14ac:dyDescent="0.35">
      <c r="B25"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K19"/>
  <sheetViews>
    <sheetView showGridLines="0" topLeftCell="A6" workbookViewId="0">
      <pane xSplit="2" topLeftCell="C1" activePane="topRight" state="frozen"/>
      <selection pane="topRight" activeCell="C14" sqref="C14"/>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165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95</v>
      </c>
      <c r="D7" s="10">
        <v>61</v>
      </c>
      <c r="E7" s="10">
        <v>34</v>
      </c>
      <c r="F7" s="10"/>
      <c r="G7" s="10">
        <v>16</v>
      </c>
      <c r="H7" s="10">
        <v>52</v>
      </c>
      <c r="I7" s="10">
        <v>27</v>
      </c>
      <c r="J7" s="10"/>
      <c r="K7" s="10">
        <v>18</v>
      </c>
      <c r="L7" s="10">
        <v>22</v>
      </c>
      <c r="M7" s="10">
        <v>33</v>
      </c>
      <c r="N7" s="10">
        <v>22</v>
      </c>
      <c r="O7" s="10"/>
      <c r="P7" s="10">
        <v>3</v>
      </c>
      <c r="Q7" s="10">
        <v>8</v>
      </c>
      <c r="R7" s="10">
        <v>22</v>
      </c>
      <c r="S7" s="10">
        <v>58</v>
      </c>
      <c r="T7" s="10"/>
      <c r="U7" s="10">
        <v>38</v>
      </c>
      <c r="V7" s="10">
        <v>28</v>
      </c>
      <c r="W7" s="10">
        <v>15</v>
      </c>
      <c r="X7" s="10">
        <v>11</v>
      </c>
      <c r="Y7" s="10">
        <v>3</v>
      </c>
      <c r="Z7" s="10"/>
      <c r="AA7" s="10">
        <v>23</v>
      </c>
      <c r="AB7" s="10">
        <v>35</v>
      </c>
      <c r="AC7" s="10"/>
      <c r="AD7" s="10">
        <v>36</v>
      </c>
      <c r="AE7" s="10">
        <v>40</v>
      </c>
      <c r="AF7" s="10"/>
      <c r="AG7" s="10" t="s">
        <v>122</v>
      </c>
      <c r="AH7" s="10" t="s">
        <v>122</v>
      </c>
      <c r="AI7" s="10" t="s">
        <v>122</v>
      </c>
      <c r="AJ7" s="10">
        <v>73</v>
      </c>
      <c r="AK7" s="10">
        <v>22</v>
      </c>
      <c r="AL7" s="10" t="s">
        <v>122</v>
      </c>
      <c r="AM7" s="10" t="s">
        <v>122</v>
      </c>
      <c r="AN7" s="10" t="s">
        <v>122</v>
      </c>
      <c r="AO7" s="10" t="s">
        <v>122</v>
      </c>
      <c r="AP7" s="10"/>
      <c r="AQ7" s="10">
        <v>47</v>
      </c>
      <c r="AR7" s="10">
        <v>30</v>
      </c>
      <c r="AS7" s="10">
        <v>1</v>
      </c>
      <c r="AT7" s="10">
        <v>4</v>
      </c>
      <c r="AU7" s="10">
        <v>12</v>
      </c>
      <c r="AV7" s="10" t="s">
        <v>122</v>
      </c>
      <c r="AW7" s="10"/>
      <c r="AX7" s="10">
        <v>18</v>
      </c>
      <c r="AY7" s="10">
        <v>49</v>
      </c>
      <c r="AZ7" s="10">
        <v>2</v>
      </c>
      <c r="BA7" s="10">
        <v>13</v>
      </c>
      <c r="BB7" s="10">
        <v>13</v>
      </c>
      <c r="BC7" s="10"/>
      <c r="BD7" s="10">
        <v>63</v>
      </c>
      <c r="BE7" s="10">
        <v>32</v>
      </c>
      <c r="BF7" s="10"/>
      <c r="BG7" s="10">
        <v>43</v>
      </c>
      <c r="BH7" s="10">
        <v>52</v>
      </c>
      <c r="BI7" s="10"/>
      <c r="BJ7" s="10">
        <v>44</v>
      </c>
      <c r="BK7" s="10">
        <v>50</v>
      </c>
    </row>
    <row r="8" spans="2:63" ht="30" customHeight="1" x14ac:dyDescent="0.35">
      <c r="B8" s="11" t="s">
        <v>19</v>
      </c>
      <c r="C8" s="11">
        <v>96</v>
      </c>
      <c r="D8" s="11">
        <v>64</v>
      </c>
      <c r="E8" s="11">
        <v>31</v>
      </c>
      <c r="F8" s="11"/>
      <c r="G8" s="11">
        <v>20</v>
      </c>
      <c r="H8" s="11">
        <v>49</v>
      </c>
      <c r="I8" s="11">
        <v>27</v>
      </c>
      <c r="J8" s="11"/>
      <c r="K8" s="11">
        <v>16</v>
      </c>
      <c r="L8" s="11">
        <v>22</v>
      </c>
      <c r="M8" s="11">
        <v>33</v>
      </c>
      <c r="N8" s="11">
        <v>24</v>
      </c>
      <c r="O8" s="11"/>
      <c r="P8" s="11">
        <v>3</v>
      </c>
      <c r="Q8" s="11">
        <v>8</v>
      </c>
      <c r="R8" s="11">
        <v>22</v>
      </c>
      <c r="S8" s="11">
        <v>58</v>
      </c>
      <c r="T8" s="11"/>
      <c r="U8" s="11">
        <v>41</v>
      </c>
      <c r="V8" s="11">
        <v>26</v>
      </c>
      <c r="W8" s="11">
        <v>15</v>
      </c>
      <c r="X8" s="11">
        <v>11</v>
      </c>
      <c r="Y8" s="11">
        <v>3</v>
      </c>
      <c r="Z8" s="11"/>
      <c r="AA8" s="11">
        <v>23</v>
      </c>
      <c r="AB8" s="11">
        <v>36</v>
      </c>
      <c r="AC8" s="11"/>
      <c r="AD8" s="11">
        <v>37</v>
      </c>
      <c r="AE8" s="11">
        <v>41</v>
      </c>
      <c r="AF8" s="11"/>
      <c r="AG8" s="11" t="s">
        <v>122</v>
      </c>
      <c r="AH8" s="11" t="s">
        <v>122</v>
      </c>
      <c r="AI8" s="11" t="s">
        <v>122</v>
      </c>
      <c r="AJ8" s="11">
        <v>75</v>
      </c>
      <c r="AK8" s="11">
        <v>21</v>
      </c>
      <c r="AL8" s="11" t="s">
        <v>122</v>
      </c>
      <c r="AM8" s="11" t="s">
        <v>122</v>
      </c>
      <c r="AN8" s="11" t="s">
        <v>122</v>
      </c>
      <c r="AO8" s="11" t="s">
        <v>122</v>
      </c>
      <c r="AP8" s="11"/>
      <c r="AQ8" s="11">
        <v>47</v>
      </c>
      <c r="AR8" s="11">
        <v>29</v>
      </c>
      <c r="AS8" s="11">
        <v>1</v>
      </c>
      <c r="AT8" s="11">
        <v>5</v>
      </c>
      <c r="AU8" s="11">
        <v>12</v>
      </c>
      <c r="AV8" s="11" t="s">
        <v>122</v>
      </c>
      <c r="AW8" s="11"/>
      <c r="AX8" s="11">
        <v>18</v>
      </c>
      <c r="AY8" s="11">
        <v>50</v>
      </c>
      <c r="AZ8" s="11">
        <v>2</v>
      </c>
      <c r="BA8" s="11">
        <v>12</v>
      </c>
      <c r="BB8" s="11">
        <v>13</v>
      </c>
      <c r="BC8" s="11"/>
      <c r="BD8" s="11">
        <v>63</v>
      </c>
      <c r="BE8" s="11">
        <v>33</v>
      </c>
      <c r="BF8" s="11"/>
      <c r="BG8" s="11">
        <v>44</v>
      </c>
      <c r="BH8" s="11">
        <v>52</v>
      </c>
      <c r="BI8" s="11"/>
      <c r="BJ8" s="11">
        <v>44</v>
      </c>
      <c r="BK8" s="11">
        <v>50</v>
      </c>
    </row>
    <row r="9" spans="2:63" x14ac:dyDescent="0.35">
      <c r="B9" s="17" t="s">
        <v>79</v>
      </c>
      <c r="C9" s="16">
        <v>0.14335644054819299</v>
      </c>
      <c r="D9" s="16">
        <v>0.124377385301893</v>
      </c>
      <c r="E9" s="16">
        <v>0.18219128325415501</v>
      </c>
      <c r="F9" s="16"/>
      <c r="G9" s="16">
        <v>0.20306947870363801</v>
      </c>
      <c r="H9" s="16">
        <v>0.13459124439125</v>
      </c>
      <c r="I9" s="16">
        <v>0.11394339060698699</v>
      </c>
      <c r="J9" s="16"/>
      <c r="K9" s="16">
        <v>0.167175052100212</v>
      </c>
      <c r="L9" s="16">
        <v>4.3173762424330603E-2</v>
      </c>
      <c r="M9" s="16">
        <v>0.12953898316012899</v>
      </c>
      <c r="N9" s="16">
        <v>0.236536626355803</v>
      </c>
      <c r="O9" s="16"/>
      <c r="P9" s="16">
        <v>0</v>
      </c>
      <c r="Q9" s="16">
        <v>0.42105316821743699</v>
      </c>
      <c r="R9" s="16">
        <v>0.25377111018503201</v>
      </c>
      <c r="S9" s="16">
        <v>7.7766644739510296E-2</v>
      </c>
      <c r="T9" s="16"/>
      <c r="U9" s="16">
        <v>0.22452568493449801</v>
      </c>
      <c r="V9" s="16">
        <v>0.136106786755231</v>
      </c>
      <c r="W9" s="16">
        <v>0</v>
      </c>
      <c r="X9" s="16">
        <v>8.8297212977590106E-2</v>
      </c>
      <c r="Y9" s="16">
        <v>0</v>
      </c>
      <c r="Z9" s="16"/>
      <c r="AA9" s="16">
        <v>7.9550689070350802E-2</v>
      </c>
      <c r="AB9" s="16">
        <v>0.12799917647392001</v>
      </c>
      <c r="AC9" s="16"/>
      <c r="AD9" s="16">
        <v>0.14664991873771199</v>
      </c>
      <c r="AE9" s="16">
        <v>0.157604470529776</v>
      </c>
      <c r="AF9" s="16"/>
      <c r="AG9" s="16" t="s">
        <v>123</v>
      </c>
      <c r="AH9" s="16" t="s">
        <v>123</v>
      </c>
      <c r="AI9" s="16" t="s">
        <v>123</v>
      </c>
      <c r="AJ9" s="16">
        <v>0.15720385111357099</v>
      </c>
      <c r="AK9" s="16">
        <v>9.4168870499335797E-2</v>
      </c>
      <c r="AL9" s="16" t="s">
        <v>123</v>
      </c>
      <c r="AM9" s="16" t="s">
        <v>123</v>
      </c>
      <c r="AN9" s="16" t="s">
        <v>123</v>
      </c>
      <c r="AO9" s="16" t="s">
        <v>123</v>
      </c>
      <c r="AP9" s="16"/>
      <c r="AQ9" s="16">
        <v>0.14586904340837001</v>
      </c>
      <c r="AR9" s="16">
        <v>0.163414316612781</v>
      </c>
      <c r="AS9" s="16">
        <v>0</v>
      </c>
      <c r="AT9" s="16">
        <v>0</v>
      </c>
      <c r="AU9" s="16">
        <v>8.4808156605403306E-2</v>
      </c>
      <c r="AV9" s="16" t="s">
        <v>123</v>
      </c>
      <c r="AW9" s="16"/>
      <c r="AX9" s="16">
        <v>5.4650621578958503E-2</v>
      </c>
      <c r="AY9" s="16">
        <v>0.165510373617102</v>
      </c>
      <c r="AZ9" s="16">
        <v>0</v>
      </c>
      <c r="BA9" s="16">
        <v>0.233812219862751</v>
      </c>
      <c r="BB9" s="16">
        <v>0.11495525743825501</v>
      </c>
      <c r="BC9" s="16"/>
      <c r="BD9" s="16">
        <v>0.13164824625291599</v>
      </c>
      <c r="BE9" s="16">
        <v>0.16551021702635099</v>
      </c>
      <c r="BF9" s="16"/>
      <c r="BG9" s="16">
        <v>0.169265181209066</v>
      </c>
      <c r="BH9" s="16">
        <v>0.12150318212472799</v>
      </c>
      <c r="BI9" s="16"/>
      <c r="BJ9" s="16">
        <v>7.7852144120846206E-2</v>
      </c>
      <c r="BK9" s="16">
        <v>0.20366451371102001</v>
      </c>
    </row>
    <row r="10" spans="2:63" x14ac:dyDescent="0.35">
      <c r="B10" s="17" t="s">
        <v>80</v>
      </c>
      <c r="C10" s="16">
        <v>0.49981263149515098</v>
      </c>
      <c r="D10" s="16">
        <v>0.51401382213634095</v>
      </c>
      <c r="E10" s="16">
        <v>0.47075423013476098</v>
      </c>
      <c r="F10" s="16"/>
      <c r="G10" s="16">
        <v>0.46646996099320998</v>
      </c>
      <c r="H10" s="16">
        <v>0.54454000868653896</v>
      </c>
      <c r="I10" s="16">
        <v>0.44381008890343099</v>
      </c>
      <c r="J10" s="16"/>
      <c r="K10" s="16">
        <v>0.559828722006813</v>
      </c>
      <c r="L10" s="16">
        <v>0.50541084916750401</v>
      </c>
      <c r="M10" s="16">
        <v>0.47485424839393497</v>
      </c>
      <c r="N10" s="16">
        <v>0.48802743205767302</v>
      </c>
      <c r="O10" s="16"/>
      <c r="P10" s="16">
        <v>0.72735123950023095</v>
      </c>
      <c r="Q10" s="16">
        <v>0.463267710022777</v>
      </c>
      <c r="R10" s="16">
        <v>0.50721914803439505</v>
      </c>
      <c r="S10" s="16">
        <v>0.49177800273327399</v>
      </c>
      <c r="T10" s="16"/>
      <c r="U10" s="16">
        <v>0.54406581386662201</v>
      </c>
      <c r="V10" s="16">
        <v>0.41599735966727902</v>
      </c>
      <c r="W10" s="16">
        <v>0.53388377697988898</v>
      </c>
      <c r="X10" s="16">
        <v>0.45206361211861701</v>
      </c>
      <c r="Y10" s="16">
        <v>0.65592553456121105</v>
      </c>
      <c r="Z10" s="16"/>
      <c r="AA10" s="16">
        <v>0.50453761246921802</v>
      </c>
      <c r="AB10" s="16">
        <v>0.52381716615232399</v>
      </c>
      <c r="AC10" s="16"/>
      <c r="AD10" s="16">
        <v>0.49505629418889302</v>
      </c>
      <c r="AE10" s="16">
        <v>0.53948694997132196</v>
      </c>
      <c r="AF10" s="16"/>
      <c r="AG10" s="16" t="s">
        <v>123</v>
      </c>
      <c r="AH10" s="16" t="s">
        <v>123</v>
      </c>
      <c r="AI10" s="16" t="s">
        <v>123</v>
      </c>
      <c r="AJ10" s="16">
        <v>0.55098987701836</v>
      </c>
      <c r="AK10" s="16">
        <v>0.31802526141642701</v>
      </c>
      <c r="AL10" s="16" t="s">
        <v>123</v>
      </c>
      <c r="AM10" s="16" t="s">
        <v>123</v>
      </c>
      <c r="AN10" s="16" t="s">
        <v>123</v>
      </c>
      <c r="AO10" s="16" t="s">
        <v>123</v>
      </c>
      <c r="AP10" s="16"/>
      <c r="AQ10" s="16">
        <v>0.44822633743907497</v>
      </c>
      <c r="AR10" s="16">
        <v>0.54537048804794297</v>
      </c>
      <c r="AS10" s="16">
        <v>0</v>
      </c>
      <c r="AT10" s="16">
        <v>0.68643036508842503</v>
      </c>
      <c r="AU10" s="16">
        <v>0.59518064921517999</v>
      </c>
      <c r="AV10" s="16" t="s">
        <v>123</v>
      </c>
      <c r="AW10" s="16"/>
      <c r="AX10" s="16">
        <v>0.54666762688480597</v>
      </c>
      <c r="AY10" s="16">
        <v>0.52200964951033102</v>
      </c>
      <c r="AZ10" s="16">
        <v>0.49339582392841502</v>
      </c>
      <c r="BA10" s="16">
        <v>0.37818640043030799</v>
      </c>
      <c r="BB10" s="16">
        <v>0.46782410438420802</v>
      </c>
      <c r="BC10" s="16"/>
      <c r="BD10" s="16">
        <v>0.551625346852055</v>
      </c>
      <c r="BE10" s="16">
        <v>0.40177468595077998</v>
      </c>
      <c r="BF10" s="16"/>
      <c r="BG10" s="16">
        <v>0.50346126629930898</v>
      </c>
      <c r="BH10" s="16">
        <v>0.49673511567484202</v>
      </c>
      <c r="BI10" s="16"/>
      <c r="BJ10" s="16">
        <v>0.569070259727533</v>
      </c>
      <c r="BK10" s="16">
        <v>0.42963743916118602</v>
      </c>
    </row>
    <row r="11" spans="2:63" ht="29" x14ac:dyDescent="0.35">
      <c r="B11" s="17" t="s">
        <v>81</v>
      </c>
      <c r="C11" s="16">
        <v>0.137413293295582</v>
      </c>
      <c r="D11" s="16">
        <v>0.104890223508685</v>
      </c>
      <c r="E11" s="16">
        <v>0.203961827092354</v>
      </c>
      <c r="F11" s="16"/>
      <c r="G11" s="16">
        <v>0.18154248307920301</v>
      </c>
      <c r="H11" s="16">
        <v>0.133539808694322</v>
      </c>
      <c r="I11" s="16">
        <v>0.11094139464906599</v>
      </c>
      <c r="J11" s="16"/>
      <c r="K11" s="16">
        <v>5.9624283387398898E-2</v>
      </c>
      <c r="L11" s="16">
        <v>0.20868312445432199</v>
      </c>
      <c r="M11" s="16">
        <v>0.16919816843227201</v>
      </c>
      <c r="N11" s="16">
        <v>8.2511551827093396E-2</v>
      </c>
      <c r="O11" s="16"/>
      <c r="P11" s="16">
        <v>0</v>
      </c>
      <c r="Q11" s="16">
        <v>0</v>
      </c>
      <c r="R11" s="16">
        <v>0.13098369262395801</v>
      </c>
      <c r="S11" s="16">
        <v>0.157932620877408</v>
      </c>
      <c r="T11" s="16"/>
      <c r="U11" s="16">
        <v>9.4868326067887407E-2</v>
      </c>
      <c r="V11" s="16">
        <v>0.14167317496248499</v>
      </c>
      <c r="W11" s="16">
        <v>0.28129153527810202</v>
      </c>
      <c r="X11" s="16">
        <v>0.12768847945801801</v>
      </c>
      <c r="Y11" s="16">
        <v>0</v>
      </c>
      <c r="Z11" s="16"/>
      <c r="AA11" s="16">
        <v>0.209668824520756</v>
      </c>
      <c r="AB11" s="16">
        <v>8.8568579779659803E-2</v>
      </c>
      <c r="AC11" s="16"/>
      <c r="AD11" s="16">
        <v>0.11505581602492</v>
      </c>
      <c r="AE11" s="16">
        <v>0.101828164786851</v>
      </c>
      <c r="AF11" s="16"/>
      <c r="AG11" s="16" t="s">
        <v>123</v>
      </c>
      <c r="AH11" s="16" t="s">
        <v>123</v>
      </c>
      <c r="AI11" s="16" t="s">
        <v>123</v>
      </c>
      <c r="AJ11" s="16">
        <v>0.12678467626399401</v>
      </c>
      <c r="AK11" s="16">
        <v>0.17516734429995101</v>
      </c>
      <c r="AL11" s="16" t="s">
        <v>123</v>
      </c>
      <c r="AM11" s="16" t="s">
        <v>123</v>
      </c>
      <c r="AN11" s="16" t="s">
        <v>123</v>
      </c>
      <c r="AO11" s="16" t="s">
        <v>123</v>
      </c>
      <c r="AP11" s="16"/>
      <c r="AQ11" s="16">
        <v>0.15618327715859301</v>
      </c>
      <c r="AR11" s="16">
        <v>6.0370000390924099E-2</v>
      </c>
      <c r="AS11" s="16">
        <v>0</v>
      </c>
      <c r="AT11" s="16">
        <v>0</v>
      </c>
      <c r="AU11" s="16">
        <v>0.32001119417941698</v>
      </c>
      <c r="AV11" s="16" t="s">
        <v>123</v>
      </c>
      <c r="AW11" s="16"/>
      <c r="AX11" s="16">
        <v>0.111216240352577</v>
      </c>
      <c r="AY11" s="16">
        <v>9.3772114688839794E-2</v>
      </c>
      <c r="AZ11" s="16">
        <v>0.50660417607158503</v>
      </c>
      <c r="BA11" s="16">
        <v>0.148915244404598</v>
      </c>
      <c r="BB11" s="16">
        <v>0.27511856303800297</v>
      </c>
      <c r="BC11" s="16"/>
      <c r="BD11" s="16">
        <v>0.117701422505886</v>
      </c>
      <c r="BE11" s="16">
        <v>0.17471130598891599</v>
      </c>
      <c r="BF11" s="16"/>
      <c r="BG11" s="16">
        <v>0.12665380994213499</v>
      </c>
      <c r="BH11" s="16">
        <v>0.14648860009275699</v>
      </c>
      <c r="BI11" s="16"/>
      <c r="BJ11" s="16">
        <v>9.53093910791213E-2</v>
      </c>
      <c r="BK11" s="16">
        <v>0.17700979440781101</v>
      </c>
    </row>
    <row r="12" spans="2:63" x14ac:dyDescent="0.35">
      <c r="B12" s="17" t="s">
        <v>82</v>
      </c>
      <c r="C12" s="16">
        <v>9.5094520051840298E-2</v>
      </c>
      <c r="D12" s="16">
        <v>0.113649981770978</v>
      </c>
      <c r="E12" s="16">
        <v>5.7126432186154E-2</v>
      </c>
      <c r="F12" s="16"/>
      <c r="G12" s="16">
        <v>7.5020189419956806E-2</v>
      </c>
      <c r="H12" s="16">
        <v>5.3948280189414798E-2</v>
      </c>
      <c r="I12" s="16">
        <v>0.18515434437146999</v>
      </c>
      <c r="J12" s="16"/>
      <c r="K12" s="16">
        <v>0.10338624131191999</v>
      </c>
      <c r="L12" s="16">
        <v>0.157510379761894</v>
      </c>
      <c r="M12" s="16">
        <v>8.6044454941436394E-2</v>
      </c>
      <c r="N12" s="16">
        <v>4.5414289690228302E-2</v>
      </c>
      <c r="O12" s="16"/>
      <c r="P12" s="16">
        <v>0</v>
      </c>
      <c r="Q12" s="16">
        <v>0.11567912175978699</v>
      </c>
      <c r="R12" s="16">
        <v>0</v>
      </c>
      <c r="S12" s="16">
        <v>0.13985000081539101</v>
      </c>
      <c r="T12" s="16"/>
      <c r="U12" s="16">
        <v>6.4419975806092905E-2</v>
      </c>
      <c r="V12" s="16">
        <v>7.1367710582022001E-2</v>
      </c>
      <c r="W12" s="16">
        <v>0.122114522739645</v>
      </c>
      <c r="X12" s="16">
        <v>0.25270802264183301</v>
      </c>
      <c r="Y12" s="16">
        <v>0</v>
      </c>
      <c r="Z12" s="16"/>
      <c r="AA12" s="16">
        <v>4.2388620982574399E-2</v>
      </c>
      <c r="AB12" s="16">
        <v>0.15289567662333201</v>
      </c>
      <c r="AC12" s="16"/>
      <c r="AD12" s="16">
        <v>7.5311959591164199E-2</v>
      </c>
      <c r="AE12" s="16">
        <v>0.10832236839600499</v>
      </c>
      <c r="AF12" s="16"/>
      <c r="AG12" s="16" t="s">
        <v>123</v>
      </c>
      <c r="AH12" s="16" t="s">
        <v>123</v>
      </c>
      <c r="AI12" s="16" t="s">
        <v>123</v>
      </c>
      <c r="AJ12" s="16">
        <v>6.8449923479824204E-2</v>
      </c>
      <c r="AK12" s="16">
        <v>0.189739143616795</v>
      </c>
      <c r="AL12" s="16" t="s">
        <v>123</v>
      </c>
      <c r="AM12" s="16" t="s">
        <v>123</v>
      </c>
      <c r="AN12" s="16" t="s">
        <v>123</v>
      </c>
      <c r="AO12" s="16" t="s">
        <v>123</v>
      </c>
      <c r="AP12" s="16"/>
      <c r="AQ12" s="16">
        <v>0.15294451609245099</v>
      </c>
      <c r="AR12" s="16">
        <v>6.3098201556418598E-2</v>
      </c>
      <c r="AS12" s="16">
        <v>0</v>
      </c>
      <c r="AT12" s="16">
        <v>0</v>
      </c>
      <c r="AU12" s="16">
        <v>0</v>
      </c>
      <c r="AV12" s="16" t="s">
        <v>123</v>
      </c>
      <c r="AW12" s="16"/>
      <c r="AX12" s="16">
        <v>4.6191809565315198E-2</v>
      </c>
      <c r="AY12" s="16">
        <v>0.105462009072655</v>
      </c>
      <c r="AZ12" s="16">
        <v>0</v>
      </c>
      <c r="BA12" s="16">
        <v>0.165332383470217</v>
      </c>
      <c r="BB12" s="16">
        <v>6.94805011831134E-2</v>
      </c>
      <c r="BC12" s="16"/>
      <c r="BD12" s="16">
        <v>9.2345641016512894E-2</v>
      </c>
      <c r="BE12" s="16">
        <v>0.100295838904117</v>
      </c>
      <c r="BF12" s="16"/>
      <c r="BG12" s="16">
        <v>9.1098279700390999E-2</v>
      </c>
      <c r="BH12" s="16">
        <v>9.8465230896709194E-2</v>
      </c>
      <c r="BI12" s="16"/>
      <c r="BJ12" s="16">
        <v>7.7755674049204998E-2</v>
      </c>
      <c r="BK12" s="16">
        <v>0.112108971708248</v>
      </c>
    </row>
    <row r="13" spans="2:63" x14ac:dyDescent="0.35">
      <c r="B13" s="17" t="s">
        <v>83</v>
      </c>
      <c r="C13" s="16">
        <v>0.124323114609234</v>
      </c>
      <c r="D13" s="16">
        <v>0.143068587282103</v>
      </c>
      <c r="E13" s="16">
        <v>8.5966227332576306E-2</v>
      </c>
      <c r="F13" s="16"/>
      <c r="G13" s="16">
        <v>7.38978878039913E-2</v>
      </c>
      <c r="H13" s="16">
        <v>0.13338065803847299</v>
      </c>
      <c r="I13" s="16">
        <v>0.146150781469046</v>
      </c>
      <c r="J13" s="16"/>
      <c r="K13" s="16">
        <v>0.109985701193656</v>
      </c>
      <c r="L13" s="16">
        <v>8.5221884191949496E-2</v>
      </c>
      <c r="M13" s="16">
        <v>0.140364145072227</v>
      </c>
      <c r="N13" s="16">
        <v>0.14751010006920301</v>
      </c>
      <c r="O13" s="16"/>
      <c r="P13" s="16">
        <v>0.27264876049976899</v>
      </c>
      <c r="Q13" s="16">
        <v>0</v>
      </c>
      <c r="R13" s="16">
        <v>0.108026049156615</v>
      </c>
      <c r="S13" s="16">
        <v>0.132672730834416</v>
      </c>
      <c r="T13" s="16"/>
      <c r="U13" s="16">
        <v>7.21201993249002E-2</v>
      </c>
      <c r="V13" s="16">
        <v>0.234854968032984</v>
      </c>
      <c r="W13" s="16">
        <v>6.2710165002363705E-2</v>
      </c>
      <c r="X13" s="16">
        <v>7.9242672803942399E-2</v>
      </c>
      <c r="Y13" s="16">
        <v>0.344074465438789</v>
      </c>
      <c r="Z13" s="16"/>
      <c r="AA13" s="16">
        <v>0.16385425295710099</v>
      </c>
      <c r="AB13" s="16">
        <v>0.106719400970765</v>
      </c>
      <c r="AC13" s="16"/>
      <c r="AD13" s="16">
        <v>0.16792601145731201</v>
      </c>
      <c r="AE13" s="16">
        <v>9.2758046316046394E-2</v>
      </c>
      <c r="AF13" s="16"/>
      <c r="AG13" s="16" t="s">
        <v>123</v>
      </c>
      <c r="AH13" s="16" t="s">
        <v>123</v>
      </c>
      <c r="AI13" s="16" t="s">
        <v>123</v>
      </c>
      <c r="AJ13" s="16">
        <v>9.6571672124250704E-2</v>
      </c>
      <c r="AK13" s="16">
        <v>0.222899380167491</v>
      </c>
      <c r="AL13" s="16" t="s">
        <v>123</v>
      </c>
      <c r="AM13" s="16" t="s">
        <v>123</v>
      </c>
      <c r="AN13" s="16" t="s">
        <v>123</v>
      </c>
      <c r="AO13" s="16" t="s">
        <v>123</v>
      </c>
      <c r="AP13" s="16"/>
      <c r="AQ13" s="16">
        <v>9.6776825901510599E-2</v>
      </c>
      <c r="AR13" s="16">
        <v>0.167746993391934</v>
      </c>
      <c r="AS13" s="16">
        <v>1</v>
      </c>
      <c r="AT13" s="16">
        <v>0.31356963491157502</v>
      </c>
      <c r="AU13" s="16">
        <v>0</v>
      </c>
      <c r="AV13" s="16" t="s">
        <v>123</v>
      </c>
      <c r="AW13" s="16"/>
      <c r="AX13" s="16">
        <v>0.24127370161834399</v>
      </c>
      <c r="AY13" s="16">
        <v>0.11324585311107201</v>
      </c>
      <c r="AZ13" s="16">
        <v>0</v>
      </c>
      <c r="BA13" s="16">
        <v>7.3753751832125805E-2</v>
      </c>
      <c r="BB13" s="16">
        <v>7.2621573956421798E-2</v>
      </c>
      <c r="BC13" s="16"/>
      <c r="BD13" s="16">
        <v>0.10667934337263001</v>
      </c>
      <c r="BE13" s="16">
        <v>0.15770795212983599</v>
      </c>
      <c r="BF13" s="16"/>
      <c r="BG13" s="16">
        <v>0.109521462849099</v>
      </c>
      <c r="BH13" s="16">
        <v>0.13680787121096399</v>
      </c>
      <c r="BI13" s="16"/>
      <c r="BJ13" s="16">
        <v>0.18001253102329501</v>
      </c>
      <c r="BK13" s="16">
        <v>7.7579281011735002E-2</v>
      </c>
    </row>
    <row r="14" spans="2:63" x14ac:dyDescent="0.35">
      <c r="B14" s="17" t="s">
        <v>164</v>
      </c>
      <c r="C14" s="18">
        <v>0</v>
      </c>
      <c r="D14" s="18">
        <v>0</v>
      </c>
      <c r="E14" s="18">
        <v>0</v>
      </c>
      <c r="F14" s="18"/>
      <c r="G14" s="18">
        <v>0</v>
      </c>
      <c r="H14" s="18">
        <v>0</v>
      </c>
      <c r="I14" s="18">
        <v>0</v>
      </c>
      <c r="J14" s="18"/>
      <c r="K14" s="18">
        <v>0</v>
      </c>
      <c r="L14" s="18">
        <v>0</v>
      </c>
      <c r="M14" s="18">
        <v>0</v>
      </c>
      <c r="N14" s="18">
        <v>0</v>
      </c>
      <c r="O14" s="18"/>
      <c r="P14" s="18">
        <v>0</v>
      </c>
      <c r="Q14" s="18">
        <v>0</v>
      </c>
      <c r="R14" s="18">
        <v>0</v>
      </c>
      <c r="S14" s="18">
        <v>0</v>
      </c>
      <c r="T14" s="18"/>
      <c r="U14" s="18">
        <v>0</v>
      </c>
      <c r="V14" s="18">
        <v>0</v>
      </c>
      <c r="W14" s="18">
        <v>0</v>
      </c>
      <c r="X14" s="18">
        <v>0</v>
      </c>
      <c r="Y14" s="18">
        <v>0</v>
      </c>
      <c r="Z14" s="18"/>
      <c r="AA14" s="18">
        <v>0</v>
      </c>
      <c r="AB14" s="18">
        <v>0</v>
      </c>
      <c r="AC14" s="18"/>
      <c r="AD14" s="18">
        <v>0</v>
      </c>
      <c r="AE14" s="18">
        <v>0</v>
      </c>
      <c r="AF14" s="18"/>
      <c r="AG14" s="18" t="s">
        <v>123</v>
      </c>
      <c r="AH14" s="18" t="s">
        <v>123</v>
      </c>
      <c r="AI14" s="18" t="s">
        <v>123</v>
      </c>
      <c r="AJ14" s="18">
        <v>0</v>
      </c>
      <c r="AK14" s="18">
        <v>0</v>
      </c>
      <c r="AL14" s="18" t="s">
        <v>123</v>
      </c>
      <c r="AM14" s="18" t="s">
        <v>123</v>
      </c>
      <c r="AN14" s="18" t="s">
        <v>123</v>
      </c>
      <c r="AO14" s="18" t="s">
        <v>123</v>
      </c>
      <c r="AP14" s="18"/>
      <c r="AQ14" s="18">
        <v>0</v>
      </c>
      <c r="AR14" s="18">
        <v>0</v>
      </c>
      <c r="AS14" s="18">
        <v>0</v>
      </c>
      <c r="AT14" s="18">
        <v>0</v>
      </c>
      <c r="AU14" s="18">
        <v>0</v>
      </c>
      <c r="AV14" s="18" t="s">
        <v>123</v>
      </c>
      <c r="AW14" s="18"/>
      <c r="AX14" s="18">
        <v>0</v>
      </c>
      <c r="AY14" s="18">
        <v>0</v>
      </c>
      <c r="AZ14" s="18">
        <v>0</v>
      </c>
      <c r="BA14" s="18">
        <v>0</v>
      </c>
      <c r="BB14" s="18">
        <v>0</v>
      </c>
      <c r="BC14" s="18"/>
      <c r="BD14" s="18">
        <v>0</v>
      </c>
      <c r="BE14" s="18">
        <v>0</v>
      </c>
      <c r="BF14" s="18"/>
      <c r="BG14" s="18">
        <v>0</v>
      </c>
      <c r="BH14" s="18">
        <v>0</v>
      </c>
      <c r="BI14" s="18"/>
      <c r="BJ14" s="18">
        <v>0</v>
      </c>
      <c r="BK14" s="18">
        <v>0</v>
      </c>
    </row>
    <row r="15" spans="2:63" x14ac:dyDescent="0.35">
      <c r="B15" s="15" t="s">
        <v>151</v>
      </c>
    </row>
    <row r="16" spans="2:63" x14ac:dyDescent="0.35">
      <c r="B16" t="s">
        <v>87</v>
      </c>
    </row>
    <row r="17" spans="2:2" x14ac:dyDescent="0.35">
      <c r="B17" t="s">
        <v>88</v>
      </c>
    </row>
    <row r="19" spans="2:2" x14ac:dyDescent="0.35">
      <c r="B19"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K22"/>
  <sheetViews>
    <sheetView showGridLines="0" topLeftCell="A12"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173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95</v>
      </c>
      <c r="D7" s="10">
        <v>61</v>
      </c>
      <c r="E7" s="10">
        <v>34</v>
      </c>
      <c r="F7" s="10"/>
      <c r="G7" s="10">
        <v>16</v>
      </c>
      <c r="H7" s="10">
        <v>52</v>
      </c>
      <c r="I7" s="10">
        <v>27</v>
      </c>
      <c r="J7" s="10"/>
      <c r="K7" s="10">
        <v>18</v>
      </c>
      <c r="L7" s="10">
        <v>22</v>
      </c>
      <c r="M7" s="10">
        <v>33</v>
      </c>
      <c r="N7" s="10">
        <v>22</v>
      </c>
      <c r="O7" s="10"/>
      <c r="P7" s="10">
        <v>3</v>
      </c>
      <c r="Q7" s="10">
        <v>8</v>
      </c>
      <c r="R7" s="10">
        <v>22</v>
      </c>
      <c r="S7" s="10">
        <v>58</v>
      </c>
      <c r="T7" s="10"/>
      <c r="U7" s="10">
        <v>38</v>
      </c>
      <c r="V7" s="10">
        <v>28</v>
      </c>
      <c r="W7" s="10">
        <v>15</v>
      </c>
      <c r="X7" s="10">
        <v>11</v>
      </c>
      <c r="Y7" s="10">
        <v>3</v>
      </c>
      <c r="Z7" s="10"/>
      <c r="AA7" s="10">
        <v>23</v>
      </c>
      <c r="AB7" s="10">
        <v>35</v>
      </c>
      <c r="AC7" s="10"/>
      <c r="AD7" s="10">
        <v>36</v>
      </c>
      <c r="AE7" s="10">
        <v>40</v>
      </c>
      <c r="AF7" s="10"/>
      <c r="AG7" s="10" t="s">
        <v>122</v>
      </c>
      <c r="AH7" s="10" t="s">
        <v>122</v>
      </c>
      <c r="AI7" s="10" t="s">
        <v>122</v>
      </c>
      <c r="AJ7" s="10">
        <v>73</v>
      </c>
      <c r="AK7" s="10">
        <v>22</v>
      </c>
      <c r="AL7" s="10" t="s">
        <v>122</v>
      </c>
      <c r="AM7" s="10" t="s">
        <v>122</v>
      </c>
      <c r="AN7" s="10" t="s">
        <v>122</v>
      </c>
      <c r="AO7" s="10" t="s">
        <v>122</v>
      </c>
      <c r="AP7" s="10"/>
      <c r="AQ7" s="10">
        <v>47</v>
      </c>
      <c r="AR7" s="10">
        <v>30</v>
      </c>
      <c r="AS7" s="10">
        <v>1</v>
      </c>
      <c r="AT7" s="10">
        <v>4</v>
      </c>
      <c r="AU7" s="10">
        <v>12</v>
      </c>
      <c r="AV7" s="10" t="s">
        <v>122</v>
      </c>
      <c r="AW7" s="10"/>
      <c r="AX7" s="10">
        <v>18</v>
      </c>
      <c r="AY7" s="10">
        <v>49</v>
      </c>
      <c r="AZ7" s="10">
        <v>2</v>
      </c>
      <c r="BA7" s="10">
        <v>13</v>
      </c>
      <c r="BB7" s="10">
        <v>13</v>
      </c>
      <c r="BC7" s="10"/>
      <c r="BD7" s="10">
        <v>63</v>
      </c>
      <c r="BE7" s="10">
        <v>32</v>
      </c>
      <c r="BF7" s="10"/>
      <c r="BG7" s="10">
        <v>43</v>
      </c>
      <c r="BH7" s="10">
        <v>52</v>
      </c>
      <c r="BI7" s="10"/>
      <c r="BJ7" s="10">
        <v>44</v>
      </c>
      <c r="BK7" s="10">
        <v>50</v>
      </c>
    </row>
    <row r="8" spans="2:63" ht="30" customHeight="1" x14ac:dyDescent="0.35">
      <c r="B8" s="11" t="s">
        <v>19</v>
      </c>
      <c r="C8" s="11">
        <v>96</v>
      </c>
      <c r="D8" s="11">
        <v>64</v>
      </c>
      <c r="E8" s="11">
        <v>31</v>
      </c>
      <c r="F8" s="11"/>
      <c r="G8" s="11">
        <v>20</v>
      </c>
      <c r="H8" s="11">
        <v>49</v>
      </c>
      <c r="I8" s="11">
        <v>27</v>
      </c>
      <c r="J8" s="11"/>
      <c r="K8" s="11">
        <v>16</v>
      </c>
      <c r="L8" s="11">
        <v>22</v>
      </c>
      <c r="M8" s="11">
        <v>33</v>
      </c>
      <c r="N8" s="11">
        <v>24</v>
      </c>
      <c r="O8" s="11"/>
      <c r="P8" s="11">
        <v>3</v>
      </c>
      <c r="Q8" s="11">
        <v>8</v>
      </c>
      <c r="R8" s="11">
        <v>22</v>
      </c>
      <c r="S8" s="11">
        <v>58</v>
      </c>
      <c r="T8" s="11"/>
      <c r="U8" s="11">
        <v>41</v>
      </c>
      <c r="V8" s="11">
        <v>26</v>
      </c>
      <c r="W8" s="11">
        <v>15</v>
      </c>
      <c r="X8" s="11">
        <v>11</v>
      </c>
      <c r="Y8" s="11">
        <v>3</v>
      </c>
      <c r="Z8" s="11"/>
      <c r="AA8" s="11">
        <v>23</v>
      </c>
      <c r="AB8" s="11">
        <v>36</v>
      </c>
      <c r="AC8" s="11"/>
      <c r="AD8" s="11">
        <v>37</v>
      </c>
      <c r="AE8" s="11">
        <v>41</v>
      </c>
      <c r="AF8" s="11"/>
      <c r="AG8" s="11" t="s">
        <v>122</v>
      </c>
      <c r="AH8" s="11" t="s">
        <v>122</v>
      </c>
      <c r="AI8" s="11" t="s">
        <v>122</v>
      </c>
      <c r="AJ8" s="11">
        <v>75</v>
      </c>
      <c r="AK8" s="11">
        <v>21</v>
      </c>
      <c r="AL8" s="11" t="s">
        <v>122</v>
      </c>
      <c r="AM8" s="11" t="s">
        <v>122</v>
      </c>
      <c r="AN8" s="11" t="s">
        <v>122</v>
      </c>
      <c r="AO8" s="11" t="s">
        <v>122</v>
      </c>
      <c r="AP8" s="11"/>
      <c r="AQ8" s="11">
        <v>47</v>
      </c>
      <c r="AR8" s="11">
        <v>29</v>
      </c>
      <c r="AS8" s="11">
        <v>1</v>
      </c>
      <c r="AT8" s="11">
        <v>5</v>
      </c>
      <c r="AU8" s="11">
        <v>12</v>
      </c>
      <c r="AV8" s="11" t="s">
        <v>122</v>
      </c>
      <c r="AW8" s="11"/>
      <c r="AX8" s="11">
        <v>18</v>
      </c>
      <c r="AY8" s="11">
        <v>50</v>
      </c>
      <c r="AZ8" s="11">
        <v>2</v>
      </c>
      <c r="BA8" s="11">
        <v>12</v>
      </c>
      <c r="BB8" s="11">
        <v>13</v>
      </c>
      <c r="BC8" s="11"/>
      <c r="BD8" s="11">
        <v>63</v>
      </c>
      <c r="BE8" s="11">
        <v>33</v>
      </c>
      <c r="BF8" s="11"/>
      <c r="BG8" s="11">
        <v>44</v>
      </c>
      <c r="BH8" s="11">
        <v>52</v>
      </c>
      <c r="BI8" s="11"/>
      <c r="BJ8" s="11">
        <v>44</v>
      </c>
      <c r="BK8" s="11">
        <v>50</v>
      </c>
    </row>
    <row r="9" spans="2:63" ht="58" x14ac:dyDescent="0.35">
      <c r="B9" s="17" t="s">
        <v>166</v>
      </c>
      <c r="C9" s="16">
        <v>0.68682955403870505</v>
      </c>
      <c r="D9" s="16">
        <v>0.72225937495716797</v>
      </c>
      <c r="E9" s="16">
        <v>0.61433324141338896</v>
      </c>
      <c r="F9" s="16"/>
      <c r="G9" s="16">
        <v>0.47153284206623403</v>
      </c>
      <c r="H9" s="16">
        <v>0.72635118540161803</v>
      </c>
      <c r="I9" s="16">
        <v>0.77848116504817499</v>
      </c>
      <c r="J9" s="16"/>
      <c r="K9" s="16">
        <v>0.68291716683846004</v>
      </c>
      <c r="L9" s="16">
        <v>0.75691736517816799</v>
      </c>
      <c r="M9" s="16">
        <v>0.63502737917808005</v>
      </c>
      <c r="N9" s="16">
        <v>0.69682352073882203</v>
      </c>
      <c r="O9" s="16"/>
      <c r="P9" s="16">
        <v>0.56066467191908298</v>
      </c>
      <c r="Q9" s="16">
        <v>0.33021342826100902</v>
      </c>
      <c r="R9" s="16">
        <v>0.60157479653488699</v>
      </c>
      <c r="S9" s="16">
        <v>0.80442351245525601</v>
      </c>
      <c r="T9" s="16"/>
      <c r="U9" s="16">
        <v>0.54991195100022705</v>
      </c>
      <c r="V9" s="16">
        <v>0.83638695097550098</v>
      </c>
      <c r="W9" s="16">
        <v>0.72619245973714397</v>
      </c>
      <c r="X9" s="16">
        <v>0.70296380330500396</v>
      </c>
      <c r="Y9" s="16">
        <v>1</v>
      </c>
      <c r="Z9" s="16"/>
      <c r="AA9" s="16">
        <v>0.73069844631514802</v>
      </c>
      <c r="AB9" s="16">
        <v>0.70198762694378303</v>
      </c>
      <c r="AC9" s="16"/>
      <c r="AD9" s="16">
        <v>0.56293104928642201</v>
      </c>
      <c r="AE9" s="16">
        <v>0.72625853304640398</v>
      </c>
      <c r="AF9" s="16"/>
      <c r="AG9" s="16" t="s">
        <v>123</v>
      </c>
      <c r="AH9" s="16" t="s">
        <v>123</v>
      </c>
      <c r="AI9" s="16" t="s">
        <v>123</v>
      </c>
      <c r="AJ9" s="16">
        <v>0.65226277132849197</v>
      </c>
      <c r="AK9" s="16">
        <v>0.80961467966885703</v>
      </c>
      <c r="AL9" s="16" t="s">
        <v>123</v>
      </c>
      <c r="AM9" s="16" t="s">
        <v>123</v>
      </c>
      <c r="AN9" s="16" t="s">
        <v>123</v>
      </c>
      <c r="AO9" s="16" t="s">
        <v>123</v>
      </c>
      <c r="AP9" s="16"/>
      <c r="AQ9" s="16">
        <v>0.721096052894453</v>
      </c>
      <c r="AR9" s="16">
        <v>0.77838629299672801</v>
      </c>
      <c r="AS9" s="16">
        <v>1</v>
      </c>
      <c r="AT9" s="16">
        <v>0.193609668736902</v>
      </c>
      <c r="AU9" s="16">
        <v>0.48352461102783201</v>
      </c>
      <c r="AV9" s="16" t="s">
        <v>123</v>
      </c>
      <c r="AW9" s="16"/>
      <c r="AX9" s="16">
        <v>0.57127744324502905</v>
      </c>
      <c r="AY9" s="16">
        <v>0.75396741446425897</v>
      </c>
      <c r="AZ9" s="16">
        <v>0.49339582392841502</v>
      </c>
      <c r="BA9" s="16">
        <v>0.53202663184339105</v>
      </c>
      <c r="BB9" s="16">
        <v>0.76298958086085999</v>
      </c>
      <c r="BC9" s="16"/>
      <c r="BD9" s="16">
        <v>0.732549499714232</v>
      </c>
      <c r="BE9" s="16">
        <v>0.60032010334589403</v>
      </c>
      <c r="BF9" s="16"/>
      <c r="BG9" s="16">
        <v>0.69863931032152904</v>
      </c>
      <c r="BH9" s="16">
        <v>0.67686837300930702</v>
      </c>
      <c r="BI9" s="16"/>
      <c r="BJ9" s="16">
        <v>0.68138463372383395</v>
      </c>
      <c r="BK9" s="16">
        <v>0.70425510227667498</v>
      </c>
    </row>
    <row r="10" spans="2:63" x14ac:dyDescent="0.35">
      <c r="B10" s="17" t="s">
        <v>167</v>
      </c>
      <c r="C10" s="16">
        <v>0.62133563191071794</v>
      </c>
      <c r="D10" s="16">
        <v>0.67828369342566097</v>
      </c>
      <c r="E10" s="16">
        <v>0.50480880891338298</v>
      </c>
      <c r="F10" s="16"/>
      <c r="G10" s="16">
        <v>0.67016113813288403</v>
      </c>
      <c r="H10" s="16">
        <v>0.47749987747003497</v>
      </c>
      <c r="I10" s="16">
        <v>0.84578273433499196</v>
      </c>
      <c r="J10" s="16"/>
      <c r="K10" s="16">
        <v>0.68941554525453297</v>
      </c>
      <c r="L10" s="16">
        <v>0.73887195436378605</v>
      </c>
      <c r="M10" s="16">
        <v>0.60239057719065503</v>
      </c>
      <c r="N10" s="16">
        <v>0.49473548580363003</v>
      </c>
      <c r="O10" s="16"/>
      <c r="P10" s="16">
        <v>0.43933532808091702</v>
      </c>
      <c r="Q10" s="16">
        <v>0.29879169420426699</v>
      </c>
      <c r="R10" s="16">
        <v>0.69046104008021902</v>
      </c>
      <c r="S10" s="16">
        <v>0.68874337609452296</v>
      </c>
      <c r="T10" s="16"/>
      <c r="U10" s="16">
        <v>0.54820169449980305</v>
      </c>
      <c r="V10" s="16">
        <v>0.55967637013515803</v>
      </c>
      <c r="W10" s="16">
        <v>0.82860658406071297</v>
      </c>
      <c r="X10" s="16">
        <v>0.66681591501203896</v>
      </c>
      <c r="Y10" s="16">
        <v>1</v>
      </c>
      <c r="Z10" s="16"/>
      <c r="AA10" s="16">
        <v>0.54526933951939105</v>
      </c>
      <c r="AB10" s="16">
        <v>0.70112375290351103</v>
      </c>
      <c r="AC10" s="16"/>
      <c r="AD10" s="16">
        <v>0.55966579870410604</v>
      </c>
      <c r="AE10" s="16">
        <v>0.71096863918928499</v>
      </c>
      <c r="AF10" s="16"/>
      <c r="AG10" s="16" t="s">
        <v>123</v>
      </c>
      <c r="AH10" s="16" t="s">
        <v>123</v>
      </c>
      <c r="AI10" s="16" t="s">
        <v>123</v>
      </c>
      <c r="AJ10" s="16">
        <v>0.61599751052712504</v>
      </c>
      <c r="AK10" s="16">
        <v>0.64029724341527605</v>
      </c>
      <c r="AL10" s="16" t="s">
        <v>123</v>
      </c>
      <c r="AM10" s="16" t="s">
        <v>123</v>
      </c>
      <c r="AN10" s="16" t="s">
        <v>123</v>
      </c>
      <c r="AO10" s="16" t="s">
        <v>123</v>
      </c>
      <c r="AP10" s="16"/>
      <c r="AQ10" s="16">
        <v>0.70404145188497103</v>
      </c>
      <c r="AR10" s="16">
        <v>0.58879327354005395</v>
      </c>
      <c r="AS10" s="16">
        <v>1</v>
      </c>
      <c r="AT10" s="16">
        <v>0.29532940355621201</v>
      </c>
      <c r="AU10" s="16">
        <v>0.448796394123614</v>
      </c>
      <c r="AV10" s="16" t="s">
        <v>123</v>
      </c>
      <c r="AW10" s="16"/>
      <c r="AX10" s="16">
        <v>0.399363325144168</v>
      </c>
      <c r="AY10" s="16">
        <v>0.69303474575311197</v>
      </c>
      <c r="AZ10" s="16">
        <v>0.49339582392841502</v>
      </c>
      <c r="BA10" s="16">
        <v>0.77260688941284394</v>
      </c>
      <c r="BB10" s="16">
        <v>0.52704255865462701</v>
      </c>
      <c r="BC10" s="16"/>
      <c r="BD10" s="16">
        <v>0.61381798623152595</v>
      </c>
      <c r="BE10" s="16">
        <v>0.63556022007680402</v>
      </c>
      <c r="BF10" s="16"/>
      <c r="BG10" s="16">
        <v>0.63856880482526002</v>
      </c>
      <c r="BH10" s="16">
        <v>0.60679995894663397</v>
      </c>
      <c r="BI10" s="16"/>
      <c r="BJ10" s="16">
        <v>0.62739790584067601</v>
      </c>
      <c r="BK10" s="16">
        <v>0.62742544929275401</v>
      </c>
    </row>
    <row r="11" spans="2:63" x14ac:dyDescent="0.35">
      <c r="B11" s="17" t="s">
        <v>168</v>
      </c>
      <c r="C11" s="16">
        <v>0.37297407457665799</v>
      </c>
      <c r="D11" s="16">
        <v>0.42923894797158402</v>
      </c>
      <c r="E11" s="16">
        <v>0.25784518750579799</v>
      </c>
      <c r="F11" s="16"/>
      <c r="G11" s="16">
        <v>0.37427311774954602</v>
      </c>
      <c r="H11" s="16">
        <v>0.41474742660701103</v>
      </c>
      <c r="I11" s="16">
        <v>0.29603329435744802</v>
      </c>
      <c r="J11" s="16"/>
      <c r="K11" s="16">
        <v>0.27092755039188399</v>
      </c>
      <c r="L11" s="16">
        <v>0.37511980192808497</v>
      </c>
      <c r="M11" s="16">
        <v>0.44841793926781098</v>
      </c>
      <c r="N11" s="16">
        <v>0.337452053699902</v>
      </c>
      <c r="O11" s="16"/>
      <c r="P11" s="16">
        <v>0</v>
      </c>
      <c r="Q11" s="16">
        <v>0.54088542763818304</v>
      </c>
      <c r="R11" s="16">
        <v>0.56043652627194995</v>
      </c>
      <c r="S11" s="16">
        <v>0.30608338301048299</v>
      </c>
      <c r="T11" s="16"/>
      <c r="U11" s="16">
        <v>0.46572110870536199</v>
      </c>
      <c r="V11" s="16">
        <v>0.28151605732865398</v>
      </c>
      <c r="W11" s="16">
        <v>0.34832851128007303</v>
      </c>
      <c r="X11" s="16">
        <v>0.37652040655694402</v>
      </c>
      <c r="Y11" s="16">
        <v>0</v>
      </c>
      <c r="Z11" s="16"/>
      <c r="AA11" s="16">
        <v>0.28655697867028102</v>
      </c>
      <c r="AB11" s="16">
        <v>0.434066159285385</v>
      </c>
      <c r="AC11" s="16"/>
      <c r="AD11" s="16">
        <v>0.31485614499909798</v>
      </c>
      <c r="AE11" s="16">
        <v>0.42362333074464797</v>
      </c>
      <c r="AF11" s="16"/>
      <c r="AG11" s="16" t="s">
        <v>123</v>
      </c>
      <c r="AH11" s="16" t="s">
        <v>123</v>
      </c>
      <c r="AI11" s="16" t="s">
        <v>123</v>
      </c>
      <c r="AJ11" s="16">
        <v>0.39948556169183902</v>
      </c>
      <c r="AK11" s="16">
        <v>0.27880227087223403</v>
      </c>
      <c r="AL11" s="16" t="s">
        <v>123</v>
      </c>
      <c r="AM11" s="16" t="s">
        <v>123</v>
      </c>
      <c r="AN11" s="16" t="s">
        <v>123</v>
      </c>
      <c r="AO11" s="16" t="s">
        <v>123</v>
      </c>
      <c r="AP11" s="16"/>
      <c r="AQ11" s="16">
        <v>0.33256686878662001</v>
      </c>
      <c r="AR11" s="16">
        <v>0.426857163139022</v>
      </c>
      <c r="AS11" s="16">
        <v>0</v>
      </c>
      <c r="AT11" s="16">
        <v>0.197491292795311</v>
      </c>
      <c r="AU11" s="16">
        <v>0.526200766745481</v>
      </c>
      <c r="AV11" s="16" t="s">
        <v>123</v>
      </c>
      <c r="AW11" s="16"/>
      <c r="AX11" s="16">
        <v>0.40835929920462599</v>
      </c>
      <c r="AY11" s="16">
        <v>0.32252248244945297</v>
      </c>
      <c r="AZ11" s="16">
        <v>0.49339582392841502</v>
      </c>
      <c r="BA11" s="16">
        <v>0.55712667493216605</v>
      </c>
      <c r="BB11" s="16">
        <v>0.32517038790096597</v>
      </c>
      <c r="BC11" s="16"/>
      <c r="BD11" s="16">
        <v>0.34292772216591599</v>
      </c>
      <c r="BE11" s="16">
        <v>0.42982657962605297</v>
      </c>
      <c r="BF11" s="16"/>
      <c r="BG11" s="16">
        <v>0.34356393624685599</v>
      </c>
      <c r="BH11" s="16">
        <v>0.39778065864045198</v>
      </c>
      <c r="BI11" s="16"/>
      <c r="BJ11" s="16">
        <v>0.28734762949205001</v>
      </c>
      <c r="BK11" s="16">
        <v>0.45522114505026701</v>
      </c>
    </row>
    <row r="12" spans="2:63" ht="58" x14ac:dyDescent="0.35">
      <c r="B12" s="17" t="s">
        <v>169</v>
      </c>
      <c r="C12" s="16">
        <v>0.12036301484077799</v>
      </c>
      <c r="D12" s="16">
        <v>0.109252954765744</v>
      </c>
      <c r="E12" s="16">
        <v>0.14309636114640201</v>
      </c>
      <c r="F12" s="16"/>
      <c r="G12" s="16">
        <v>0.1575705396439</v>
      </c>
      <c r="H12" s="16">
        <v>0.171018987300216</v>
      </c>
      <c r="I12" s="16">
        <v>0</v>
      </c>
      <c r="J12" s="16"/>
      <c r="K12" s="16">
        <v>0.10338624131191999</v>
      </c>
      <c r="L12" s="16">
        <v>8.5221884191949496E-2</v>
      </c>
      <c r="M12" s="16">
        <v>0.18031211500153199</v>
      </c>
      <c r="N12" s="16">
        <v>8.1873366481743898E-2</v>
      </c>
      <c r="O12" s="16"/>
      <c r="P12" s="16">
        <v>0</v>
      </c>
      <c r="Q12" s="16">
        <v>0</v>
      </c>
      <c r="R12" s="16">
        <v>8.2143839804943705E-2</v>
      </c>
      <c r="S12" s="16">
        <v>0.16629166188965999</v>
      </c>
      <c r="T12" s="16"/>
      <c r="U12" s="16">
        <v>7.1807760769194803E-2</v>
      </c>
      <c r="V12" s="16">
        <v>0.172587228598169</v>
      </c>
      <c r="W12" s="16">
        <v>0.119279523156388</v>
      </c>
      <c r="X12" s="16">
        <v>0.12768847945801801</v>
      </c>
      <c r="Y12" s="16">
        <v>0.31174046843752401</v>
      </c>
      <c r="Z12" s="16"/>
      <c r="AA12" s="16">
        <v>3.7834894964642499E-2</v>
      </c>
      <c r="AB12" s="16">
        <v>0.14291551440245201</v>
      </c>
      <c r="AC12" s="16"/>
      <c r="AD12" s="16">
        <v>0.109975675726891</v>
      </c>
      <c r="AE12" s="16">
        <v>0.11166335039439899</v>
      </c>
      <c r="AF12" s="16"/>
      <c r="AG12" s="16" t="s">
        <v>123</v>
      </c>
      <c r="AH12" s="16" t="s">
        <v>123</v>
      </c>
      <c r="AI12" s="16" t="s">
        <v>123</v>
      </c>
      <c r="AJ12" s="16">
        <v>0.130393571999772</v>
      </c>
      <c r="AK12" s="16">
        <v>8.4733340212608504E-2</v>
      </c>
      <c r="AL12" s="16" t="s">
        <v>123</v>
      </c>
      <c r="AM12" s="16" t="s">
        <v>123</v>
      </c>
      <c r="AN12" s="16" t="s">
        <v>123</v>
      </c>
      <c r="AO12" s="16" t="s">
        <v>123</v>
      </c>
      <c r="AP12" s="16"/>
      <c r="AQ12" s="16">
        <v>0.123869743483324</v>
      </c>
      <c r="AR12" s="16">
        <v>0.16207932475995199</v>
      </c>
      <c r="AS12" s="16">
        <v>1</v>
      </c>
      <c r="AT12" s="16">
        <v>0</v>
      </c>
      <c r="AU12" s="16">
        <v>0</v>
      </c>
      <c r="AV12" s="16" t="s">
        <v>123</v>
      </c>
      <c r="AW12" s="16"/>
      <c r="AX12" s="16">
        <v>4.6191809565315198E-2</v>
      </c>
      <c r="AY12" s="16">
        <v>8.5249461281288505E-2</v>
      </c>
      <c r="AZ12" s="16">
        <v>0</v>
      </c>
      <c r="BA12" s="16">
        <v>0.37115791102697498</v>
      </c>
      <c r="BB12" s="16">
        <v>0.13438599576016499</v>
      </c>
      <c r="BC12" s="16"/>
      <c r="BD12" s="16">
        <v>0.12714977410779901</v>
      </c>
      <c r="BE12" s="16">
        <v>0.107521380680906</v>
      </c>
      <c r="BF12" s="16"/>
      <c r="BG12" s="16">
        <v>0.11871236359908199</v>
      </c>
      <c r="BH12" s="16">
        <v>0.12175529046790901</v>
      </c>
      <c r="BI12" s="16"/>
      <c r="BJ12" s="16">
        <v>0.11241378394129301</v>
      </c>
      <c r="BK12" s="16">
        <v>0.111184014125791</v>
      </c>
    </row>
    <row r="13" spans="2:63" ht="29" x14ac:dyDescent="0.35">
      <c r="B13" s="17" t="s">
        <v>170</v>
      </c>
      <c r="C13" s="16">
        <v>8.1096070421206701E-2</v>
      </c>
      <c r="D13" s="16">
        <v>7.5688225290167693E-2</v>
      </c>
      <c r="E13" s="16">
        <v>9.2161574594974593E-2</v>
      </c>
      <c r="F13" s="16"/>
      <c r="G13" s="16">
        <v>4.5627331173575203E-2</v>
      </c>
      <c r="H13" s="16">
        <v>0.11947978043500999</v>
      </c>
      <c r="I13" s="16">
        <v>3.8242557590621999E-2</v>
      </c>
      <c r="J13" s="16"/>
      <c r="K13" s="16">
        <v>0</v>
      </c>
      <c r="L13" s="16">
        <v>4.2048121767618803E-2</v>
      </c>
      <c r="M13" s="16">
        <v>0.11445715875846001</v>
      </c>
      <c r="N13" s="16">
        <v>0.125961554858502</v>
      </c>
      <c r="O13" s="16"/>
      <c r="P13" s="16">
        <v>0</v>
      </c>
      <c r="Q13" s="16">
        <v>0.119257618397901</v>
      </c>
      <c r="R13" s="16">
        <v>4.5618207769058498E-2</v>
      </c>
      <c r="S13" s="16">
        <v>9.8737852091989806E-2</v>
      </c>
      <c r="T13" s="16"/>
      <c r="U13" s="16">
        <v>9.6149300493077794E-2</v>
      </c>
      <c r="V13" s="16">
        <v>6.9801391164675194E-2</v>
      </c>
      <c r="W13" s="16">
        <v>6.9640418789748401E-2</v>
      </c>
      <c r="X13" s="16">
        <v>8.8297212977590106E-2</v>
      </c>
      <c r="Y13" s="16">
        <v>0</v>
      </c>
      <c r="Z13" s="16"/>
      <c r="AA13" s="16">
        <v>8.4589269596679895E-2</v>
      </c>
      <c r="AB13" s="16">
        <v>5.3631147069003099E-2</v>
      </c>
      <c r="AC13" s="16"/>
      <c r="AD13" s="16">
        <v>7.7693764428068801E-2</v>
      </c>
      <c r="AE13" s="16">
        <v>7.1461352641544407E-2</v>
      </c>
      <c r="AF13" s="16"/>
      <c r="AG13" s="16" t="s">
        <v>123</v>
      </c>
      <c r="AH13" s="16" t="s">
        <v>123</v>
      </c>
      <c r="AI13" s="16" t="s">
        <v>123</v>
      </c>
      <c r="AJ13" s="16">
        <v>9.0639100542186796E-2</v>
      </c>
      <c r="AK13" s="16">
        <v>4.7198147026946101E-2</v>
      </c>
      <c r="AL13" s="16" t="s">
        <v>123</v>
      </c>
      <c r="AM13" s="16" t="s">
        <v>123</v>
      </c>
      <c r="AN13" s="16" t="s">
        <v>123</v>
      </c>
      <c r="AO13" s="16" t="s">
        <v>123</v>
      </c>
      <c r="AP13" s="16"/>
      <c r="AQ13" s="16">
        <v>5.9996097797075702E-2</v>
      </c>
      <c r="AR13" s="16">
        <v>9.9575363229304201E-2</v>
      </c>
      <c r="AS13" s="16">
        <v>0</v>
      </c>
      <c r="AT13" s="16">
        <v>0</v>
      </c>
      <c r="AU13" s="16">
        <v>0.162220318532031</v>
      </c>
      <c r="AV13" s="16" t="s">
        <v>123</v>
      </c>
      <c r="AW13" s="16"/>
      <c r="AX13" s="16">
        <v>5.12060962705582E-2</v>
      </c>
      <c r="AY13" s="16">
        <v>6.09602626937093E-2</v>
      </c>
      <c r="AZ13" s="16">
        <v>0.50660417607158503</v>
      </c>
      <c r="BA13" s="16">
        <v>0.227393110587156</v>
      </c>
      <c r="BB13" s="16">
        <v>0</v>
      </c>
      <c r="BC13" s="16"/>
      <c r="BD13" s="16">
        <v>9.2515464233190403E-2</v>
      </c>
      <c r="BE13" s="16">
        <v>5.94887506546741E-2</v>
      </c>
      <c r="BF13" s="16"/>
      <c r="BG13" s="16">
        <v>8.8595496278164404E-2</v>
      </c>
      <c r="BH13" s="16">
        <v>7.4770525948595096E-2</v>
      </c>
      <c r="BI13" s="16"/>
      <c r="BJ13" s="16">
        <v>8.6926351346546707E-2</v>
      </c>
      <c r="BK13" s="16">
        <v>5.9063084842093397E-2</v>
      </c>
    </row>
    <row r="14" spans="2:63" x14ac:dyDescent="0.35">
      <c r="B14" s="17" t="s">
        <v>84</v>
      </c>
      <c r="C14" s="16">
        <v>7.3363109031516396E-2</v>
      </c>
      <c r="D14" s="16">
        <v>4.8517421215652098E-2</v>
      </c>
      <c r="E14" s="16">
        <v>0.124202224347261</v>
      </c>
      <c r="F14" s="16"/>
      <c r="G14" s="16">
        <v>0.15352590278467801</v>
      </c>
      <c r="H14" s="16">
        <v>3.65316061966941E-2</v>
      </c>
      <c r="I14" s="16">
        <v>7.9450487062205102E-2</v>
      </c>
      <c r="J14" s="16"/>
      <c r="K14" s="16">
        <v>5.0445917500561301E-2</v>
      </c>
      <c r="L14" s="16">
        <v>4.3173762424330603E-2</v>
      </c>
      <c r="M14" s="16">
        <v>0</v>
      </c>
      <c r="N14" s="16">
        <v>0.21627647319836099</v>
      </c>
      <c r="O14" s="16"/>
      <c r="P14" s="16">
        <v>0</v>
      </c>
      <c r="Q14" s="16">
        <v>0.13247964073892199</v>
      </c>
      <c r="R14" s="16">
        <v>0.139086246682599</v>
      </c>
      <c r="S14" s="16">
        <v>1.6253400835881102E-2</v>
      </c>
      <c r="T14" s="16"/>
      <c r="U14" s="16">
        <v>8.9953176150775693E-2</v>
      </c>
      <c r="V14" s="16">
        <v>9.5652273539916705E-2</v>
      </c>
      <c r="W14" s="16">
        <v>5.6569358154024703E-2</v>
      </c>
      <c r="X14" s="16">
        <v>0</v>
      </c>
      <c r="Y14" s="16">
        <v>0</v>
      </c>
      <c r="Z14" s="16"/>
      <c r="AA14" s="16">
        <v>4.4992178408352602E-2</v>
      </c>
      <c r="AB14" s="16">
        <v>5.7233195376346198E-2</v>
      </c>
      <c r="AC14" s="16"/>
      <c r="AD14" s="16">
        <v>8.5191791706122802E-2</v>
      </c>
      <c r="AE14" s="16">
        <v>7.4592170100093405E-2</v>
      </c>
      <c r="AF14" s="16"/>
      <c r="AG14" s="16" t="s">
        <v>123</v>
      </c>
      <c r="AH14" s="16" t="s">
        <v>123</v>
      </c>
      <c r="AI14" s="16" t="s">
        <v>123</v>
      </c>
      <c r="AJ14" s="16">
        <v>7.9255976125386596E-2</v>
      </c>
      <c r="AK14" s="16">
        <v>5.2430977959079202E-2</v>
      </c>
      <c r="AL14" s="16" t="s">
        <v>123</v>
      </c>
      <c r="AM14" s="16" t="s">
        <v>123</v>
      </c>
      <c r="AN14" s="16" t="s">
        <v>123</v>
      </c>
      <c r="AO14" s="16" t="s">
        <v>123</v>
      </c>
      <c r="AP14" s="16"/>
      <c r="AQ14" s="16">
        <v>4.3112286974415603E-2</v>
      </c>
      <c r="AR14" s="16">
        <v>5.5629528633375502E-2</v>
      </c>
      <c r="AS14" s="16">
        <v>0</v>
      </c>
      <c r="AT14" s="16">
        <v>0.31356963491157502</v>
      </c>
      <c r="AU14" s="16">
        <v>0.14923513468235999</v>
      </c>
      <c r="AV14" s="16" t="s">
        <v>123</v>
      </c>
      <c r="AW14" s="16"/>
      <c r="AX14" s="16">
        <v>0.18650971685856399</v>
      </c>
      <c r="AY14" s="16">
        <v>4.0878344086949403E-2</v>
      </c>
      <c r="AZ14" s="16">
        <v>0</v>
      </c>
      <c r="BA14" s="16">
        <v>0</v>
      </c>
      <c r="BB14" s="16">
        <v>0.122055161700886</v>
      </c>
      <c r="BC14" s="16"/>
      <c r="BD14" s="16">
        <v>5.42144887673114E-2</v>
      </c>
      <c r="BE14" s="16">
        <v>0.109595361631684</v>
      </c>
      <c r="BF14" s="16"/>
      <c r="BG14" s="16">
        <v>5.8543628506861699E-2</v>
      </c>
      <c r="BH14" s="16">
        <v>8.5862903670160001E-2</v>
      </c>
      <c r="BI14" s="16"/>
      <c r="BJ14" s="16">
        <v>5.51468665964161E-2</v>
      </c>
      <c r="BK14" s="16">
        <v>9.0750372034421906E-2</v>
      </c>
    </row>
    <row r="15" spans="2:63" x14ac:dyDescent="0.35">
      <c r="B15" s="17" t="s">
        <v>171</v>
      </c>
      <c r="C15" s="16">
        <v>2.4990982441029101E-2</v>
      </c>
      <c r="D15" s="16">
        <v>3.7204376479954497E-2</v>
      </c>
      <c r="E15" s="16">
        <v>0</v>
      </c>
      <c r="F15" s="16"/>
      <c r="G15" s="16">
        <v>6.9599274608878894E-2</v>
      </c>
      <c r="H15" s="16">
        <v>2.0102903842995599E-2</v>
      </c>
      <c r="I15" s="16">
        <v>0</v>
      </c>
      <c r="J15" s="16"/>
      <c r="K15" s="16">
        <v>0</v>
      </c>
      <c r="L15" s="16">
        <v>0</v>
      </c>
      <c r="M15" s="16">
        <v>4.2750183467917598E-2</v>
      </c>
      <c r="N15" s="16">
        <v>4.0323288856024403E-2</v>
      </c>
      <c r="O15" s="16"/>
      <c r="P15" s="16">
        <v>0.43933532808091702</v>
      </c>
      <c r="Q15" s="16">
        <v>0</v>
      </c>
      <c r="R15" s="16">
        <v>0</v>
      </c>
      <c r="S15" s="16">
        <v>1.6801911114656599E-2</v>
      </c>
      <c r="T15" s="16"/>
      <c r="U15" s="16">
        <v>0</v>
      </c>
      <c r="V15" s="16">
        <v>0</v>
      </c>
      <c r="W15" s="16">
        <v>9.6256573157774999E-2</v>
      </c>
      <c r="X15" s="16">
        <v>8.8297212977590106E-2</v>
      </c>
      <c r="Y15" s="16">
        <v>0</v>
      </c>
      <c r="Z15" s="16"/>
      <c r="AA15" s="16">
        <v>0.105191176146833</v>
      </c>
      <c r="AB15" s="16">
        <v>0</v>
      </c>
      <c r="AC15" s="16"/>
      <c r="AD15" s="16">
        <v>6.5327204377753398E-2</v>
      </c>
      <c r="AE15" s="16">
        <v>0</v>
      </c>
      <c r="AF15" s="16"/>
      <c r="AG15" s="16" t="s">
        <v>123</v>
      </c>
      <c r="AH15" s="16" t="s">
        <v>123</v>
      </c>
      <c r="AI15" s="16" t="s">
        <v>123</v>
      </c>
      <c r="AJ15" s="16">
        <v>3.2026507756659703E-2</v>
      </c>
      <c r="AK15" s="16">
        <v>0</v>
      </c>
      <c r="AL15" s="16" t="s">
        <v>123</v>
      </c>
      <c r="AM15" s="16" t="s">
        <v>123</v>
      </c>
      <c r="AN15" s="16" t="s">
        <v>123</v>
      </c>
      <c r="AO15" s="16" t="s">
        <v>123</v>
      </c>
      <c r="AP15" s="16"/>
      <c r="AQ15" s="16">
        <v>2.0581287072418401E-2</v>
      </c>
      <c r="AR15" s="16">
        <v>0</v>
      </c>
      <c r="AS15" s="16">
        <v>0</v>
      </c>
      <c r="AT15" s="16">
        <v>0.29532940355621201</v>
      </c>
      <c r="AU15" s="16">
        <v>0</v>
      </c>
      <c r="AV15" s="16" t="s">
        <v>123</v>
      </c>
      <c r="AW15" s="16"/>
      <c r="AX15" s="16">
        <v>0</v>
      </c>
      <c r="AY15" s="16">
        <v>4.7735640179590998E-2</v>
      </c>
      <c r="AZ15" s="16">
        <v>0</v>
      </c>
      <c r="BA15" s="16">
        <v>0</v>
      </c>
      <c r="BB15" s="16">
        <v>0</v>
      </c>
      <c r="BC15" s="16"/>
      <c r="BD15" s="16">
        <v>1.5616000093993099E-2</v>
      </c>
      <c r="BE15" s="16">
        <v>4.2729948686805498E-2</v>
      </c>
      <c r="BF15" s="16"/>
      <c r="BG15" s="16">
        <v>2.2329121478137402E-2</v>
      </c>
      <c r="BH15" s="16">
        <v>2.72361836366725E-2</v>
      </c>
      <c r="BI15" s="16"/>
      <c r="BJ15" s="16">
        <v>0</v>
      </c>
      <c r="BK15" s="16">
        <v>4.7453261647591997E-2</v>
      </c>
    </row>
    <row r="16" spans="2:63" ht="29" x14ac:dyDescent="0.35">
      <c r="B16" s="17" t="s">
        <v>172</v>
      </c>
      <c r="C16" s="16">
        <v>1.10087803372252E-2</v>
      </c>
      <c r="D16" s="16">
        <v>1.6388903846325902E-2</v>
      </c>
      <c r="E16" s="16">
        <v>0</v>
      </c>
      <c r="F16" s="16"/>
      <c r="G16" s="16">
        <v>0</v>
      </c>
      <c r="H16" s="16">
        <v>2.1661706118194402E-2</v>
      </c>
      <c r="I16" s="16">
        <v>0</v>
      </c>
      <c r="J16" s="16"/>
      <c r="K16" s="16">
        <v>0</v>
      </c>
      <c r="L16" s="16">
        <v>0</v>
      </c>
      <c r="M16" s="16">
        <v>0</v>
      </c>
      <c r="N16" s="16">
        <v>4.3450003031408099E-2</v>
      </c>
      <c r="O16" s="16"/>
      <c r="P16" s="16">
        <v>0</v>
      </c>
      <c r="Q16" s="16">
        <v>0</v>
      </c>
      <c r="R16" s="16">
        <v>4.6982528463242197E-2</v>
      </c>
      <c r="S16" s="16">
        <v>0</v>
      </c>
      <c r="T16" s="16"/>
      <c r="U16" s="16">
        <v>2.5852848560738301E-2</v>
      </c>
      <c r="V16" s="16">
        <v>0</v>
      </c>
      <c r="W16" s="16">
        <v>0</v>
      </c>
      <c r="X16" s="16">
        <v>0</v>
      </c>
      <c r="Y16" s="16">
        <v>0</v>
      </c>
      <c r="Z16" s="16"/>
      <c r="AA16" s="16">
        <v>0</v>
      </c>
      <c r="AB16" s="16">
        <v>2.9441052158807199E-2</v>
      </c>
      <c r="AC16" s="16"/>
      <c r="AD16" s="16">
        <v>0</v>
      </c>
      <c r="AE16" s="16">
        <v>2.5589484713167399E-2</v>
      </c>
      <c r="AF16" s="16"/>
      <c r="AG16" s="16" t="s">
        <v>123</v>
      </c>
      <c r="AH16" s="16" t="s">
        <v>123</v>
      </c>
      <c r="AI16" s="16" t="s">
        <v>123</v>
      </c>
      <c r="AJ16" s="16">
        <v>1.4108000343462501E-2</v>
      </c>
      <c r="AK16" s="16">
        <v>0</v>
      </c>
      <c r="AL16" s="16" t="s">
        <v>123</v>
      </c>
      <c r="AM16" s="16" t="s">
        <v>123</v>
      </c>
      <c r="AN16" s="16" t="s">
        <v>123</v>
      </c>
      <c r="AO16" s="16" t="s">
        <v>123</v>
      </c>
      <c r="AP16" s="16"/>
      <c r="AQ16" s="16">
        <v>0</v>
      </c>
      <c r="AR16" s="16">
        <v>0</v>
      </c>
      <c r="AS16" s="16">
        <v>0</v>
      </c>
      <c r="AT16" s="16">
        <v>0</v>
      </c>
      <c r="AU16" s="16">
        <v>8.4808156605403306E-2</v>
      </c>
      <c r="AV16" s="16" t="s">
        <v>123</v>
      </c>
      <c r="AW16" s="16"/>
      <c r="AX16" s="16">
        <v>0</v>
      </c>
      <c r="AY16" s="16">
        <v>2.1028031940480099E-2</v>
      </c>
      <c r="AZ16" s="16">
        <v>0</v>
      </c>
      <c r="BA16" s="16">
        <v>0</v>
      </c>
      <c r="BB16" s="16">
        <v>0</v>
      </c>
      <c r="BC16" s="16"/>
      <c r="BD16" s="16">
        <v>1.68268826941456E-2</v>
      </c>
      <c r="BE16" s="16">
        <v>0</v>
      </c>
      <c r="BF16" s="16"/>
      <c r="BG16" s="16">
        <v>0</v>
      </c>
      <c r="BH16" s="16">
        <v>2.02943617858002E-2</v>
      </c>
      <c r="BI16" s="16"/>
      <c r="BJ16" s="16">
        <v>0</v>
      </c>
      <c r="BK16" s="16">
        <v>2.0903641343269299E-2</v>
      </c>
    </row>
    <row r="17" spans="2:63" x14ac:dyDescent="0.35">
      <c r="B17" s="17" t="s">
        <v>140</v>
      </c>
      <c r="C17" s="18">
        <v>9.6222808767140195E-3</v>
      </c>
      <c r="D17" s="18">
        <v>1.4324805404424599E-2</v>
      </c>
      <c r="E17" s="18">
        <v>0</v>
      </c>
      <c r="F17" s="18"/>
      <c r="G17" s="18">
        <v>0</v>
      </c>
      <c r="H17" s="18">
        <v>1.8933525254682101E-2</v>
      </c>
      <c r="I17" s="18">
        <v>0</v>
      </c>
      <c r="J17" s="18"/>
      <c r="K17" s="18">
        <v>0</v>
      </c>
      <c r="L17" s="18">
        <v>0</v>
      </c>
      <c r="M17" s="18">
        <v>2.7842354014238801E-2</v>
      </c>
      <c r="N17" s="18">
        <v>0</v>
      </c>
      <c r="O17" s="18"/>
      <c r="P17" s="18">
        <v>0</v>
      </c>
      <c r="Q17" s="18">
        <v>0</v>
      </c>
      <c r="R17" s="18">
        <v>0</v>
      </c>
      <c r="S17" s="18">
        <v>1.5824550070019702E-2</v>
      </c>
      <c r="T17" s="18"/>
      <c r="U17" s="18">
        <v>0</v>
      </c>
      <c r="V17" s="18">
        <v>3.4895087173506603E-2</v>
      </c>
      <c r="W17" s="18">
        <v>0</v>
      </c>
      <c r="X17" s="18">
        <v>0</v>
      </c>
      <c r="Y17" s="18">
        <v>0</v>
      </c>
      <c r="Z17" s="18"/>
      <c r="AA17" s="18">
        <v>0</v>
      </c>
      <c r="AB17" s="18">
        <v>0</v>
      </c>
      <c r="AC17" s="18"/>
      <c r="AD17" s="18">
        <v>0</v>
      </c>
      <c r="AE17" s="18">
        <v>0</v>
      </c>
      <c r="AF17" s="18"/>
      <c r="AG17" s="18" t="s">
        <v>123</v>
      </c>
      <c r="AH17" s="18" t="s">
        <v>123</v>
      </c>
      <c r="AI17" s="18" t="s">
        <v>123</v>
      </c>
      <c r="AJ17" s="18">
        <v>1.2331170007502499E-2</v>
      </c>
      <c r="AK17" s="18">
        <v>0</v>
      </c>
      <c r="AL17" s="18" t="s">
        <v>123</v>
      </c>
      <c r="AM17" s="18" t="s">
        <v>123</v>
      </c>
      <c r="AN17" s="18" t="s">
        <v>123</v>
      </c>
      <c r="AO17" s="18" t="s">
        <v>123</v>
      </c>
      <c r="AP17" s="18"/>
      <c r="AQ17" s="18">
        <v>0</v>
      </c>
      <c r="AR17" s="18">
        <v>3.1667382814169302E-2</v>
      </c>
      <c r="AS17" s="18">
        <v>0</v>
      </c>
      <c r="AT17" s="18">
        <v>0</v>
      </c>
      <c r="AU17" s="18">
        <v>0</v>
      </c>
      <c r="AV17" s="18" t="s">
        <v>123</v>
      </c>
      <c r="AW17" s="18"/>
      <c r="AX17" s="18">
        <v>0</v>
      </c>
      <c r="AY17" s="18">
        <v>0</v>
      </c>
      <c r="AZ17" s="18">
        <v>0</v>
      </c>
      <c r="BA17" s="18">
        <v>7.3730051746708797E-2</v>
      </c>
      <c r="BB17" s="18">
        <v>0</v>
      </c>
      <c r="BC17" s="18"/>
      <c r="BD17" s="18">
        <v>1.47076230611209E-2</v>
      </c>
      <c r="BE17" s="18">
        <v>0</v>
      </c>
      <c r="BF17" s="18"/>
      <c r="BG17" s="18">
        <v>0</v>
      </c>
      <c r="BH17" s="18">
        <v>1.77383909329452E-2</v>
      </c>
      <c r="BI17" s="18"/>
      <c r="BJ17" s="18">
        <v>2.07524260741009E-2</v>
      </c>
      <c r="BK17" s="18">
        <v>0</v>
      </c>
    </row>
    <row r="18" spans="2:63" x14ac:dyDescent="0.35">
      <c r="B18" s="15" t="s">
        <v>151</v>
      </c>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K19"/>
  <sheetViews>
    <sheetView showGridLines="0" topLeftCell="A6" workbookViewId="0">
      <pane xSplit="2" topLeftCell="C1" activePane="topRight" state="frozen"/>
      <selection pane="topRight" activeCell="C13" sqref="C13"/>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180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95</v>
      </c>
      <c r="D7" s="10">
        <v>61</v>
      </c>
      <c r="E7" s="10">
        <v>34</v>
      </c>
      <c r="F7" s="10"/>
      <c r="G7" s="10">
        <v>16</v>
      </c>
      <c r="H7" s="10">
        <v>52</v>
      </c>
      <c r="I7" s="10">
        <v>27</v>
      </c>
      <c r="J7" s="10"/>
      <c r="K7" s="10">
        <v>18</v>
      </c>
      <c r="L7" s="10">
        <v>22</v>
      </c>
      <c r="M7" s="10">
        <v>33</v>
      </c>
      <c r="N7" s="10">
        <v>22</v>
      </c>
      <c r="O7" s="10"/>
      <c r="P7" s="10">
        <v>3</v>
      </c>
      <c r="Q7" s="10">
        <v>8</v>
      </c>
      <c r="R7" s="10">
        <v>22</v>
      </c>
      <c r="S7" s="10">
        <v>58</v>
      </c>
      <c r="T7" s="10"/>
      <c r="U7" s="10">
        <v>38</v>
      </c>
      <c r="V7" s="10">
        <v>28</v>
      </c>
      <c r="W7" s="10">
        <v>15</v>
      </c>
      <c r="X7" s="10">
        <v>11</v>
      </c>
      <c r="Y7" s="10">
        <v>3</v>
      </c>
      <c r="Z7" s="10"/>
      <c r="AA7" s="10">
        <v>23</v>
      </c>
      <c r="AB7" s="10">
        <v>35</v>
      </c>
      <c r="AC7" s="10"/>
      <c r="AD7" s="10">
        <v>36</v>
      </c>
      <c r="AE7" s="10">
        <v>40</v>
      </c>
      <c r="AF7" s="10"/>
      <c r="AG7" s="10" t="s">
        <v>122</v>
      </c>
      <c r="AH7" s="10" t="s">
        <v>122</v>
      </c>
      <c r="AI7" s="10" t="s">
        <v>122</v>
      </c>
      <c r="AJ7" s="10">
        <v>73</v>
      </c>
      <c r="AK7" s="10">
        <v>22</v>
      </c>
      <c r="AL7" s="10" t="s">
        <v>122</v>
      </c>
      <c r="AM7" s="10" t="s">
        <v>122</v>
      </c>
      <c r="AN7" s="10" t="s">
        <v>122</v>
      </c>
      <c r="AO7" s="10" t="s">
        <v>122</v>
      </c>
      <c r="AP7" s="10"/>
      <c r="AQ7" s="10">
        <v>47</v>
      </c>
      <c r="AR7" s="10">
        <v>30</v>
      </c>
      <c r="AS7" s="10">
        <v>1</v>
      </c>
      <c r="AT7" s="10">
        <v>4</v>
      </c>
      <c r="AU7" s="10">
        <v>12</v>
      </c>
      <c r="AV7" s="10" t="s">
        <v>122</v>
      </c>
      <c r="AW7" s="10"/>
      <c r="AX7" s="10">
        <v>18</v>
      </c>
      <c r="AY7" s="10">
        <v>49</v>
      </c>
      <c r="AZ7" s="10">
        <v>2</v>
      </c>
      <c r="BA7" s="10">
        <v>13</v>
      </c>
      <c r="BB7" s="10">
        <v>13</v>
      </c>
      <c r="BC7" s="10"/>
      <c r="BD7" s="10">
        <v>63</v>
      </c>
      <c r="BE7" s="10">
        <v>32</v>
      </c>
      <c r="BF7" s="10"/>
      <c r="BG7" s="10">
        <v>43</v>
      </c>
      <c r="BH7" s="10">
        <v>52</v>
      </c>
      <c r="BI7" s="10"/>
      <c r="BJ7" s="10">
        <v>44</v>
      </c>
      <c r="BK7" s="10">
        <v>50</v>
      </c>
    </row>
    <row r="8" spans="2:63" ht="30" customHeight="1" x14ac:dyDescent="0.35">
      <c r="B8" s="11" t="s">
        <v>19</v>
      </c>
      <c r="C8" s="11">
        <v>96</v>
      </c>
      <c r="D8" s="11">
        <v>64</v>
      </c>
      <c r="E8" s="11">
        <v>31</v>
      </c>
      <c r="F8" s="11"/>
      <c r="G8" s="11">
        <v>20</v>
      </c>
      <c r="H8" s="11">
        <v>49</v>
      </c>
      <c r="I8" s="11">
        <v>27</v>
      </c>
      <c r="J8" s="11"/>
      <c r="K8" s="11">
        <v>16</v>
      </c>
      <c r="L8" s="11">
        <v>22</v>
      </c>
      <c r="M8" s="11">
        <v>33</v>
      </c>
      <c r="N8" s="11">
        <v>24</v>
      </c>
      <c r="O8" s="11"/>
      <c r="P8" s="11">
        <v>3</v>
      </c>
      <c r="Q8" s="11">
        <v>8</v>
      </c>
      <c r="R8" s="11">
        <v>22</v>
      </c>
      <c r="S8" s="11">
        <v>58</v>
      </c>
      <c r="T8" s="11"/>
      <c r="U8" s="11">
        <v>41</v>
      </c>
      <c r="V8" s="11">
        <v>26</v>
      </c>
      <c r="W8" s="11">
        <v>15</v>
      </c>
      <c r="X8" s="11">
        <v>11</v>
      </c>
      <c r="Y8" s="11">
        <v>3</v>
      </c>
      <c r="Z8" s="11"/>
      <c r="AA8" s="11">
        <v>23</v>
      </c>
      <c r="AB8" s="11">
        <v>36</v>
      </c>
      <c r="AC8" s="11"/>
      <c r="AD8" s="11">
        <v>37</v>
      </c>
      <c r="AE8" s="11">
        <v>41</v>
      </c>
      <c r="AF8" s="11"/>
      <c r="AG8" s="11" t="s">
        <v>122</v>
      </c>
      <c r="AH8" s="11" t="s">
        <v>122</v>
      </c>
      <c r="AI8" s="11" t="s">
        <v>122</v>
      </c>
      <c r="AJ8" s="11">
        <v>75</v>
      </c>
      <c r="AK8" s="11">
        <v>21</v>
      </c>
      <c r="AL8" s="11" t="s">
        <v>122</v>
      </c>
      <c r="AM8" s="11" t="s">
        <v>122</v>
      </c>
      <c r="AN8" s="11" t="s">
        <v>122</v>
      </c>
      <c r="AO8" s="11" t="s">
        <v>122</v>
      </c>
      <c r="AP8" s="11"/>
      <c r="AQ8" s="11">
        <v>47</v>
      </c>
      <c r="AR8" s="11">
        <v>29</v>
      </c>
      <c r="AS8" s="11">
        <v>1</v>
      </c>
      <c r="AT8" s="11">
        <v>5</v>
      </c>
      <c r="AU8" s="11">
        <v>12</v>
      </c>
      <c r="AV8" s="11" t="s">
        <v>122</v>
      </c>
      <c r="AW8" s="11"/>
      <c r="AX8" s="11">
        <v>18</v>
      </c>
      <c r="AY8" s="11">
        <v>50</v>
      </c>
      <c r="AZ8" s="11">
        <v>2</v>
      </c>
      <c r="BA8" s="11">
        <v>12</v>
      </c>
      <c r="BB8" s="11">
        <v>13</v>
      </c>
      <c r="BC8" s="11"/>
      <c r="BD8" s="11">
        <v>63</v>
      </c>
      <c r="BE8" s="11">
        <v>33</v>
      </c>
      <c r="BF8" s="11"/>
      <c r="BG8" s="11">
        <v>44</v>
      </c>
      <c r="BH8" s="11">
        <v>52</v>
      </c>
      <c r="BI8" s="11"/>
      <c r="BJ8" s="11">
        <v>44</v>
      </c>
      <c r="BK8" s="11">
        <v>50</v>
      </c>
    </row>
    <row r="9" spans="2:63" ht="29" x14ac:dyDescent="0.35">
      <c r="B9" s="17" t="s">
        <v>174</v>
      </c>
      <c r="C9" s="16">
        <v>0.43385362407258299</v>
      </c>
      <c r="D9" s="16">
        <v>0.42881896623189097</v>
      </c>
      <c r="E9" s="16">
        <v>0.444155514381887</v>
      </c>
      <c r="F9" s="16"/>
      <c r="G9" s="16">
        <v>0.53557978141937901</v>
      </c>
      <c r="H9" s="16">
        <v>0.44699750612954697</v>
      </c>
      <c r="I9" s="16">
        <v>0.33269675023825601</v>
      </c>
      <c r="J9" s="16"/>
      <c r="K9" s="16">
        <v>0.51519958680299205</v>
      </c>
      <c r="L9" s="16">
        <v>0.348768925282742</v>
      </c>
      <c r="M9" s="16">
        <v>0.47346947367666598</v>
      </c>
      <c r="N9" s="16">
        <v>0.40142808661035501</v>
      </c>
      <c r="O9" s="16"/>
      <c r="P9" s="16">
        <v>0</v>
      </c>
      <c r="Q9" s="16">
        <v>0.43484983158130303</v>
      </c>
      <c r="R9" s="16">
        <v>0.21104710937566101</v>
      </c>
      <c r="S9" s="16">
        <v>0.52664436984949503</v>
      </c>
      <c r="T9" s="16"/>
      <c r="U9" s="16">
        <v>0.488238710568416</v>
      </c>
      <c r="V9" s="16">
        <v>0.24547636596674</v>
      </c>
      <c r="W9" s="16">
        <v>0.33653876759711199</v>
      </c>
      <c r="X9" s="16">
        <v>0.66871227447654102</v>
      </c>
      <c r="Y9" s="16">
        <v>1</v>
      </c>
      <c r="Z9" s="16"/>
      <c r="AA9" s="16">
        <v>0.518268752105983</v>
      </c>
      <c r="AB9" s="16">
        <v>0.37693174839294602</v>
      </c>
      <c r="AC9" s="16"/>
      <c r="AD9" s="16">
        <v>0.41648524488993299</v>
      </c>
      <c r="AE9" s="16">
        <v>0.40751127753181299</v>
      </c>
      <c r="AF9" s="16"/>
      <c r="AG9" s="16" t="s">
        <v>123</v>
      </c>
      <c r="AH9" s="16" t="s">
        <v>123</v>
      </c>
      <c r="AI9" s="16" t="s">
        <v>123</v>
      </c>
      <c r="AJ9" s="16">
        <v>0.45314138232733903</v>
      </c>
      <c r="AK9" s="16">
        <v>0.365341323107571</v>
      </c>
      <c r="AL9" s="16" t="s">
        <v>123</v>
      </c>
      <c r="AM9" s="16" t="s">
        <v>123</v>
      </c>
      <c r="AN9" s="16" t="s">
        <v>123</v>
      </c>
      <c r="AO9" s="16" t="s">
        <v>123</v>
      </c>
      <c r="AP9" s="16"/>
      <c r="AQ9" s="16">
        <v>0.53767469642475396</v>
      </c>
      <c r="AR9" s="16">
        <v>0.38920823912188302</v>
      </c>
      <c r="AS9" s="16">
        <v>1</v>
      </c>
      <c r="AT9" s="16">
        <v>0.197491292795311</v>
      </c>
      <c r="AU9" s="16">
        <v>0.14559497344464101</v>
      </c>
      <c r="AV9" s="16" t="s">
        <v>123</v>
      </c>
      <c r="AW9" s="16"/>
      <c r="AX9" s="16">
        <v>0.41322719809373099</v>
      </c>
      <c r="AY9" s="16">
        <v>0.52005671339290804</v>
      </c>
      <c r="AZ9" s="16">
        <v>1</v>
      </c>
      <c r="BA9" s="16">
        <v>0.14948191341568101</v>
      </c>
      <c r="BB9" s="16">
        <v>0.32423341822517598</v>
      </c>
      <c r="BC9" s="16"/>
      <c r="BD9" s="16">
        <v>0.42674784017853001</v>
      </c>
      <c r="BE9" s="16">
        <v>0.44729890385876098</v>
      </c>
      <c r="BF9" s="16"/>
      <c r="BG9" s="16">
        <v>0.41162922599218998</v>
      </c>
      <c r="BH9" s="16">
        <v>0.45259924821981301</v>
      </c>
      <c r="BI9" s="16"/>
      <c r="BJ9" s="16">
        <v>0.43573417508878098</v>
      </c>
      <c r="BK9" s="16">
        <v>0.44017708723413401</v>
      </c>
    </row>
    <row r="10" spans="2:63" ht="29" x14ac:dyDescent="0.35">
      <c r="B10" s="17" t="s">
        <v>175</v>
      </c>
      <c r="C10" s="16">
        <v>0.32976271061097301</v>
      </c>
      <c r="D10" s="16">
        <v>0.33483043613847002</v>
      </c>
      <c r="E10" s="16">
        <v>0.31939315737540303</v>
      </c>
      <c r="F10" s="16"/>
      <c r="G10" s="16">
        <v>0.34489499960305497</v>
      </c>
      <c r="H10" s="16">
        <v>0.35939800950654399</v>
      </c>
      <c r="I10" s="16">
        <v>0.26438593649256997</v>
      </c>
      <c r="J10" s="16"/>
      <c r="K10" s="16">
        <v>0.20677248262384099</v>
      </c>
      <c r="L10" s="16">
        <v>0.47616637752070901</v>
      </c>
      <c r="M10" s="16">
        <v>0.27029564240571702</v>
      </c>
      <c r="N10" s="16">
        <v>0.362155480725731</v>
      </c>
      <c r="O10" s="16"/>
      <c r="P10" s="16">
        <v>0.43933532808091702</v>
      </c>
      <c r="Q10" s="16">
        <v>0.34043159498676201</v>
      </c>
      <c r="R10" s="16">
        <v>0.32761928411790597</v>
      </c>
      <c r="S10" s="16">
        <v>0.32551881162928198</v>
      </c>
      <c r="T10" s="16"/>
      <c r="U10" s="16">
        <v>0.29015590732878199</v>
      </c>
      <c r="V10" s="16">
        <v>0.495220659676605</v>
      </c>
      <c r="W10" s="16">
        <v>0.33170334226633302</v>
      </c>
      <c r="X10" s="16">
        <v>0.161940008286481</v>
      </c>
      <c r="Y10" s="16">
        <v>0</v>
      </c>
      <c r="Z10" s="16"/>
      <c r="AA10" s="16">
        <v>0.31884942805822702</v>
      </c>
      <c r="AB10" s="16">
        <v>0.45784999089308698</v>
      </c>
      <c r="AC10" s="16"/>
      <c r="AD10" s="16">
        <v>0.308634985506551</v>
      </c>
      <c r="AE10" s="16">
        <v>0.42279906533658101</v>
      </c>
      <c r="AF10" s="16"/>
      <c r="AG10" s="16" t="s">
        <v>123</v>
      </c>
      <c r="AH10" s="16" t="s">
        <v>123</v>
      </c>
      <c r="AI10" s="16" t="s">
        <v>123</v>
      </c>
      <c r="AJ10" s="16">
        <v>0.32062656580517401</v>
      </c>
      <c r="AK10" s="16">
        <v>0.36221533130059702</v>
      </c>
      <c r="AL10" s="16" t="s">
        <v>123</v>
      </c>
      <c r="AM10" s="16" t="s">
        <v>123</v>
      </c>
      <c r="AN10" s="16" t="s">
        <v>123</v>
      </c>
      <c r="AO10" s="16" t="s">
        <v>123</v>
      </c>
      <c r="AP10" s="16"/>
      <c r="AQ10" s="16">
        <v>0.20462423895719301</v>
      </c>
      <c r="AR10" s="16">
        <v>0.47665176676743898</v>
      </c>
      <c r="AS10" s="16">
        <v>0</v>
      </c>
      <c r="AT10" s="16">
        <v>0.29532940355621201</v>
      </c>
      <c r="AU10" s="16">
        <v>0.52831661132284402</v>
      </c>
      <c r="AV10" s="16" t="s">
        <v>123</v>
      </c>
      <c r="AW10" s="16"/>
      <c r="AX10" s="16">
        <v>0.34198338041932402</v>
      </c>
      <c r="AY10" s="16">
        <v>0.31046107071111601</v>
      </c>
      <c r="AZ10" s="16">
        <v>0</v>
      </c>
      <c r="BA10" s="16">
        <v>0.37140183485460299</v>
      </c>
      <c r="BB10" s="16">
        <v>0.39333959719963202</v>
      </c>
      <c r="BC10" s="16"/>
      <c r="BD10" s="16">
        <v>0.34619231322446298</v>
      </c>
      <c r="BE10" s="16">
        <v>0.298675274346694</v>
      </c>
      <c r="BF10" s="16"/>
      <c r="BG10" s="16">
        <v>0.32530816558029202</v>
      </c>
      <c r="BH10" s="16">
        <v>0.33351998793249998</v>
      </c>
      <c r="BI10" s="16"/>
      <c r="BJ10" s="16">
        <v>0.27070159563692903</v>
      </c>
      <c r="BK10" s="16">
        <v>0.36943498054523299</v>
      </c>
    </row>
    <row r="11" spans="2:63" ht="29" x14ac:dyDescent="0.35">
      <c r="B11" s="17" t="s">
        <v>176</v>
      </c>
      <c r="C11" s="16">
        <v>0.205938328433314</v>
      </c>
      <c r="D11" s="16">
        <v>0.236350597629639</v>
      </c>
      <c r="E11" s="16">
        <v>0.143708903667772</v>
      </c>
      <c r="F11" s="16"/>
      <c r="G11" s="16">
        <v>7.38978878039913E-2</v>
      </c>
      <c r="H11" s="16">
        <v>0.19360448436391001</v>
      </c>
      <c r="I11" s="16">
        <v>0.32864517595026299</v>
      </c>
      <c r="J11" s="16"/>
      <c r="K11" s="16">
        <v>0.27802793057316799</v>
      </c>
      <c r="L11" s="16">
        <v>0.131071826850438</v>
      </c>
      <c r="M11" s="16">
        <v>0.22820906339314601</v>
      </c>
      <c r="N11" s="16">
        <v>0.19422816969284501</v>
      </c>
      <c r="O11" s="16"/>
      <c r="P11" s="16">
        <v>0.27264876049976899</v>
      </c>
      <c r="Q11" s="16">
        <v>0.22471857343193499</v>
      </c>
      <c r="R11" s="16">
        <v>0.41571539873737401</v>
      </c>
      <c r="S11" s="16">
        <v>0.13127505240437101</v>
      </c>
      <c r="T11" s="16"/>
      <c r="U11" s="16">
        <v>0.19885966615758099</v>
      </c>
      <c r="V11" s="16">
        <v>0.259302974356655</v>
      </c>
      <c r="W11" s="16">
        <v>0.26211747134680702</v>
      </c>
      <c r="X11" s="16">
        <v>8.2312511531775406E-2</v>
      </c>
      <c r="Y11" s="16">
        <v>0</v>
      </c>
      <c r="Z11" s="16"/>
      <c r="AA11" s="16">
        <v>0.12049319885321499</v>
      </c>
      <c r="AB11" s="16">
        <v>0.165218260713967</v>
      </c>
      <c r="AC11" s="16"/>
      <c r="AD11" s="16">
        <v>0.24855503203850901</v>
      </c>
      <c r="AE11" s="16">
        <v>0.144843262769035</v>
      </c>
      <c r="AF11" s="16"/>
      <c r="AG11" s="16" t="s">
        <v>123</v>
      </c>
      <c r="AH11" s="16" t="s">
        <v>123</v>
      </c>
      <c r="AI11" s="16" t="s">
        <v>123</v>
      </c>
      <c r="AJ11" s="16">
        <v>0.199628091801765</v>
      </c>
      <c r="AK11" s="16">
        <v>0.228353003355658</v>
      </c>
      <c r="AL11" s="16" t="s">
        <v>123</v>
      </c>
      <c r="AM11" s="16" t="s">
        <v>123</v>
      </c>
      <c r="AN11" s="16" t="s">
        <v>123</v>
      </c>
      <c r="AO11" s="16" t="s">
        <v>123</v>
      </c>
      <c r="AP11" s="16"/>
      <c r="AQ11" s="16">
        <v>0.23741394010280401</v>
      </c>
      <c r="AR11" s="16">
        <v>0.13413999411067801</v>
      </c>
      <c r="AS11" s="16">
        <v>0</v>
      </c>
      <c r="AT11" s="16">
        <v>0.31356963491157502</v>
      </c>
      <c r="AU11" s="16">
        <v>0.24374299375178399</v>
      </c>
      <c r="AV11" s="16" t="s">
        <v>123</v>
      </c>
      <c r="AW11" s="16"/>
      <c r="AX11" s="16">
        <v>0.193262466930713</v>
      </c>
      <c r="AY11" s="16">
        <v>0.14906481475960001</v>
      </c>
      <c r="AZ11" s="16">
        <v>0</v>
      </c>
      <c r="BA11" s="16">
        <v>0.40195134862603998</v>
      </c>
      <c r="BB11" s="16">
        <v>0.282426984575192</v>
      </c>
      <c r="BC11" s="16"/>
      <c r="BD11" s="16">
        <v>0.22705984659700701</v>
      </c>
      <c r="BE11" s="16">
        <v>0.16597303741772501</v>
      </c>
      <c r="BF11" s="16"/>
      <c r="BG11" s="16">
        <v>0.263062608427519</v>
      </c>
      <c r="BH11" s="16">
        <v>0.15775568346002999</v>
      </c>
      <c r="BI11" s="16"/>
      <c r="BJ11" s="16">
        <v>0.22790260381735</v>
      </c>
      <c r="BK11" s="16">
        <v>0.19038793222063299</v>
      </c>
    </row>
    <row r="12" spans="2:63" ht="29" x14ac:dyDescent="0.35">
      <c r="B12" s="17" t="s">
        <v>177</v>
      </c>
      <c r="C12" s="16">
        <v>2.0759650222120701E-2</v>
      </c>
      <c r="D12" s="16">
        <v>0</v>
      </c>
      <c r="E12" s="16">
        <v>6.3237936972670397E-2</v>
      </c>
      <c r="F12" s="16"/>
      <c r="G12" s="16">
        <v>0</v>
      </c>
      <c r="H12" s="16">
        <v>0</v>
      </c>
      <c r="I12" s="16">
        <v>7.4272137318911205E-2</v>
      </c>
      <c r="J12" s="16"/>
      <c r="K12" s="16">
        <v>0</v>
      </c>
      <c r="L12" s="16">
        <v>4.3992870346110297E-2</v>
      </c>
      <c r="M12" s="16">
        <v>0</v>
      </c>
      <c r="N12" s="16">
        <v>4.2188262971069E-2</v>
      </c>
      <c r="O12" s="16"/>
      <c r="P12" s="16">
        <v>0</v>
      </c>
      <c r="Q12" s="16">
        <v>0</v>
      </c>
      <c r="R12" s="16">
        <v>4.5618207769058498E-2</v>
      </c>
      <c r="S12" s="16">
        <v>1.6561766116851499E-2</v>
      </c>
      <c r="T12" s="16"/>
      <c r="U12" s="16">
        <v>0</v>
      </c>
      <c r="V12" s="16">
        <v>0</v>
      </c>
      <c r="W12" s="16">
        <v>6.9640418789748401E-2</v>
      </c>
      <c r="X12" s="16">
        <v>8.70352057052029E-2</v>
      </c>
      <c r="Y12" s="16">
        <v>0</v>
      </c>
      <c r="Z12" s="16"/>
      <c r="AA12" s="16">
        <v>4.2388620982574399E-2</v>
      </c>
      <c r="AB12" s="16">
        <v>0</v>
      </c>
      <c r="AC12" s="16"/>
      <c r="AD12" s="16">
        <v>2.6324737565006501E-2</v>
      </c>
      <c r="AE12" s="16">
        <v>2.48463943625707E-2</v>
      </c>
      <c r="AF12" s="16"/>
      <c r="AG12" s="16" t="s">
        <v>123</v>
      </c>
      <c r="AH12" s="16" t="s">
        <v>123</v>
      </c>
      <c r="AI12" s="16" t="s">
        <v>123</v>
      </c>
      <c r="AJ12" s="16">
        <v>2.6603960065721601E-2</v>
      </c>
      <c r="AK12" s="16">
        <v>0</v>
      </c>
      <c r="AL12" s="16" t="s">
        <v>123</v>
      </c>
      <c r="AM12" s="16" t="s">
        <v>123</v>
      </c>
      <c r="AN12" s="16" t="s">
        <v>123</v>
      </c>
      <c r="AO12" s="16" t="s">
        <v>123</v>
      </c>
      <c r="AP12" s="16"/>
      <c r="AQ12" s="16">
        <v>2.0287124515248299E-2</v>
      </c>
      <c r="AR12" s="16">
        <v>0</v>
      </c>
      <c r="AS12" s="16">
        <v>0</v>
      </c>
      <c r="AT12" s="16">
        <v>0</v>
      </c>
      <c r="AU12" s="16">
        <v>8.2345421480731401E-2</v>
      </c>
      <c r="AV12" s="16" t="s">
        <v>123</v>
      </c>
      <c r="AW12" s="16"/>
      <c r="AX12" s="16">
        <v>0</v>
      </c>
      <c r="AY12" s="16">
        <v>2.0417401136375999E-2</v>
      </c>
      <c r="AZ12" s="16">
        <v>0</v>
      </c>
      <c r="BA12" s="16">
        <v>7.7164903103676602E-2</v>
      </c>
      <c r="BB12" s="16">
        <v>0</v>
      </c>
      <c r="BC12" s="16"/>
      <c r="BD12" s="16">
        <v>0</v>
      </c>
      <c r="BE12" s="16">
        <v>6.0040229206970698E-2</v>
      </c>
      <c r="BF12" s="16"/>
      <c r="BG12" s="16">
        <v>0</v>
      </c>
      <c r="BH12" s="16">
        <v>3.8269802761872099E-2</v>
      </c>
      <c r="BI12" s="16"/>
      <c r="BJ12" s="16">
        <v>4.4772451779216203E-2</v>
      </c>
      <c r="BK12" s="16">
        <v>0</v>
      </c>
    </row>
    <row r="13" spans="2:63" x14ac:dyDescent="0.35">
      <c r="B13" s="17" t="s">
        <v>178</v>
      </c>
      <c r="C13" s="16">
        <v>0</v>
      </c>
      <c r="D13" s="16">
        <v>0</v>
      </c>
      <c r="E13" s="16">
        <v>0</v>
      </c>
      <c r="F13" s="16"/>
      <c r="G13" s="16">
        <v>0</v>
      </c>
      <c r="H13" s="16">
        <v>0</v>
      </c>
      <c r="I13" s="16">
        <v>0</v>
      </c>
      <c r="J13" s="16"/>
      <c r="K13" s="16">
        <v>0</v>
      </c>
      <c r="L13" s="16">
        <v>0</v>
      </c>
      <c r="M13" s="16">
        <v>0</v>
      </c>
      <c r="N13" s="16">
        <v>0</v>
      </c>
      <c r="O13" s="16"/>
      <c r="P13" s="16">
        <v>0</v>
      </c>
      <c r="Q13" s="16">
        <v>0</v>
      </c>
      <c r="R13" s="16">
        <v>0</v>
      </c>
      <c r="S13" s="16">
        <v>0</v>
      </c>
      <c r="T13" s="16"/>
      <c r="U13" s="16">
        <v>0</v>
      </c>
      <c r="V13" s="16">
        <v>0</v>
      </c>
      <c r="W13" s="16">
        <v>0</v>
      </c>
      <c r="X13" s="16">
        <v>0</v>
      </c>
      <c r="Y13" s="16">
        <v>0</v>
      </c>
      <c r="Z13" s="16"/>
      <c r="AA13" s="16">
        <v>0</v>
      </c>
      <c r="AB13" s="16">
        <v>0</v>
      </c>
      <c r="AC13" s="16"/>
      <c r="AD13" s="16">
        <v>0</v>
      </c>
      <c r="AE13" s="16">
        <v>0</v>
      </c>
      <c r="AF13" s="16"/>
      <c r="AG13" s="16" t="s">
        <v>123</v>
      </c>
      <c r="AH13" s="16" t="s">
        <v>123</v>
      </c>
      <c r="AI13" s="16" t="s">
        <v>123</v>
      </c>
      <c r="AJ13" s="16">
        <v>0</v>
      </c>
      <c r="AK13" s="16">
        <v>0</v>
      </c>
      <c r="AL13" s="16" t="s">
        <v>123</v>
      </c>
      <c r="AM13" s="16" t="s">
        <v>123</v>
      </c>
      <c r="AN13" s="16" t="s">
        <v>123</v>
      </c>
      <c r="AO13" s="16" t="s">
        <v>123</v>
      </c>
      <c r="AP13" s="16"/>
      <c r="AQ13" s="16">
        <v>0</v>
      </c>
      <c r="AR13" s="16">
        <v>0</v>
      </c>
      <c r="AS13" s="16">
        <v>0</v>
      </c>
      <c r="AT13" s="16">
        <v>0</v>
      </c>
      <c r="AU13" s="16">
        <v>0</v>
      </c>
      <c r="AV13" s="16" t="s">
        <v>123</v>
      </c>
      <c r="AW13" s="16"/>
      <c r="AX13" s="16">
        <v>0</v>
      </c>
      <c r="AY13" s="16">
        <v>0</v>
      </c>
      <c r="AZ13" s="16">
        <v>0</v>
      </c>
      <c r="BA13" s="16">
        <v>0</v>
      </c>
      <c r="BB13" s="16">
        <v>0</v>
      </c>
      <c r="BC13" s="16"/>
      <c r="BD13" s="16">
        <v>0</v>
      </c>
      <c r="BE13" s="16">
        <v>0</v>
      </c>
      <c r="BF13" s="16"/>
      <c r="BG13" s="16">
        <v>0</v>
      </c>
      <c r="BH13" s="16">
        <v>0</v>
      </c>
      <c r="BI13" s="16"/>
      <c r="BJ13" s="16">
        <v>0</v>
      </c>
      <c r="BK13" s="16">
        <v>0</v>
      </c>
    </row>
    <row r="14" spans="2:63" x14ac:dyDescent="0.35">
      <c r="B14" s="17" t="s">
        <v>179</v>
      </c>
      <c r="C14" s="18">
        <v>9.6856866610100407E-3</v>
      </c>
      <c r="D14" s="18">
        <v>0</v>
      </c>
      <c r="E14" s="18">
        <v>2.9504487602268401E-2</v>
      </c>
      <c r="F14" s="18"/>
      <c r="G14" s="18">
        <v>4.5627331173575203E-2</v>
      </c>
      <c r="H14" s="18">
        <v>0</v>
      </c>
      <c r="I14" s="18">
        <v>0</v>
      </c>
      <c r="J14" s="18"/>
      <c r="K14" s="18">
        <v>0</v>
      </c>
      <c r="L14" s="18">
        <v>0</v>
      </c>
      <c r="M14" s="18">
        <v>2.8025820524470502E-2</v>
      </c>
      <c r="N14" s="18">
        <v>0</v>
      </c>
      <c r="O14" s="18"/>
      <c r="P14" s="18">
        <v>0.28801591141931299</v>
      </c>
      <c r="Q14" s="18">
        <v>0</v>
      </c>
      <c r="R14" s="18">
        <v>0</v>
      </c>
      <c r="S14" s="18">
        <v>0</v>
      </c>
      <c r="T14" s="18"/>
      <c r="U14" s="18">
        <v>2.2745715945220801E-2</v>
      </c>
      <c r="V14" s="18">
        <v>0</v>
      </c>
      <c r="W14" s="18">
        <v>0</v>
      </c>
      <c r="X14" s="18">
        <v>0</v>
      </c>
      <c r="Y14" s="18">
        <v>0</v>
      </c>
      <c r="Z14" s="18"/>
      <c r="AA14" s="18">
        <v>0</v>
      </c>
      <c r="AB14" s="18">
        <v>0</v>
      </c>
      <c r="AC14" s="18"/>
      <c r="AD14" s="18">
        <v>0</v>
      </c>
      <c r="AE14" s="18">
        <v>0</v>
      </c>
      <c r="AF14" s="18"/>
      <c r="AG14" s="18" t="s">
        <v>123</v>
      </c>
      <c r="AH14" s="18" t="s">
        <v>123</v>
      </c>
      <c r="AI14" s="18" t="s">
        <v>123</v>
      </c>
      <c r="AJ14" s="18">
        <v>0</v>
      </c>
      <c r="AK14" s="18">
        <v>4.4090342236173599E-2</v>
      </c>
      <c r="AL14" s="18" t="s">
        <v>123</v>
      </c>
      <c r="AM14" s="18" t="s">
        <v>123</v>
      </c>
      <c r="AN14" s="18" t="s">
        <v>123</v>
      </c>
      <c r="AO14" s="18" t="s">
        <v>123</v>
      </c>
      <c r="AP14" s="18"/>
      <c r="AQ14" s="18">
        <v>0</v>
      </c>
      <c r="AR14" s="18">
        <v>0</v>
      </c>
      <c r="AS14" s="18">
        <v>0</v>
      </c>
      <c r="AT14" s="18">
        <v>0.193609668736902</v>
      </c>
      <c r="AU14" s="18">
        <v>0</v>
      </c>
      <c r="AV14" s="18" t="s">
        <v>123</v>
      </c>
      <c r="AW14" s="18"/>
      <c r="AX14" s="18">
        <v>5.1526954556231901E-2</v>
      </c>
      <c r="AY14" s="18">
        <v>0</v>
      </c>
      <c r="AZ14" s="18">
        <v>0</v>
      </c>
      <c r="BA14" s="18">
        <v>0</v>
      </c>
      <c r="BB14" s="18">
        <v>0</v>
      </c>
      <c r="BC14" s="18"/>
      <c r="BD14" s="18">
        <v>0</v>
      </c>
      <c r="BE14" s="18">
        <v>2.80125551698499E-2</v>
      </c>
      <c r="BF14" s="18"/>
      <c r="BG14" s="18">
        <v>0</v>
      </c>
      <c r="BH14" s="18">
        <v>1.7855277625784802E-2</v>
      </c>
      <c r="BI14" s="18"/>
      <c r="BJ14" s="18">
        <v>2.0889173677723399E-2</v>
      </c>
      <c r="BK14" s="18">
        <v>0</v>
      </c>
    </row>
    <row r="15" spans="2:63" x14ac:dyDescent="0.35">
      <c r="B15" s="15" t="s">
        <v>151</v>
      </c>
    </row>
    <row r="16" spans="2:63" x14ac:dyDescent="0.35">
      <c r="B16" t="s">
        <v>87</v>
      </c>
    </row>
    <row r="17" spans="2:2" x14ac:dyDescent="0.35">
      <c r="B17" t="s">
        <v>88</v>
      </c>
    </row>
    <row r="19" spans="2:2" x14ac:dyDescent="0.35">
      <c r="B19"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K25"/>
  <sheetViews>
    <sheetView showGridLines="0" topLeftCell="A12"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191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95</v>
      </c>
      <c r="D7" s="10">
        <v>61</v>
      </c>
      <c r="E7" s="10">
        <v>34</v>
      </c>
      <c r="F7" s="10"/>
      <c r="G7" s="10">
        <v>16</v>
      </c>
      <c r="H7" s="10">
        <v>52</v>
      </c>
      <c r="I7" s="10">
        <v>27</v>
      </c>
      <c r="J7" s="10"/>
      <c r="K7" s="10">
        <v>18</v>
      </c>
      <c r="L7" s="10">
        <v>22</v>
      </c>
      <c r="M7" s="10">
        <v>33</v>
      </c>
      <c r="N7" s="10">
        <v>22</v>
      </c>
      <c r="O7" s="10"/>
      <c r="P7" s="10">
        <v>3</v>
      </c>
      <c r="Q7" s="10">
        <v>8</v>
      </c>
      <c r="R7" s="10">
        <v>22</v>
      </c>
      <c r="S7" s="10">
        <v>58</v>
      </c>
      <c r="T7" s="10"/>
      <c r="U7" s="10">
        <v>38</v>
      </c>
      <c r="V7" s="10">
        <v>28</v>
      </c>
      <c r="W7" s="10">
        <v>15</v>
      </c>
      <c r="X7" s="10">
        <v>11</v>
      </c>
      <c r="Y7" s="10">
        <v>3</v>
      </c>
      <c r="Z7" s="10"/>
      <c r="AA7" s="10">
        <v>23</v>
      </c>
      <c r="AB7" s="10">
        <v>35</v>
      </c>
      <c r="AC7" s="10"/>
      <c r="AD7" s="10">
        <v>36</v>
      </c>
      <c r="AE7" s="10">
        <v>40</v>
      </c>
      <c r="AF7" s="10"/>
      <c r="AG7" s="10" t="s">
        <v>122</v>
      </c>
      <c r="AH7" s="10" t="s">
        <v>122</v>
      </c>
      <c r="AI7" s="10" t="s">
        <v>122</v>
      </c>
      <c r="AJ7" s="10">
        <v>73</v>
      </c>
      <c r="AK7" s="10">
        <v>22</v>
      </c>
      <c r="AL7" s="10" t="s">
        <v>122</v>
      </c>
      <c r="AM7" s="10" t="s">
        <v>122</v>
      </c>
      <c r="AN7" s="10" t="s">
        <v>122</v>
      </c>
      <c r="AO7" s="10" t="s">
        <v>122</v>
      </c>
      <c r="AP7" s="10"/>
      <c r="AQ7" s="10">
        <v>47</v>
      </c>
      <c r="AR7" s="10">
        <v>30</v>
      </c>
      <c r="AS7" s="10">
        <v>1</v>
      </c>
      <c r="AT7" s="10">
        <v>4</v>
      </c>
      <c r="AU7" s="10">
        <v>12</v>
      </c>
      <c r="AV7" s="10" t="s">
        <v>122</v>
      </c>
      <c r="AW7" s="10"/>
      <c r="AX7" s="10">
        <v>18</v>
      </c>
      <c r="AY7" s="10">
        <v>49</v>
      </c>
      <c r="AZ7" s="10">
        <v>2</v>
      </c>
      <c r="BA7" s="10">
        <v>13</v>
      </c>
      <c r="BB7" s="10">
        <v>13</v>
      </c>
      <c r="BC7" s="10"/>
      <c r="BD7" s="10">
        <v>63</v>
      </c>
      <c r="BE7" s="10">
        <v>32</v>
      </c>
      <c r="BF7" s="10"/>
      <c r="BG7" s="10">
        <v>43</v>
      </c>
      <c r="BH7" s="10">
        <v>52</v>
      </c>
      <c r="BI7" s="10"/>
      <c r="BJ7" s="10">
        <v>44</v>
      </c>
      <c r="BK7" s="10">
        <v>50</v>
      </c>
    </row>
    <row r="8" spans="2:63" ht="30" customHeight="1" x14ac:dyDescent="0.35">
      <c r="B8" s="11" t="s">
        <v>19</v>
      </c>
      <c r="C8" s="11">
        <v>96</v>
      </c>
      <c r="D8" s="11">
        <v>64</v>
      </c>
      <c r="E8" s="11">
        <v>31</v>
      </c>
      <c r="F8" s="11"/>
      <c r="G8" s="11">
        <v>20</v>
      </c>
      <c r="H8" s="11">
        <v>49</v>
      </c>
      <c r="I8" s="11">
        <v>27</v>
      </c>
      <c r="J8" s="11"/>
      <c r="K8" s="11">
        <v>16</v>
      </c>
      <c r="L8" s="11">
        <v>22</v>
      </c>
      <c r="M8" s="11">
        <v>33</v>
      </c>
      <c r="N8" s="11">
        <v>24</v>
      </c>
      <c r="O8" s="11"/>
      <c r="P8" s="11">
        <v>3</v>
      </c>
      <c r="Q8" s="11">
        <v>8</v>
      </c>
      <c r="R8" s="11">
        <v>22</v>
      </c>
      <c r="S8" s="11">
        <v>58</v>
      </c>
      <c r="T8" s="11"/>
      <c r="U8" s="11">
        <v>41</v>
      </c>
      <c r="V8" s="11">
        <v>26</v>
      </c>
      <c r="W8" s="11">
        <v>15</v>
      </c>
      <c r="X8" s="11">
        <v>11</v>
      </c>
      <c r="Y8" s="11">
        <v>3</v>
      </c>
      <c r="Z8" s="11"/>
      <c r="AA8" s="11">
        <v>23</v>
      </c>
      <c r="AB8" s="11">
        <v>36</v>
      </c>
      <c r="AC8" s="11"/>
      <c r="AD8" s="11">
        <v>37</v>
      </c>
      <c r="AE8" s="11">
        <v>41</v>
      </c>
      <c r="AF8" s="11"/>
      <c r="AG8" s="11" t="s">
        <v>122</v>
      </c>
      <c r="AH8" s="11" t="s">
        <v>122</v>
      </c>
      <c r="AI8" s="11" t="s">
        <v>122</v>
      </c>
      <c r="AJ8" s="11">
        <v>75</v>
      </c>
      <c r="AK8" s="11">
        <v>21</v>
      </c>
      <c r="AL8" s="11" t="s">
        <v>122</v>
      </c>
      <c r="AM8" s="11" t="s">
        <v>122</v>
      </c>
      <c r="AN8" s="11" t="s">
        <v>122</v>
      </c>
      <c r="AO8" s="11" t="s">
        <v>122</v>
      </c>
      <c r="AP8" s="11"/>
      <c r="AQ8" s="11">
        <v>47</v>
      </c>
      <c r="AR8" s="11">
        <v>29</v>
      </c>
      <c r="AS8" s="11">
        <v>1</v>
      </c>
      <c r="AT8" s="11">
        <v>5</v>
      </c>
      <c r="AU8" s="11">
        <v>12</v>
      </c>
      <c r="AV8" s="11" t="s">
        <v>122</v>
      </c>
      <c r="AW8" s="11"/>
      <c r="AX8" s="11">
        <v>18</v>
      </c>
      <c r="AY8" s="11">
        <v>50</v>
      </c>
      <c r="AZ8" s="11">
        <v>2</v>
      </c>
      <c r="BA8" s="11">
        <v>12</v>
      </c>
      <c r="BB8" s="11">
        <v>13</v>
      </c>
      <c r="BC8" s="11"/>
      <c r="BD8" s="11">
        <v>63</v>
      </c>
      <c r="BE8" s="11">
        <v>33</v>
      </c>
      <c r="BF8" s="11"/>
      <c r="BG8" s="11">
        <v>44</v>
      </c>
      <c r="BH8" s="11">
        <v>52</v>
      </c>
      <c r="BI8" s="11"/>
      <c r="BJ8" s="11">
        <v>44</v>
      </c>
      <c r="BK8" s="11">
        <v>50</v>
      </c>
    </row>
    <row r="9" spans="2:63" x14ac:dyDescent="0.35">
      <c r="B9" s="17" t="s">
        <v>181</v>
      </c>
      <c r="C9" s="16">
        <v>0.54561577406898998</v>
      </c>
      <c r="D9" s="16">
        <v>0.63940071200969495</v>
      </c>
      <c r="E9" s="16">
        <v>0.35371352889133401</v>
      </c>
      <c r="F9" s="16"/>
      <c r="G9" s="16">
        <v>0.461363314306248</v>
      </c>
      <c r="H9" s="16">
        <v>0.55481029938502002</v>
      </c>
      <c r="I9" s="16">
        <v>0.59288517926571005</v>
      </c>
      <c r="J9" s="16"/>
      <c r="K9" s="16">
        <v>0.62554223477193605</v>
      </c>
      <c r="L9" s="16">
        <v>0.65709437499121204</v>
      </c>
      <c r="M9" s="16">
        <v>0.44336865439016099</v>
      </c>
      <c r="N9" s="16">
        <v>0.53006708636922595</v>
      </c>
      <c r="O9" s="16"/>
      <c r="P9" s="16">
        <v>0</v>
      </c>
      <c r="Q9" s="16">
        <v>0.52351026763620301</v>
      </c>
      <c r="R9" s="16">
        <v>0.21395188311021199</v>
      </c>
      <c r="S9" s="16">
        <v>0.72492774860257503</v>
      </c>
      <c r="T9" s="16"/>
      <c r="U9" s="16">
        <v>0.50072142110023199</v>
      </c>
      <c r="V9" s="16">
        <v>0.63529704775823803</v>
      </c>
      <c r="W9" s="16">
        <v>0.303946668763243</v>
      </c>
      <c r="X9" s="16">
        <v>0.70290778107911001</v>
      </c>
      <c r="Y9" s="16">
        <v>1</v>
      </c>
      <c r="Z9" s="16"/>
      <c r="AA9" s="16">
        <v>0.57046038796717502</v>
      </c>
      <c r="AB9" s="16">
        <v>0.633324934694935</v>
      </c>
      <c r="AC9" s="16"/>
      <c r="AD9" s="16">
        <v>0.50487142523902295</v>
      </c>
      <c r="AE9" s="16">
        <v>0.58263443190200304</v>
      </c>
      <c r="AF9" s="16"/>
      <c r="AG9" s="16" t="s">
        <v>123</v>
      </c>
      <c r="AH9" s="16" t="s">
        <v>123</v>
      </c>
      <c r="AI9" s="16" t="s">
        <v>123</v>
      </c>
      <c r="AJ9" s="16">
        <v>0.55790685571705101</v>
      </c>
      <c r="AK9" s="16">
        <v>0.50195646053265197</v>
      </c>
      <c r="AL9" s="16" t="s">
        <v>123</v>
      </c>
      <c r="AM9" s="16" t="s">
        <v>123</v>
      </c>
      <c r="AN9" s="16" t="s">
        <v>123</v>
      </c>
      <c r="AO9" s="16" t="s">
        <v>123</v>
      </c>
      <c r="AP9" s="16"/>
      <c r="AQ9" s="16">
        <v>0.56768250888303895</v>
      </c>
      <c r="AR9" s="16">
        <v>0.68305667108043999</v>
      </c>
      <c r="AS9" s="16">
        <v>1</v>
      </c>
      <c r="AT9" s="16">
        <v>0</v>
      </c>
      <c r="AU9" s="16">
        <v>0.28009282406782998</v>
      </c>
      <c r="AV9" s="16" t="s">
        <v>123</v>
      </c>
      <c r="AW9" s="16"/>
      <c r="AX9" s="16">
        <v>0.45285594616132802</v>
      </c>
      <c r="AY9" s="16">
        <v>0.60523209141671097</v>
      </c>
      <c r="AZ9" s="16">
        <v>0.49339582392841502</v>
      </c>
      <c r="BA9" s="16">
        <v>0.458823021153344</v>
      </c>
      <c r="BB9" s="16">
        <v>0.53529695606664096</v>
      </c>
      <c r="BC9" s="16"/>
      <c r="BD9" s="16">
        <v>0.55451954191816499</v>
      </c>
      <c r="BE9" s="16">
        <v>0.52876842102979305</v>
      </c>
      <c r="BF9" s="16"/>
      <c r="BG9" s="16">
        <v>0.57082051037300996</v>
      </c>
      <c r="BH9" s="16">
        <v>0.52435632255196196</v>
      </c>
      <c r="BI9" s="16"/>
      <c r="BJ9" s="16">
        <v>0.46076441331787699</v>
      </c>
      <c r="BK9" s="16">
        <v>0.630355552253833</v>
      </c>
    </row>
    <row r="10" spans="2:63" ht="29" x14ac:dyDescent="0.35">
      <c r="B10" s="17" t="s">
        <v>182</v>
      </c>
      <c r="C10" s="16">
        <v>0.52336457344885301</v>
      </c>
      <c r="D10" s="16">
        <v>0.63917028827867906</v>
      </c>
      <c r="E10" s="16">
        <v>0.28640353078870201</v>
      </c>
      <c r="F10" s="16"/>
      <c r="G10" s="16">
        <v>0.67402880285911604</v>
      </c>
      <c r="H10" s="16">
        <v>0.48649268740143198</v>
      </c>
      <c r="I10" s="16">
        <v>0.47598157691355802</v>
      </c>
      <c r="J10" s="16"/>
      <c r="K10" s="16">
        <v>0.399446548921358</v>
      </c>
      <c r="L10" s="16">
        <v>0.740444850267169</v>
      </c>
      <c r="M10" s="16">
        <v>0.43340529710294601</v>
      </c>
      <c r="N10" s="16">
        <v>0.53412444365474399</v>
      </c>
      <c r="O10" s="16"/>
      <c r="P10" s="16">
        <v>0.43933532808091702</v>
      </c>
      <c r="Q10" s="16">
        <v>0.45968921338466301</v>
      </c>
      <c r="R10" s="16">
        <v>0.537159922591953</v>
      </c>
      <c r="S10" s="16">
        <v>0.54969323320098396</v>
      </c>
      <c r="T10" s="16"/>
      <c r="U10" s="16">
        <v>0.49813314855484803</v>
      </c>
      <c r="V10" s="16">
        <v>0.44634716656607099</v>
      </c>
      <c r="W10" s="16">
        <v>0.59123521083907904</v>
      </c>
      <c r="X10" s="16">
        <v>0.58932564189044201</v>
      </c>
      <c r="Y10" s="16">
        <v>1</v>
      </c>
      <c r="Z10" s="16"/>
      <c r="AA10" s="16">
        <v>0.58921201170045001</v>
      </c>
      <c r="AB10" s="16">
        <v>0.62235731008644202</v>
      </c>
      <c r="AC10" s="16"/>
      <c r="AD10" s="16">
        <v>0.58225000014002903</v>
      </c>
      <c r="AE10" s="16">
        <v>0.53962156776780101</v>
      </c>
      <c r="AF10" s="16"/>
      <c r="AG10" s="16" t="s">
        <v>123</v>
      </c>
      <c r="AH10" s="16" t="s">
        <v>123</v>
      </c>
      <c r="AI10" s="16" t="s">
        <v>123</v>
      </c>
      <c r="AJ10" s="16">
        <v>0.55775189454260798</v>
      </c>
      <c r="AK10" s="16">
        <v>0.40121691579792801</v>
      </c>
      <c r="AL10" s="16" t="s">
        <v>123</v>
      </c>
      <c r="AM10" s="16" t="s">
        <v>123</v>
      </c>
      <c r="AN10" s="16" t="s">
        <v>123</v>
      </c>
      <c r="AO10" s="16" t="s">
        <v>123</v>
      </c>
      <c r="AP10" s="16"/>
      <c r="AQ10" s="16">
        <v>0.56441676453984602</v>
      </c>
      <c r="AR10" s="16">
        <v>0.37396941043825799</v>
      </c>
      <c r="AS10" s="16">
        <v>1</v>
      </c>
      <c r="AT10" s="16">
        <v>0.806390331263098</v>
      </c>
      <c r="AU10" s="16">
        <v>0.61312476792824699</v>
      </c>
      <c r="AV10" s="16" t="s">
        <v>123</v>
      </c>
      <c r="AW10" s="16"/>
      <c r="AX10" s="16">
        <v>0.54404397594630205</v>
      </c>
      <c r="AY10" s="16">
        <v>0.52933242358733401</v>
      </c>
      <c r="AZ10" s="16">
        <v>0</v>
      </c>
      <c r="BA10" s="16">
        <v>0.52379248024335401</v>
      </c>
      <c r="BB10" s="16">
        <v>0.54603336068765895</v>
      </c>
      <c r="BC10" s="16"/>
      <c r="BD10" s="16">
        <v>0.529279535352848</v>
      </c>
      <c r="BE10" s="16">
        <v>0.51217251935467201</v>
      </c>
      <c r="BF10" s="16"/>
      <c r="BG10" s="16">
        <v>0.53242133378786105</v>
      </c>
      <c r="BH10" s="16">
        <v>0.51572546328296898</v>
      </c>
      <c r="BI10" s="16"/>
      <c r="BJ10" s="16">
        <v>0.52043652954749198</v>
      </c>
      <c r="BK10" s="16">
        <v>0.51717653392895202</v>
      </c>
    </row>
    <row r="11" spans="2:63" ht="29" x14ac:dyDescent="0.35">
      <c r="B11" s="17" t="s">
        <v>183</v>
      </c>
      <c r="C11" s="16">
        <v>0.52211210737546998</v>
      </c>
      <c r="D11" s="16">
        <v>0.50739601858151195</v>
      </c>
      <c r="E11" s="16">
        <v>0.552224090619302</v>
      </c>
      <c r="F11" s="16"/>
      <c r="G11" s="16">
        <v>0.45390113273023303</v>
      </c>
      <c r="H11" s="16">
        <v>0.57396680262886901</v>
      </c>
      <c r="I11" s="16">
        <v>0.47963182176367902</v>
      </c>
      <c r="J11" s="16"/>
      <c r="K11" s="16">
        <v>0.63935280341788103</v>
      </c>
      <c r="L11" s="16">
        <v>0.58462203430418702</v>
      </c>
      <c r="M11" s="16">
        <v>0.50872168546627905</v>
      </c>
      <c r="N11" s="16">
        <v>0.40425414017023997</v>
      </c>
      <c r="O11" s="16"/>
      <c r="P11" s="16">
        <v>0.27264876049976899</v>
      </c>
      <c r="Q11" s="16">
        <v>0.42162780924028198</v>
      </c>
      <c r="R11" s="16">
        <v>0.422563109098337</v>
      </c>
      <c r="S11" s="16">
        <v>0.57459560271536703</v>
      </c>
      <c r="T11" s="16"/>
      <c r="U11" s="16">
        <v>0.55625570754201803</v>
      </c>
      <c r="V11" s="16">
        <v>0.37939771666315703</v>
      </c>
      <c r="W11" s="16">
        <v>0.70303374121312701</v>
      </c>
      <c r="X11" s="16">
        <v>0.37584449931487401</v>
      </c>
      <c r="Y11" s="16">
        <v>1</v>
      </c>
      <c r="Z11" s="16"/>
      <c r="AA11" s="16">
        <v>0.55596936115170903</v>
      </c>
      <c r="AB11" s="16">
        <v>0.46609447137723697</v>
      </c>
      <c r="AC11" s="16"/>
      <c r="AD11" s="16">
        <v>0.52165899221493495</v>
      </c>
      <c r="AE11" s="16">
        <v>0.50071924687279001</v>
      </c>
      <c r="AF11" s="16"/>
      <c r="AG11" s="16" t="s">
        <v>123</v>
      </c>
      <c r="AH11" s="16" t="s">
        <v>123</v>
      </c>
      <c r="AI11" s="16" t="s">
        <v>123</v>
      </c>
      <c r="AJ11" s="16">
        <v>0.55400274575337005</v>
      </c>
      <c r="AK11" s="16">
        <v>0.40883294939067899</v>
      </c>
      <c r="AL11" s="16" t="s">
        <v>123</v>
      </c>
      <c r="AM11" s="16" t="s">
        <v>123</v>
      </c>
      <c r="AN11" s="16" t="s">
        <v>123</v>
      </c>
      <c r="AO11" s="16" t="s">
        <v>123</v>
      </c>
      <c r="AP11" s="16"/>
      <c r="AQ11" s="16">
        <v>0.57724916198017795</v>
      </c>
      <c r="AR11" s="16">
        <v>0.45663640904060798</v>
      </c>
      <c r="AS11" s="16">
        <v>1</v>
      </c>
      <c r="AT11" s="16">
        <v>0.197491292795311</v>
      </c>
      <c r="AU11" s="16">
        <v>0.59556100437654202</v>
      </c>
      <c r="AV11" s="16" t="s">
        <v>123</v>
      </c>
      <c r="AW11" s="16"/>
      <c r="AX11" s="16">
        <v>0.54945255382138503</v>
      </c>
      <c r="AY11" s="16">
        <v>0.54495179071280198</v>
      </c>
      <c r="AZ11" s="16">
        <v>1</v>
      </c>
      <c r="BA11" s="16">
        <v>0.37546039591672198</v>
      </c>
      <c r="BB11" s="16">
        <v>0.46956433588091701</v>
      </c>
      <c r="BC11" s="16"/>
      <c r="BD11" s="16">
        <v>0.54347057468293503</v>
      </c>
      <c r="BE11" s="16">
        <v>0.48169847067689903</v>
      </c>
      <c r="BF11" s="16"/>
      <c r="BG11" s="16">
        <v>0.52701124540524302</v>
      </c>
      <c r="BH11" s="16">
        <v>0.51797982897497896</v>
      </c>
      <c r="BI11" s="16"/>
      <c r="BJ11" s="16">
        <v>0.40851268326222701</v>
      </c>
      <c r="BK11" s="16">
        <v>0.63173010800798501</v>
      </c>
    </row>
    <row r="12" spans="2:63" x14ac:dyDescent="0.35">
      <c r="B12" s="17" t="s">
        <v>184</v>
      </c>
      <c r="C12" s="16">
        <v>0.29180241885594199</v>
      </c>
      <c r="D12" s="16">
        <v>0.34854743298673801</v>
      </c>
      <c r="E12" s="16">
        <v>0.17569107034471099</v>
      </c>
      <c r="F12" s="16"/>
      <c r="G12" s="16">
        <v>0.34487089255964198</v>
      </c>
      <c r="H12" s="16">
        <v>0.26876225462221698</v>
      </c>
      <c r="I12" s="16">
        <v>0.29339111481885</v>
      </c>
      <c r="J12" s="16"/>
      <c r="K12" s="16">
        <v>0.21415462009057101</v>
      </c>
      <c r="L12" s="16">
        <v>0.50040861297339401</v>
      </c>
      <c r="M12" s="16">
        <v>0.22941603761611601</v>
      </c>
      <c r="N12" s="16">
        <v>0.24117526575513801</v>
      </c>
      <c r="O12" s="16"/>
      <c r="P12" s="16">
        <v>0</v>
      </c>
      <c r="Q12" s="16">
        <v>0.29879169420426699</v>
      </c>
      <c r="R12" s="16">
        <v>0.17012707706762001</v>
      </c>
      <c r="S12" s="16">
        <v>0.37161038295201398</v>
      </c>
      <c r="T12" s="16"/>
      <c r="U12" s="16">
        <v>0.30993757994760102</v>
      </c>
      <c r="V12" s="16">
        <v>0.141710417435851</v>
      </c>
      <c r="W12" s="16">
        <v>0.34942361841931502</v>
      </c>
      <c r="X12" s="16">
        <v>0.41433405264710499</v>
      </c>
      <c r="Y12" s="16">
        <v>0.65592553456121105</v>
      </c>
      <c r="Z12" s="16"/>
      <c r="AA12" s="16">
        <v>0.166195553223798</v>
      </c>
      <c r="AB12" s="16">
        <v>0.40600574564862502</v>
      </c>
      <c r="AC12" s="16"/>
      <c r="AD12" s="16">
        <v>0.219160671824674</v>
      </c>
      <c r="AE12" s="16">
        <v>0.41145280459102102</v>
      </c>
      <c r="AF12" s="16"/>
      <c r="AG12" s="16" t="s">
        <v>123</v>
      </c>
      <c r="AH12" s="16" t="s">
        <v>123</v>
      </c>
      <c r="AI12" s="16" t="s">
        <v>123</v>
      </c>
      <c r="AJ12" s="16">
        <v>0.28469630583418398</v>
      </c>
      <c r="AK12" s="16">
        <v>0.31704413682065302</v>
      </c>
      <c r="AL12" s="16" t="s">
        <v>123</v>
      </c>
      <c r="AM12" s="16" t="s">
        <v>123</v>
      </c>
      <c r="AN12" s="16" t="s">
        <v>123</v>
      </c>
      <c r="AO12" s="16" t="s">
        <v>123</v>
      </c>
      <c r="AP12" s="16"/>
      <c r="AQ12" s="16">
        <v>0.369473029330049</v>
      </c>
      <c r="AR12" s="16">
        <v>0.32505739543265799</v>
      </c>
      <c r="AS12" s="16">
        <v>1</v>
      </c>
      <c r="AT12" s="16">
        <v>0</v>
      </c>
      <c r="AU12" s="16">
        <v>0</v>
      </c>
      <c r="AV12" s="16" t="s">
        <v>123</v>
      </c>
      <c r="AW12" s="16"/>
      <c r="AX12" s="16">
        <v>5.68083422772412E-2</v>
      </c>
      <c r="AY12" s="16">
        <v>0.37262453994733202</v>
      </c>
      <c r="AZ12" s="16">
        <v>0</v>
      </c>
      <c r="BA12" s="16">
        <v>0.31186528790009799</v>
      </c>
      <c r="BB12" s="16">
        <v>0.32741763519945799</v>
      </c>
      <c r="BC12" s="16"/>
      <c r="BD12" s="16">
        <v>0.317858055198532</v>
      </c>
      <c r="BE12" s="16">
        <v>0.24250098697222899</v>
      </c>
      <c r="BF12" s="16"/>
      <c r="BG12" s="16">
        <v>0.32789340913234999</v>
      </c>
      <c r="BH12" s="16">
        <v>0.26136073326447701</v>
      </c>
      <c r="BI12" s="16"/>
      <c r="BJ12" s="16">
        <v>0.26258020577291202</v>
      </c>
      <c r="BK12" s="16">
        <v>0.30450566188751998</v>
      </c>
    </row>
    <row r="13" spans="2:63" ht="29" x14ac:dyDescent="0.35">
      <c r="B13" s="17" t="s">
        <v>185</v>
      </c>
      <c r="C13" s="16">
        <v>0.251305227515976</v>
      </c>
      <c r="D13" s="16">
        <v>0.27703013575093299</v>
      </c>
      <c r="E13" s="16">
        <v>0.19866705601770801</v>
      </c>
      <c r="F13" s="16"/>
      <c r="G13" s="16">
        <v>0.25429373455555598</v>
      </c>
      <c r="H13" s="16">
        <v>0.30870173347857499</v>
      </c>
      <c r="I13" s="16">
        <v>0.14467462457628599</v>
      </c>
      <c r="J13" s="16"/>
      <c r="K13" s="16">
        <v>0.32386787420324298</v>
      </c>
      <c r="L13" s="16">
        <v>0.17121903817262199</v>
      </c>
      <c r="M13" s="16">
        <v>0.36057302094689198</v>
      </c>
      <c r="N13" s="16">
        <v>0.12532336951315201</v>
      </c>
      <c r="O13" s="16"/>
      <c r="P13" s="16">
        <v>0</v>
      </c>
      <c r="Q13" s="16">
        <v>0.30237019084238098</v>
      </c>
      <c r="R13" s="16">
        <v>0.46328619367865498</v>
      </c>
      <c r="S13" s="16">
        <v>0.17753015416901799</v>
      </c>
      <c r="T13" s="16"/>
      <c r="U13" s="16">
        <v>0.25333141932166597</v>
      </c>
      <c r="V13" s="16">
        <v>0.23935160360977201</v>
      </c>
      <c r="W13" s="16">
        <v>0.34549351169681602</v>
      </c>
      <c r="X13" s="16">
        <v>0.21087620735051499</v>
      </c>
      <c r="Y13" s="16">
        <v>0</v>
      </c>
      <c r="Z13" s="16"/>
      <c r="AA13" s="16">
        <v>8.0192818543156602E-2</v>
      </c>
      <c r="AB13" s="16">
        <v>0.22233976663253999</v>
      </c>
      <c r="AC13" s="16"/>
      <c r="AD13" s="16">
        <v>0.28332277298194602</v>
      </c>
      <c r="AE13" s="16">
        <v>0.24000814597506001</v>
      </c>
      <c r="AF13" s="16"/>
      <c r="AG13" s="16" t="s">
        <v>123</v>
      </c>
      <c r="AH13" s="16" t="s">
        <v>123</v>
      </c>
      <c r="AI13" s="16" t="s">
        <v>123</v>
      </c>
      <c r="AJ13" s="16">
        <v>0.272154973521262</v>
      </c>
      <c r="AK13" s="16">
        <v>0.17724456922221801</v>
      </c>
      <c r="AL13" s="16" t="s">
        <v>123</v>
      </c>
      <c r="AM13" s="16" t="s">
        <v>123</v>
      </c>
      <c r="AN13" s="16" t="s">
        <v>123</v>
      </c>
      <c r="AO13" s="16" t="s">
        <v>123</v>
      </c>
      <c r="AP13" s="16"/>
      <c r="AQ13" s="16">
        <v>0.30406330085455202</v>
      </c>
      <c r="AR13" s="16">
        <v>0.16199456413237501</v>
      </c>
      <c r="AS13" s="16">
        <v>1</v>
      </c>
      <c r="AT13" s="16">
        <v>0.197491292795311</v>
      </c>
      <c r="AU13" s="16">
        <v>0.24374299375178399</v>
      </c>
      <c r="AV13" s="16" t="s">
        <v>123</v>
      </c>
      <c r="AW13" s="16"/>
      <c r="AX13" s="16">
        <v>0.26225002417114501</v>
      </c>
      <c r="AY13" s="16">
        <v>0.186668788272952</v>
      </c>
      <c r="AZ13" s="16">
        <v>0</v>
      </c>
      <c r="BA13" s="16">
        <v>0.461267671838334</v>
      </c>
      <c r="BB13" s="16">
        <v>0.318322516329481</v>
      </c>
      <c r="BC13" s="16"/>
      <c r="BD13" s="16">
        <v>0.26832823072075201</v>
      </c>
      <c r="BE13" s="16">
        <v>0.21909498241117101</v>
      </c>
      <c r="BF13" s="16"/>
      <c r="BG13" s="16">
        <v>0.25954925871073697</v>
      </c>
      <c r="BH13" s="16">
        <v>0.244351630407249</v>
      </c>
      <c r="BI13" s="16"/>
      <c r="BJ13" s="16">
        <v>0.234786388861282</v>
      </c>
      <c r="BK13" s="16">
        <v>0.27047064777301899</v>
      </c>
    </row>
    <row r="14" spans="2:63" x14ac:dyDescent="0.35">
      <c r="B14" s="17" t="s">
        <v>186</v>
      </c>
      <c r="C14" s="16">
        <v>0.21198968125626699</v>
      </c>
      <c r="D14" s="16">
        <v>0.19091749267091301</v>
      </c>
      <c r="E14" s="16">
        <v>0.25510748235662301</v>
      </c>
      <c r="F14" s="16"/>
      <c r="G14" s="16">
        <v>0.270086967386864</v>
      </c>
      <c r="H14" s="16">
        <v>0.22473839236712301</v>
      </c>
      <c r="I14" s="16">
        <v>0.14468619081115799</v>
      </c>
      <c r="J14" s="16"/>
      <c r="K14" s="16">
        <v>0.322450646076125</v>
      </c>
      <c r="L14" s="16">
        <v>0.29968802445140102</v>
      </c>
      <c r="M14" s="16">
        <v>0.19498331722081599</v>
      </c>
      <c r="N14" s="16">
        <v>8.0912287036903202E-2</v>
      </c>
      <c r="O14" s="16"/>
      <c r="P14" s="16">
        <v>0.27264876049976899</v>
      </c>
      <c r="Q14" s="16">
        <v>0</v>
      </c>
      <c r="R14" s="16">
        <v>4.3798097193669103E-2</v>
      </c>
      <c r="S14" s="16">
        <v>0.30267720538576398</v>
      </c>
      <c r="T14" s="16"/>
      <c r="U14" s="16">
        <v>0.14208448293280401</v>
      </c>
      <c r="V14" s="16">
        <v>0.207311463290349</v>
      </c>
      <c r="W14" s="16">
        <v>0.39333946246134599</v>
      </c>
      <c r="X14" s="16">
        <v>0.12768847945801801</v>
      </c>
      <c r="Y14" s="16">
        <v>0.65592553456121105</v>
      </c>
      <c r="Z14" s="16"/>
      <c r="AA14" s="16">
        <v>0.20676567297064599</v>
      </c>
      <c r="AB14" s="16">
        <v>0.19732762367825499</v>
      </c>
      <c r="AC14" s="16"/>
      <c r="AD14" s="16">
        <v>0.187711140488553</v>
      </c>
      <c r="AE14" s="16">
        <v>0.16930821408306401</v>
      </c>
      <c r="AF14" s="16"/>
      <c r="AG14" s="16" t="s">
        <v>123</v>
      </c>
      <c r="AH14" s="16" t="s">
        <v>123</v>
      </c>
      <c r="AI14" s="16" t="s">
        <v>123</v>
      </c>
      <c r="AJ14" s="16">
        <v>0.20946699657281301</v>
      </c>
      <c r="AK14" s="16">
        <v>0.22095054285510099</v>
      </c>
      <c r="AL14" s="16" t="s">
        <v>123</v>
      </c>
      <c r="AM14" s="16" t="s">
        <v>123</v>
      </c>
      <c r="AN14" s="16" t="s">
        <v>123</v>
      </c>
      <c r="AO14" s="16" t="s">
        <v>123</v>
      </c>
      <c r="AP14" s="16"/>
      <c r="AQ14" s="16">
        <v>0.26833637419488099</v>
      </c>
      <c r="AR14" s="16">
        <v>0.15804958563664701</v>
      </c>
      <c r="AS14" s="16">
        <v>0</v>
      </c>
      <c r="AT14" s="16">
        <v>0</v>
      </c>
      <c r="AU14" s="16">
        <v>0.15776520033809299</v>
      </c>
      <c r="AV14" s="16" t="s">
        <v>123</v>
      </c>
      <c r="AW14" s="16"/>
      <c r="AX14" s="16">
        <v>9.8426546074870599E-2</v>
      </c>
      <c r="AY14" s="16">
        <v>0.22329982005120799</v>
      </c>
      <c r="AZ14" s="16">
        <v>0.49339582392841502</v>
      </c>
      <c r="BA14" s="16">
        <v>0.148915244404598</v>
      </c>
      <c r="BB14" s="16">
        <v>0.34318620026511698</v>
      </c>
      <c r="BC14" s="16"/>
      <c r="BD14" s="16">
        <v>0.23674539365166899</v>
      </c>
      <c r="BE14" s="16">
        <v>0.16514791341965701</v>
      </c>
      <c r="BF14" s="16"/>
      <c r="BG14" s="16">
        <v>0.25385499240842002</v>
      </c>
      <c r="BH14" s="16">
        <v>0.17667752635217199</v>
      </c>
      <c r="BI14" s="16"/>
      <c r="BJ14" s="16">
        <v>0.198590141841402</v>
      </c>
      <c r="BK14" s="16">
        <v>0.22768573025313199</v>
      </c>
    </row>
    <row r="15" spans="2:63" x14ac:dyDescent="0.35">
      <c r="B15" s="17" t="s">
        <v>187</v>
      </c>
      <c r="C15" s="16">
        <v>0.18165568340663299</v>
      </c>
      <c r="D15" s="16">
        <v>0.16719509503483801</v>
      </c>
      <c r="E15" s="16">
        <v>0.211244863034729</v>
      </c>
      <c r="F15" s="16"/>
      <c r="G15" s="16">
        <v>0.33490174294013902</v>
      </c>
      <c r="H15" s="16">
        <v>0.116527673260794</v>
      </c>
      <c r="I15" s="16">
        <v>0.18368842201934299</v>
      </c>
      <c r="J15" s="16"/>
      <c r="K15" s="16">
        <v>0.28633911918070598</v>
      </c>
      <c r="L15" s="16">
        <v>0.13243137610729799</v>
      </c>
      <c r="M15" s="16">
        <v>8.3135919954496901E-2</v>
      </c>
      <c r="N15" s="16">
        <v>0.28939733618758301</v>
      </c>
      <c r="O15" s="16"/>
      <c r="P15" s="16">
        <v>0</v>
      </c>
      <c r="Q15" s="16">
        <v>0</v>
      </c>
      <c r="R15" s="16">
        <v>0.27040626672741702</v>
      </c>
      <c r="S15" s="16">
        <v>0.194544913103529</v>
      </c>
      <c r="T15" s="16"/>
      <c r="U15" s="16">
        <v>0.22849918681804099</v>
      </c>
      <c r="V15" s="16">
        <v>0.12595840040213599</v>
      </c>
      <c r="W15" s="16">
        <v>6.9640418789748401E-2</v>
      </c>
      <c r="X15" s="16">
        <v>0.2495326962918</v>
      </c>
      <c r="Y15" s="16">
        <v>0.34418506612368699</v>
      </c>
      <c r="Z15" s="16"/>
      <c r="AA15" s="16">
        <v>0.332273367372456</v>
      </c>
      <c r="AB15" s="16">
        <v>5.2161143315100598E-2</v>
      </c>
      <c r="AC15" s="16"/>
      <c r="AD15" s="16">
        <v>0.24076202826062201</v>
      </c>
      <c r="AE15" s="16">
        <v>9.1364530416567905E-2</v>
      </c>
      <c r="AF15" s="16"/>
      <c r="AG15" s="16" t="s">
        <v>123</v>
      </c>
      <c r="AH15" s="16" t="s">
        <v>123</v>
      </c>
      <c r="AI15" s="16" t="s">
        <v>123</v>
      </c>
      <c r="AJ15" s="16">
        <v>0.195236232543848</v>
      </c>
      <c r="AK15" s="16">
        <v>0.13341603536305699</v>
      </c>
      <c r="AL15" s="16" t="s">
        <v>123</v>
      </c>
      <c r="AM15" s="16" t="s">
        <v>123</v>
      </c>
      <c r="AN15" s="16" t="s">
        <v>123</v>
      </c>
      <c r="AO15" s="16" t="s">
        <v>123</v>
      </c>
      <c r="AP15" s="16"/>
      <c r="AQ15" s="16">
        <v>0.15974546833929201</v>
      </c>
      <c r="AR15" s="16">
        <v>0.182440280965287</v>
      </c>
      <c r="AS15" s="16">
        <v>0</v>
      </c>
      <c r="AT15" s="16">
        <v>0.31356963491157502</v>
      </c>
      <c r="AU15" s="16">
        <v>0.16140536157581201</v>
      </c>
      <c r="AV15" s="16" t="s">
        <v>123</v>
      </c>
      <c r="AW15" s="16"/>
      <c r="AX15" s="16">
        <v>0.18646006338346399</v>
      </c>
      <c r="AY15" s="16">
        <v>0.13457489586225399</v>
      </c>
      <c r="AZ15" s="16">
        <v>0</v>
      </c>
      <c r="BA15" s="16">
        <v>0.15285246600173799</v>
      </c>
      <c r="BB15" s="16">
        <v>0.40583784199484302</v>
      </c>
      <c r="BC15" s="16"/>
      <c r="BD15" s="16">
        <v>0.16175907570286899</v>
      </c>
      <c r="BE15" s="16">
        <v>0.219303247892353</v>
      </c>
      <c r="BF15" s="16"/>
      <c r="BG15" s="16">
        <v>0.123360603424607</v>
      </c>
      <c r="BH15" s="16">
        <v>0.23082586363031499</v>
      </c>
      <c r="BI15" s="16"/>
      <c r="BJ15" s="16">
        <v>0.13972821182938699</v>
      </c>
      <c r="BK15" s="16">
        <v>0.203519196440307</v>
      </c>
    </row>
    <row r="16" spans="2:63" x14ac:dyDescent="0.35">
      <c r="B16" s="17" t="s">
        <v>188</v>
      </c>
      <c r="C16" s="16">
        <v>0.153026687923903</v>
      </c>
      <c r="D16" s="16">
        <v>0.14408136650855899</v>
      </c>
      <c r="E16" s="16">
        <v>0.17133055740586201</v>
      </c>
      <c r="F16" s="16"/>
      <c r="G16" s="16">
        <v>0.259821962767877</v>
      </c>
      <c r="H16" s="16">
        <v>0.15299532701909399</v>
      </c>
      <c r="I16" s="16">
        <v>7.1975787517841505E-2</v>
      </c>
      <c r="J16" s="16"/>
      <c r="K16" s="16">
        <v>5.70453773822968E-2</v>
      </c>
      <c r="L16" s="16">
        <v>8.4015959066412696E-2</v>
      </c>
      <c r="M16" s="16">
        <v>0.326872794507378</v>
      </c>
      <c r="N16" s="16">
        <v>4.3450003031408099E-2</v>
      </c>
      <c r="O16" s="16"/>
      <c r="P16" s="16">
        <v>0.71198408858068696</v>
      </c>
      <c r="Q16" s="16">
        <v>0.407831145876416</v>
      </c>
      <c r="R16" s="16">
        <v>8.4068365640874207E-2</v>
      </c>
      <c r="S16" s="16">
        <v>0.10650017275188201</v>
      </c>
      <c r="T16" s="16"/>
      <c r="U16" s="16">
        <v>0.15659380968242301</v>
      </c>
      <c r="V16" s="16">
        <v>9.9763460602672396E-2</v>
      </c>
      <c r="W16" s="16">
        <v>0.25805831090117098</v>
      </c>
      <c r="X16" s="16">
        <v>0.16616320934658901</v>
      </c>
      <c r="Y16" s="16">
        <v>0</v>
      </c>
      <c r="Z16" s="16"/>
      <c r="AA16" s="16">
        <v>0.10078135751674699</v>
      </c>
      <c r="AB16" s="16">
        <v>0.13001672795994701</v>
      </c>
      <c r="AC16" s="16"/>
      <c r="AD16" s="16">
        <v>0.15759740181238899</v>
      </c>
      <c r="AE16" s="16">
        <v>0.123964800723838</v>
      </c>
      <c r="AF16" s="16"/>
      <c r="AG16" s="16" t="s">
        <v>123</v>
      </c>
      <c r="AH16" s="16" t="s">
        <v>123</v>
      </c>
      <c r="AI16" s="16" t="s">
        <v>123</v>
      </c>
      <c r="AJ16" s="16">
        <v>0.12241020420316701</v>
      </c>
      <c r="AK16" s="16">
        <v>0.26177990431431197</v>
      </c>
      <c r="AL16" s="16" t="s">
        <v>123</v>
      </c>
      <c r="AM16" s="16" t="s">
        <v>123</v>
      </c>
      <c r="AN16" s="16" t="s">
        <v>123</v>
      </c>
      <c r="AO16" s="16" t="s">
        <v>123</v>
      </c>
      <c r="AP16" s="16"/>
      <c r="AQ16" s="16">
        <v>0.138547653330439</v>
      </c>
      <c r="AR16" s="16">
        <v>0.16201426808344799</v>
      </c>
      <c r="AS16" s="16">
        <v>0</v>
      </c>
      <c r="AT16" s="16">
        <v>0.49282069635152298</v>
      </c>
      <c r="AU16" s="16">
        <v>7.9874897051299298E-2</v>
      </c>
      <c r="AV16" s="16" t="s">
        <v>123</v>
      </c>
      <c r="AW16" s="16"/>
      <c r="AX16" s="16">
        <v>0.156496671654025</v>
      </c>
      <c r="AY16" s="16">
        <v>0.18719846744595001</v>
      </c>
      <c r="AZ16" s="16">
        <v>0</v>
      </c>
      <c r="BA16" s="16">
        <v>7.4215894117876699E-2</v>
      </c>
      <c r="BB16" s="16">
        <v>0.11495525743825501</v>
      </c>
      <c r="BC16" s="16"/>
      <c r="BD16" s="16">
        <v>0.17296978083975501</v>
      </c>
      <c r="BE16" s="16">
        <v>0.115291165981024</v>
      </c>
      <c r="BF16" s="16"/>
      <c r="BG16" s="16">
        <v>0.247327306939717</v>
      </c>
      <c r="BH16" s="16">
        <v>7.3486897711039806E-2</v>
      </c>
      <c r="BI16" s="16"/>
      <c r="BJ16" s="16">
        <v>0.13665727757585999</v>
      </c>
      <c r="BK16" s="16">
        <v>0.15186174405094199</v>
      </c>
    </row>
    <row r="17" spans="2:63" ht="29" x14ac:dyDescent="0.35">
      <c r="B17" s="17" t="s">
        <v>189</v>
      </c>
      <c r="C17" s="16">
        <v>7.0624996800933398E-2</v>
      </c>
      <c r="D17" s="16">
        <v>7.4808096590063294E-2</v>
      </c>
      <c r="E17" s="16">
        <v>6.2065560083667197E-2</v>
      </c>
      <c r="F17" s="16"/>
      <c r="G17" s="16">
        <v>4.5627331173575203E-2</v>
      </c>
      <c r="H17" s="16">
        <v>9.8876106589564902E-2</v>
      </c>
      <c r="I17" s="16">
        <v>3.8242557590621999E-2</v>
      </c>
      <c r="J17" s="16"/>
      <c r="K17" s="16">
        <v>0</v>
      </c>
      <c r="L17" s="16">
        <v>8.4096243535237702E-2</v>
      </c>
      <c r="M17" s="16">
        <v>8.5869456692049095E-2</v>
      </c>
      <c r="N17" s="16">
        <v>8.5638266002477106E-2</v>
      </c>
      <c r="O17" s="16"/>
      <c r="P17" s="16">
        <v>0</v>
      </c>
      <c r="Q17" s="16">
        <v>0.119257618397901</v>
      </c>
      <c r="R17" s="16">
        <v>8.6696727772601206E-2</v>
      </c>
      <c r="S17" s="16">
        <v>6.5687763021353901E-2</v>
      </c>
      <c r="T17" s="16"/>
      <c r="U17" s="16">
        <v>7.2947562290215096E-2</v>
      </c>
      <c r="V17" s="16">
        <v>6.9801391164675194E-2</v>
      </c>
      <c r="W17" s="16">
        <v>0.13235058379211201</v>
      </c>
      <c r="X17" s="16">
        <v>0</v>
      </c>
      <c r="Y17" s="16">
        <v>0</v>
      </c>
      <c r="Z17" s="16"/>
      <c r="AA17" s="16">
        <v>0</v>
      </c>
      <c r="AB17" s="16">
        <v>5.3631147069003099E-2</v>
      </c>
      <c r="AC17" s="16"/>
      <c r="AD17" s="16">
        <v>5.0322052729249798E-2</v>
      </c>
      <c r="AE17" s="16">
        <v>7.1461352641544407E-2</v>
      </c>
      <c r="AF17" s="16"/>
      <c r="AG17" s="16" t="s">
        <v>123</v>
      </c>
      <c r="AH17" s="16" t="s">
        <v>123</v>
      </c>
      <c r="AI17" s="16" t="s">
        <v>123</v>
      </c>
      <c r="AJ17" s="16">
        <v>6.4885049697782402E-2</v>
      </c>
      <c r="AK17" s="16">
        <v>9.1013938753653295E-2</v>
      </c>
      <c r="AL17" s="16" t="s">
        <v>123</v>
      </c>
      <c r="AM17" s="16" t="s">
        <v>123</v>
      </c>
      <c r="AN17" s="16" t="s">
        <v>123</v>
      </c>
      <c r="AO17" s="16" t="s">
        <v>123</v>
      </c>
      <c r="AP17" s="16"/>
      <c r="AQ17" s="16">
        <v>1.9511812033988201E-2</v>
      </c>
      <c r="AR17" s="16">
        <v>9.9575363229304201E-2</v>
      </c>
      <c r="AS17" s="16">
        <v>1</v>
      </c>
      <c r="AT17" s="16">
        <v>0</v>
      </c>
      <c r="AU17" s="16">
        <v>0.162220318532031</v>
      </c>
      <c r="AV17" s="16" t="s">
        <v>123</v>
      </c>
      <c r="AW17" s="16"/>
      <c r="AX17" s="16">
        <v>5.12060962705582E-2</v>
      </c>
      <c r="AY17" s="16">
        <v>4.1445433076856102E-2</v>
      </c>
      <c r="AZ17" s="16">
        <v>0</v>
      </c>
      <c r="BA17" s="16">
        <v>0.30114686241928201</v>
      </c>
      <c r="BB17" s="16">
        <v>0</v>
      </c>
      <c r="BC17" s="16"/>
      <c r="BD17" s="16">
        <v>9.1611814878036699E-2</v>
      </c>
      <c r="BE17" s="16">
        <v>3.09145798961287E-2</v>
      </c>
      <c r="BF17" s="16"/>
      <c r="BG17" s="16">
        <v>6.6266374800027006E-2</v>
      </c>
      <c r="BH17" s="16">
        <v>7.4301365876635106E-2</v>
      </c>
      <c r="BI17" s="16"/>
      <c r="BJ17" s="16">
        <v>0.107685448164244</v>
      </c>
      <c r="BK17" s="16">
        <v>2.0903641343269299E-2</v>
      </c>
    </row>
    <row r="18" spans="2:63" ht="43.5" x14ac:dyDescent="0.35">
      <c r="B18" s="17" t="s">
        <v>190</v>
      </c>
      <c r="C18" s="16">
        <v>6.5780879233230893E-2</v>
      </c>
      <c r="D18" s="16">
        <v>4.2103174704263301E-2</v>
      </c>
      <c r="E18" s="16">
        <v>0.114230073309948</v>
      </c>
      <c r="F18" s="16"/>
      <c r="G18" s="16">
        <v>0.13574850898188601</v>
      </c>
      <c r="H18" s="16">
        <v>5.2944533993316098E-2</v>
      </c>
      <c r="I18" s="16">
        <v>3.5982110641484301E-2</v>
      </c>
      <c r="J18" s="16"/>
      <c r="K18" s="16">
        <v>0.156326565123279</v>
      </c>
      <c r="L18" s="16">
        <v>0</v>
      </c>
      <c r="M18" s="16">
        <v>5.5110099430026399E-2</v>
      </c>
      <c r="N18" s="16">
        <v>7.8257163516589803E-2</v>
      </c>
      <c r="O18" s="16"/>
      <c r="P18" s="16">
        <v>0</v>
      </c>
      <c r="Q18" s="16">
        <v>0.11567912175978699</v>
      </c>
      <c r="R18" s="16">
        <v>0</v>
      </c>
      <c r="S18" s="16">
        <v>9.1641558055084796E-2</v>
      </c>
      <c r="T18" s="16"/>
      <c r="U18" s="16">
        <v>2.4150544303617599E-2</v>
      </c>
      <c r="V18" s="16">
        <v>6.9070011923845195E-2</v>
      </c>
      <c r="W18" s="16">
        <v>0.115935909241959</v>
      </c>
      <c r="X18" s="16">
        <v>8.2483202920226095E-2</v>
      </c>
      <c r="Y18" s="16">
        <v>0.31174046843752401</v>
      </c>
      <c r="Z18" s="16"/>
      <c r="AA18" s="16">
        <v>7.8006561104626504E-2</v>
      </c>
      <c r="AB18" s="16">
        <v>5.12653260002192E-2</v>
      </c>
      <c r="AC18" s="16"/>
      <c r="AD18" s="16">
        <v>7.0013367658480805E-2</v>
      </c>
      <c r="AE18" s="16">
        <v>4.4558641074439798E-2</v>
      </c>
      <c r="AF18" s="16"/>
      <c r="AG18" s="16" t="s">
        <v>123</v>
      </c>
      <c r="AH18" s="16" t="s">
        <v>123</v>
      </c>
      <c r="AI18" s="16" t="s">
        <v>123</v>
      </c>
      <c r="AJ18" s="16">
        <v>5.9891830482257102E-2</v>
      </c>
      <c r="AK18" s="16">
        <v>8.6699447119410494E-2</v>
      </c>
      <c r="AL18" s="16" t="s">
        <v>123</v>
      </c>
      <c r="AM18" s="16" t="s">
        <v>123</v>
      </c>
      <c r="AN18" s="16" t="s">
        <v>123</v>
      </c>
      <c r="AO18" s="16" t="s">
        <v>123</v>
      </c>
      <c r="AP18" s="16"/>
      <c r="AQ18" s="16">
        <v>5.5859657182011899E-2</v>
      </c>
      <c r="AR18" s="16">
        <v>9.1386403764436699E-2</v>
      </c>
      <c r="AS18" s="16">
        <v>0</v>
      </c>
      <c r="AT18" s="16">
        <v>0</v>
      </c>
      <c r="AU18" s="16">
        <v>0</v>
      </c>
      <c r="AV18" s="16" t="s">
        <v>123</v>
      </c>
      <c r="AW18" s="16"/>
      <c r="AX18" s="16">
        <v>9.6964236417690197E-2</v>
      </c>
      <c r="AY18" s="16">
        <v>7.3664539736946394E-2</v>
      </c>
      <c r="AZ18" s="16">
        <v>0</v>
      </c>
      <c r="BA18" s="16">
        <v>0</v>
      </c>
      <c r="BB18" s="16">
        <v>6.4905494577051595E-2</v>
      </c>
      <c r="BC18" s="16"/>
      <c r="BD18" s="16">
        <v>4.3228344521563697E-2</v>
      </c>
      <c r="BE18" s="16">
        <v>0.108453882466506</v>
      </c>
      <c r="BF18" s="16"/>
      <c r="BG18" s="16">
        <v>6.1811664338556602E-2</v>
      </c>
      <c r="BH18" s="16">
        <v>6.9128794902578006E-2</v>
      </c>
      <c r="BI18" s="16"/>
      <c r="BJ18" s="16">
        <v>5.9621502022977002E-2</v>
      </c>
      <c r="BK18" s="16">
        <v>7.2413540920827302E-2</v>
      </c>
    </row>
    <row r="19" spans="2:63" x14ac:dyDescent="0.35">
      <c r="B19" s="17" t="s">
        <v>84</v>
      </c>
      <c r="C19" s="16">
        <v>4.1731127509951498E-2</v>
      </c>
      <c r="D19" s="16">
        <v>1.49724008516739E-2</v>
      </c>
      <c r="E19" s="16">
        <v>9.6484692811293196E-2</v>
      </c>
      <c r="F19" s="16"/>
      <c r="G19" s="16">
        <v>0</v>
      </c>
      <c r="H19" s="16">
        <v>1.9446630320544899E-2</v>
      </c>
      <c r="I19" s="16">
        <v>0.11394339060698699</v>
      </c>
      <c r="J19" s="16"/>
      <c r="K19" s="16">
        <v>5.9683757217354298E-2</v>
      </c>
      <c r="L19" s="16">
        <v>4.3173762424330603E-2</v>
      </c>
      <c r="M19" s="16">
        <v>2.9101050463598802E-2</v>
      </c>
      <c r="N19" s="16">
        <v>4.5459589383392403E-2</v>
      </c>
      <c r="O19" s="16"/>
      <c r="P19" s="16">
        <v>0</v>
      </c>
      <c r="Q19" s="16">
        <v>0.13247964073892199</v>
      </c>
      <c r="R19" s="16">
        <v>8.6763584532505003E-2</v>
      </c>
      <c r="S19" s="16">
        <v>1.6253400835881102E-2</v>
      </c>
      <c r="T19" s="16"/>
      <c r="U19" s="16">
        <v>7.4382359908491694E-2</v>
      </c>
      <c r="V19" s="16">
        <v>0</v>
      </c>
      <c r="W19" s="16">
        <v>6.55241022537289E-2</v>
      </c>
      <c r="X19" s="16">
        <v>0</v>
      </c>
      <c r="Y19" s="16">
        <v>0</v>
      </c>
      <c r="Z19" s="16"/>
      <c r="AA19" s="16">
        <v>4.1599382749947698E-2</v>
      </c>
      <c r="AB19" s="16">
        <v>3.08027168878897E-2</v>
      </c>
      <c r="AC19" s="16"/>
      <c r="AD19" s="16">
        <v>5.2688149635925302E-2</v>
      </c>
      <c r="AE19" s="16">
        <v>2.6773012345989899E-2</v>
      </c>
      <c r="AF19" s="16"/>
      <c r="AG19" s="16" t="s">
        <v>123</v>
      </c>
      <c r="AH19" s="16" t="s">
        <v>123</v>
      </c>
      <c r="AI19" s="16" t="s">
        <v>123</v>
      </c>
      <c r="AJ19" s="16">
        <v>2.58302410010008E-2</v>
      </c>
      <c r="AK19" s="16">
        <v>9.82128765925884E-2</v>
      </c>
      <c r="AL19" s="16" t="s">
        <v>123</v>
      </c>
      <c r="AM19" s="16" t="s">
        <v>123</v>
      </c>
      <c r="AN19" s="16" t="s">
        <v>123</v>
      </c>
      <c r="AO19" s="16" t="s">
        <v>123</v>
      </c>
      <c r="AP19" s="16"/>
      <c r="AQ19" s="16">
        <v>6.3372683138073399E-2</v>
      </c>
      <c r="AR19" s="16">
        <v>3.3808444409143698E-2</v>
      </c>
      <c r="AS19" s="16">
        <v>0</v>
      </c>
      <c r="AT19" s="16">
        <v>0</v>
      </c>
      <c r="AU19" s="16">
        <v>0</v>
      </c>
      <c r="AV19" s="16" t="s">
        <v>123</v>
      </c>
      <c r="AW19" s="16"/>
      <c r="AX19" s="16">
        <v>5.4650621578958503E-2</v>
      </c>
      <c r="AY19" s="16">
        <v>4.0878344086949403E-2</v>
      </c>
      <c r="AZ19" s="16">
        <v>0</v>
      </c>
      <c r="BA19" s="16">
        <v>0</v>
      </c>
      <c r="BB19" s="16">
        <v>7.2621573956421798E-2</v>
      </c>
      <c r="BC19" s="16"/>
      <c r="BD19" s="16">
        <v>3.1074544236040402E-2</v>
      </c>
      <c r="BE19" s="16">
        <v>6.1895087717405102E-2</v>
      </c>
      <c r="BF19" s="16"/>
      <c r="BG19" s="16">
        <v>4.4433098677503599E-2</v>
      </c>
      <c r="BH19" s="16">
        <v>3.94520945399532E-2</v>
      </c>
      <c r="BI19" s="16"/>
      <c r="BJ19" s="16">
        <v>4.3005425216714202E-2</v>
      </c>
      <c r="BK19" s="16">
        <v>4.1376696139603597E-2</v>
      </c>
    </row>
    <row r="20" spans="2:63" x14ac:dyDescent="0.35">
      <c r="B20" s="17" t="s">
        <v>140</v>
      </c>
      <c r="C20" s="18">
        <v>9.6856866610100407E-3</v>
      </c>
      <c r="D20" s="18">
        <v>0</v>
      </c>
      <c r="E20" s="18">
        <v>2.9504487602268401E-2</v>
      </c>
      <c r="F20" s="18"/>
      <c r="G20" s="18">
        <v>4.5627331173575203E-2</v>
      </c>
      <c r="H20" s="18">
        <v>0</v>
      </c>
      <c r="I20" s="18">
        <v>0</v>
      </c>
      <c r="J20" s="18"/>
      <c r="K20" s="18">
        <v>0</v>
      </c>
      <c r="L20" s="18">
        <v>0</v>
      </c>
      <c r="M20" s="18">
        <v>2.8025820524470502E-2</v>
      </c>
      <c r="N20" s="18">
        <v>0</v>
      </c>
      <c r="O20" s="18"/>
      <c r="P20" s="18">
        <v>0.28801591141931299</v>
      </c>
      <c r="Q20" s="18">
        <v>0</v>
      </c>
      <c r="R20" s="18">
        <v>0</v>
      </c>
      <c r="S20" s="18">
        <v>0</v>
      </c>
      <c r="T20" s="18"/>
      <c r="U20" s="18">
        <v>2.2745715945220801E-2</v>
      </c>
      <c r="V20" s="18">
        <v>0</v>
      </c>
      <c r="W20" s="18">
        <v>0</v>
      </c>
      <c r="X20" s="18">
        <v>0</v>
      </c>
      <c r="Y20" s="18">
        <v>0</v>
      </c>
      <c r="Z20" s="18"/>
      <c r="AA20" s="18">
        <v>0</v>
      </c>
      <c r="AB20" s="18">
        <v>0</v>
      </c>
      <c r="AC20" s="18"/>
      <c r="AD20" s="18">
        <v>0</v>
      </c>
      <c r="AE20" s="18">
        <v>0</v>
      </c>
      <c r="AF20" s="18"/>
      <c r="AG20" s="18" t="s">
        <v>123</v>
      </c>
      <c r="AH20" s="18" t="s">
        <v>123</v>
      </c>
      <c r="AI20" s="18" t="s">
        <v>123</v>
      </c>
      <c r="AJ20" s="18">
        <v>0</v>
      </c>
      <c r="AK20" s="18">
        <v>4.4090342236173599E-2</v>
      </c>
      <c r="AL20" s="18" t="s">
        <v>123</v>
      </c>
      <c r="AM20" s="18" t="s">
        <v>123</v>
      </c>
      <c r="AN20" s="18" t="s">
        <v>123</v>
      </c>
      <c r="AO20" s="18" t="s">
        <v>123</v>
      </c>
      <c r="AP20" s="18"/>
      <c r="AQ20" s="18">
        <v>0</v>
      </c>
      <c r="AR20" s="18">
        <v>0</v>
      </c>
      <c r="AS20" s="18">
        <v>0</v>
      </c>
      <c r="AT20" s="18">
        <v>0.193609668736902</v>
      </c>
      <c r="AU20" s="18">
        <v>0</v>
      </c>
      <c r="AV20" s="18" t="s">
        <v>123</v>
      </c>
      <c r="AW20" s="18"/>
      <c r="AX20" s="18">
        <v>5.1526954556231901E-2</v>
      </c>
      <c r="AY20" s="18">
        <v>0</v>
      </c>
      <c r="AZ20" s="18">
        <v>0</v>
      </c>
      <c r="BA20" s="18">
        <v>0</v>
      </c>
      <c r="BB20" s="18">
        <v>0</v>
      </c>
      <c r="BC20" s="18"/>
      <c r="BD20" s="18">
        <v>0</v>
      </c>
      <c r="BE20" s="18">
        <v>2.80125551698499E-2</v>
      </c>
      <c r="BF20" s="18"/>
      <c r="BG20" s="18">
        <v>0</v>
      </c>
      <c r="BH20" s="18">
        <v>1.7855277625784802E-2</v>
      </c>
      <c r="BI20" s="18"/>
      <c r="BJ20" s="18">
        <v>2.0889173677723399E-2</v>
      </c>
      <c r="BK20" s="18">
        <v>0</v>
      </c>
    </row>
    <row r="21" spans="2:63" x14ac:dyDescent="0.35">
      <c r="B21" s="15" t="s">
        <v>151</v>
      </c>
    </row>
    <row r="22" spans="2:63" x14ac:dyDescent="0.35">
      <c r="B22" t="s">
        <v>87</v>
      </c>
    </row>
    <row r="23" spans="2:63" x14ac:dyDescent="0.35">
      <c r="B23" t="s">
        <v>88</v>
      </c>
    </row>
    <row r="25" spans="2:63" x14ac:dyDescent="0.35">
      <c r="B25"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M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13" width="20.7265625" customWidth="1"/>
  </cols>
  <sheetData>
    <row r="2" spans="2:13" ht="40" customHeight="1" x14ac:dyDescent="0.35">
      <c r="D2" s="29" t="s">
        <v>204</v>
      </c>
      <c r="E2" s="26"/>
      <c r="F2" s="26"/>
      <c r="G2" s="26"/>
      <c r="H2" s="26"/>
      <c r="I2" s="26"/>
      <c r="J2" s="26"/>
      <c r="K2" s="26"/>
      <c r="L2" s="26"/>
      <c r="M2" s="26"/>
    </row>
    <row r="6" spans="2:13" ht="50.15" customHeight="1" x14ac:dyDescent="0.35">
      <c r="B6" s="22" t="s">
        <v>14</v>
      </c>
      <c r="C6" s="22" t="s">
        <v>192</v>
      </c>
      <c r="D6" s="22" t="s">
        <v>193</v>
      </c>
      <c r="E6" s="22" t="s">
        <v>194</v>
      </c>
      <c r="F6" s="22" t="s">
        <v>195</v>
      </c>
      <c r="G6" s="22" t="s">
        <v>196</v>
      </c>
      <c r="H6" s="22" t="s">
        <v>197</v>
      </c>
      <c r="I6" s="22" t="s">
        <v>198</v>
      </c>
      <c r="J6" s="22" t="s">
        <v>199</v>
      </c>
      <c r="K6" s="22" t="s">
        <v>200</v>
      </c>
      <c r="L6" s="22" t="s">
        <v>201</v>
      </c>
    </row>
    <row r="7" spans="2:13" x14ac:dyDescent="0.35">
      <c r="B7" s="17" t="s">
        <v>202</v>
      </c>
      <c r="C7" s="16">
        <v>0.19009543222103201</v>
      </c>
      <c r="D7" s="16">
        <v>0.32712599035311102</v>
      </c>
      <c r="E7" s="16">
        <v>0.72313500186357305</v>
      </c>
      <c r="F7" s="16">
        <v>0.228842606310658</v>
      </c>
      <c r="G7" s="16">
        <v>0.23978030709349099</v>
      </c>
      <c r="H7" s="16">
        <v>0.64265340114998104</v>
      </c>
      <c r="I7" s="16">
        <v>0.79087282076955001</v>
      </c>
      <c r="J7" s="16">
        <v>0.37278435525380199</v>
      </c>
      <c r="K7" s="16">
        <v>0.45150090896954498</v>
      </c>
      <c r="L7" s="16">
        <v>0.77828056636588006</v>
      </c>
    </row>
    <row r="8" spans="2:13" x14ac:dyDescent="0.35">
      <c r="B8" s="17" t="s">
        <v>203</v>
      </c>
      <c r="C8" s="16">
        <v>0.77964733517041995</v>
      </c>
      <c r="D8" s="16">
        <v>0.644605299404443</v>
      </c>
      <c r="E8" s="16">
        <v>0.232836580187151</v>
      </c>
      <c r="F8" s="16">
        <v>0.706688313986233</v>
      </c>
      <c r="G8" s="16">
        <v>0.70396310899333103</v>
      </c>
      <c r="H8" s="16">
        <v>0.24465649461088401</v>
      </c>
      <c r="I8" s="16">
        <v>0.120548354945714</v>
      </c>
      <c r="J8" s="16">
        <v>0.56346758974937206</v>
      </c>
      <c r="K8" s="16">
        <v>0.46346952787984902</v>
      </c>
      <c r="L8" s="16">
        <v>0.17064497756018701</v>
      </c>
    </row>
    <row r="9" spans="2:13" x14ac:dyDescent="0.35">
      <c r="B9" s="17" t="s">
        <v>84</v>
      </c>
      <c r="C9" s="16">
        <v>3.02572326085482E-2</v>
      </c>
      <c r="D9" s="16">
        <v>2.8268710242445899E-2</v>
      </c>
      <c r="E9" s="16">
        <v>4.4028417949275901E-2</v>
      </c>
      <c r="F9" s="16">
        <v>6.4469079703109597E-2</v>
      </c>
      <c r="G9" s="16">
        <v>5.6256583913178802E-2</v>
      </c>
      <c r="H9" s="16">
        <v>0.112690104239135</v>
      </c>
      <c r="I9" s="16">
        <v>8.8578824284735999E-2</v>
      </c>
      <c r="J9" s="16">
        <v>6.3748054996825607E-2</v>
      </c>
      <c r="K9" s="16">
        <v>8.5029563150605905E-2</v>
      </c>
      <c r="L9" s="16">
        <v>5.1074456073933502E-2</v>
      </c>
    </row>
    <row r="10" spans="2:13" x14ac:dyDescent="0.35">
      <c r="B10" s="15" t="s">
        <v>125</v>
      </c>
      <c r="C10" s="15"/>
      <c r="D10" s="15"/>
      <c r="E10" s="15"/>
      <c r="F10" s="15"/>
      <c r="G10" s="15"/>
      <c r="H10" s="15"/>
      <c r="I10" s="15"/>
      <c r="J10" s="15"/>
      <c r="K10" s="15"/>
      <c r="L10" s="15"/>
    </row>
    <row r="11" spans="2:13" x14ac:dyDescent="0.35">
      <c r="B11" t="s">
        <v>87</v>
      </c>
    </row>
    <row r="12" spans="2:13" x14ac:dyDescent="0.35">
      <c r="B12" t="s">
        <v>88</v>
      </c>
    </row>
    <row r="16" spans="2:13" x14ac:dyDescent="0.35">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K16"/>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242</v>
      </c>
      <c r="D7" s="10">
        <v>142</v>
      </c>
      <c r="E7" s="10">
        <v>100</v>
      </c>
      <c r="F7" s="10"/>
      <c r="G7" s="10">
        <v>65</v>
      </c>
      <c r="H7" s="10">
        <v>126</v>
      </c>
      <c r="I7" s="10">
        <v>51</v>
      </c>
      <c r="J7" s="10"/>
      <c r="K7" s="10">
        <v>43</v>
      </c>
      <c r="L7" s="10">
        <v>50</v>
      </c>
      <c r="M7" s="10">
        <v>86</v>
      </c>
      <c r="N7" s="10">
        <v>63</v>
      </c>
      <c r="O7" s="10"/>
      <c r="P7" s="10">
        <v>14</v>
      </c>
      <c r="Q7" s="10">
        <v>39</v>
      </c>
      <c r="R7" s="10">
        <v>54</v>
      </c>
      <c r="S7" s="10">
        <v>125</v>
      </c>
      <c r="T7" s="10"/>
      <c r="U7" s="10">
        <v>118</v>
      </c>
      <c r="V7" s="10">
        <v>62</v>
      </c>
      <c r="W7" s="10">
        <v>32</v>
      </c>
      <c r="X7" s="10">
        <v>21</v>
      </c>
      <c r="Y7" s="10">
        <v>5</v>
      </c>
      <c r="Z7" s="10"/>
      <c r="AA7" s="10">
        <v>60</v>
      </c>
      <c r="AB7" s="10">
        <v>80</v>
      </c>
      <c r="AC7" s="10"/>
      <c r="AD7" s="10">
        <v>87</v>
      </c>
      <c r="AE7" s="10">
        <v>108</v>
      </c>
      <c r="AF7" s="10"/>
      <c r="AG7" s="10" t="s">
        <v>122</v>
      </c>
      <c r="AH7" s="10" t="s">
        <v>122</v>
      </c>
      <c r="AI7" s="10" t="s">
        <v>122</v>
      </c>
      <c r="AJ7" s="10">
        <v>177</v>
      </c>
      <c r="AK7" s="10">
        <v>65</v>
      </c>
      <c r="AL7" s="10" t="s">
        <v>122</v>
      </c>
      <c r="AM7" s="10" t="s">
        <v>122</v>
      </c>
      <c r="AN7" s="10" t="s">
        <v>122</v>
      </c>
      <c r="AO7" s="10" t="s">
        <v>122</v>
      </c>
      <c r="AP7" s="10"/>
      <c r="AQ7" s="10">
        <v>105</v>
      </c>
      <c r="AR7" s="10">
        <v>66</v>
      </c>
      <c r="AS7" s="10">
        <v>4</v>
      </c>
      <c r="AT7" s="10">
        <v>19</v>
      </c>
      <c r="AU7" s="10">
        <v>43</v>
      </c>
      <c r="AV7" s="10">
        <v>3</v>
      </c>
      <c r="AW7" s="10"/>
      <c r="AX7" s="10">
        <v>49</v>
      </c>
      <c r="AY7" s="10">
        <v>123</v>
      </c>
      <c r="AZ7" s="10">
        <v>6</v>
      </c>
      <c r="BA7" s="10">
        <v>33</v>
      </c>
      <c r="BB7" s="10">
        <v>31</v>
      </c>
      <c r="BC7" s="10"/>
      <c r="BD7" s="10">
        <v>152</v>
      </c>
      <c r="BE7" s="10">
        <v>90</v>
      </c>
      <c r="BF7" s="10"/>
      <c r="BG7" s="10">
        <v>100</v>
      </c>
      <c r="BH7" s="10">
        <v>142</v>
      </c>
      <c r="BI7" s="10"/>
      <c r="BJ7" s="10">
        <v>101</v>
      </c>
      <c r="BK7" s="10">
        <v>133</v>
      </c>
    </row>
    <row r="8" spans="2:63" ht="30" customHeight="1" x14ac:dyDescent="0.35">
      <c r="B8" s="11" t="s">
        <v>19</v>
      </c>
      <c r="C8" s="11">
        <v>249</v>
      </c>
      <c r="D8" s="11">
        <v>157</v>
      </c>
      <c r="E8" s="11">
        <v>92</v>
      </c>
      <c r="F8" s="11"/>
      <c r="G8" s="11">
        <v>80</v>
      </c>
      <c r="H8" s="11">
        <v>119</v>
      </c>
      <c r="I8" s="11">
        <v>50</v>
      </c>
      <c r="J8" s="11"/>
      <c r="K8" s="11">
        <v>40</v>
      </c>
      <c r="L8" s="11">
        <v>50</v>
      </c>
      <c r="M8" s="11">
        <v>85</v>
      </c>
      <c r="N8" s="11">
        <v>73</v>
      </c>
      <c r="O8" s="11"/>
      <c r="P8" s="11">
        <v>15</v>
      </c>
      <c r="Q8" s="11">
        <v>42</v>
      </c>
      <c r="R8" s="11">
        <v>55</v>
      </c>
      <c r="S8" s="11">
        <v>129</v>
      </c>
      <c r="T8" s="11"/>
      <c r="U8" s="11">
        <v>128</v>
      </c>
      <c r="V8" s="11">
        <v>58</v>
      </c>
      <c r="W8" s="11">
        <v>32</v>
      </c>
      <c r="X8" s="11">
        <v>21</v>
      </c>
      <c r="Y8" s="11">
        <v>5</v>
      </c>
      <c r="Z8" s="11"/>
      <c r="AA8" s="11">
        <v>62</v>
      </c>
      <c r="AB8" s="11">
        <v>83</v>
      </c>
      <c r="AC8" s="11"/>
      <c r="AD8" s="11">
        <v>90</v>
      </c>
      <c r="AE8" s="11">
        <v>110</v>
      </c>
      <c r="AF8" s="11"/>
      <c r="AG8" s="11" t="s">
        <v>122</v>
      </c>
      <c r="AH8" s="11" t="s">
        <v>122</v>
      </c>
      <c r="AI8" s="11" t="s">
        <v>122</v>
      </c>
      <c r="AJ8" s="11">
        <v>185</v>
      </c>
      <c r="AK8" s="11">
        <v>65</v>
      </c>
      <c r="AL8" s="11" t="s">
        <v>122</v>
      </c>
      <c r="AM8" s="11" t="s">
        <v>122</v>
      </c>
      <c r="AN8" s="11" t="s">
        <v>122</v>
      </c>
      <c r="AO8" s="11" t="s">
        <v>122</v>
      </c>
      <c r="AP8" s="11"/>
      <c r="AQ8" s="11">
        <v>107</v>
      </c>
      <c r="AR8" s="11">
        <v>68</v>
      </c>
      <c r="AS8" s="11">
        <v>4</v>
      </c>
      <c r="AT8" s="11">
        <v>19</v>
      </c>
      <c r="AU8" s="11">
        <v>46</v>
      </c>
      <c r="AV8" s="11">
        <v>3</v>
      </c>
      <c r="AW8" s="11"/>
      <c r="AX8" s="11">
        <v>52</v>
      </c>
      <c r="AY8" s="11">
        <v>128</v>
      </c>
      <c r="AZ8" s="11">
        <v>7</v>
      </c>
      <c r="BA8" s="11">
        <v>32</v>
      </c>
      <c r="BB8" s="11">
        <v>31</v>
      </c>
      <c r="BC8" s="11"/>
      <c r="BD8" s="11">
        <v>153</v>
      </c>
      <c r="BE8" s="11">
        <v>96</v>
      </c>
      <c r="BF8" s="11"/>
      <c r="BG8" s="11">
        <v>103</v>
      </c>
      <c r="BH8" s="11">
        <v>146</v>
      </c>
      <c r="BI8" s="11"/>
      <c r="BJ8" s="11">
        <v>104</v>
      </c>
      <c r="BK8" s="11">
        <v>137</v>
      </c>
    </row>
    <row r="9" spans="2:63" x14ac:dyDescent="0.35">
      <c r="B9" s="17" t="s">
        <v>202</v>
      </c>
      <c r="C9" s="16">
        <v>0.19009543222103201</v>
      </c>
      <c r="D9" s="16">
        <v>0.20689784770670999</v>
      </c>
      <c r="E9" s="16">
        <v>0.161400117515201</v>
      </c>
      <c r="F9" s="16"/>
      <c r="G9" s="16">
        <v>0.16235910471574799</v>
      </c>
      <c r="H9" s="16">
        <v>0.14132576726165899</v>
      </c>
      <c r="I9" s="16">
        <v>0.349574119192681</v>
      </c>
      <c r="J9" s="16"/>
      <c r="K9" s="16">
        <v>0.19675142935297299</v>
      </c>
      <c r="L9" s="16">
        <v>0.14983833114030401</v>
      </c>
      <c r="M9" s="16">
        <v>0.217945550262549</v>
      </c>
      <c r="N9" s="16">
        <v>0.181656728093012</v>
      </c>
      <c r="O9" s="16"/>
      <c r="P9" s="16">
        <v>0</v>
      </c>
      <c r="Q9" s="16">
        <v>0.163924404032015</v>
      </c>
      <c r="R9" s="16">
        <v>0.139517463433004</v>
      </c>
      <c r="S9" s="16">
        <v>0.233513662333387</v>
      </c>
      <c r="T9" s="16"/>
      <c r="U9" s="16">
        <v>0.164063831600126</v>
      </c>
      <c r="V9" s="16">
        <v>0.23709035300463899</v>
      </c>
      <c r="W9" s="16">
        <v>0.147454725809822</v>
      </c>
      <c r="X9" s="16">
        <v>0.20782894912334601</v>
      </c>
      <c r="Y9" s="16">
        <v>0.37533425646873197</v>
      </c>
      <c r="Z9" s="16"/>
      <c r="AA9" s="16">
        <v>0.24063029286131099</v>
      </c>
      <c r="AB9" s="16">
        <v>0.20790652790130401</v>
      </c>
      <c r="AC9" s="16"/>
      <c r="AD9" s="16">
        <v>0.194434556454918</v>
      </c>
      <c r="AE9" s="16">
        <v>0.20199415632016901</v>
      </c>
      <c r="AF9" s="16"/>
      <c r="AG9" s="16" t="s">
        <v>123</v>
      </c>
      <c r="AH9" s="16" t="s">
        <v>123</v>
      </c>
      <c r="AI9" s="16" t="s">
        <v>123</v>
      </c>
      <c r="AJ9" s="16">
        <v>0.14228019721504101</v>
      </c>
      <c r="AK9" s="16">
        <v>0.32682753356367</v>
      </c>
      <c r="AL9" s="16" t="s">
        <v>123</v>
      </c>
      <c r="AM9" s="16" t="s">
        <v>123</v>
      </c>
      <c r="AN9" s="16" t="s">
        <v>123</v>
      </c>
      <c r="AO9" s="16" t="s">
        <v>123</v>
      </c>
      <c r="AP9" s="16"/>
      <c r="AQ9" s="16">
        <v>0.285631527487196</v>
      </c>
      <c r="AR9" s="16">
        <v>0.10990327795287699</v>
      </c>
      <c r="AS9" s="16">
        <v>0.21776162322959799</v>
      </c>
      <c r="AT9" s="16">
        <v>4.7889412526589799E-2</v>
      </c>
      <c r="AU9" s="16">
        <v>0.16485472836686199</v>
      </c>
      <c r="AV9" s="16">
        <v>0</v>
      </c>
      <c r="AW9" s="16"/>
      <c r="AX9" s="16">
        <v>0.103998921022767</v>
      </c>
      <c r="AY9" s="16">
        <v>0.23397978267922001</v>
      </c>
      <c r="AZ9" s="16">
        <v>0</v>
      </c>
      <c r="BA9" s="16">
        <v>0.121049766728549</v>
      </c>
      <c r="BB9" s="16">
        <v>0.26560499525183701</v>
      </c>
      <c r="BC9" s="16"/>
      <c r="BD9" s="16">
        <v>0.22412161956994101</v>
      </c>
      <c r="BE9" s="16">
        <v>0.13599144628691501</v>
      </c>
      <c r="BF9" s="16"/>
      <c r="BG9" s="16">
        <v>0.23681332881119399</v>
      </c>
      <c r="BH9" s="16">
        <v>0.15717253714885701</v>
      </c>
      <c r="BI9" s="16"/>
      <c r="BJ9" s="16">
        <v>0.161240767239967</v>
      </c>
      <c r="BK9" s="16">
        <v>0.195446105557193</v>
      </c>
    </row>
    <row r="10" spans="2:63" x14ac:dyDescent="0.35">
      <c r="B10" s="17" t="s">
        <v>203</v>
      </c>
      <c r="C10" s="16">
        <v>0.77964733517041995</v>
      </c>
      <c r="D10" s="16">
        <v>0.78680095185433996</v>
      </c>
      <c r="E10" s="16">
        <v>0.76743032493133101</v>
      </c>
      <c r="F10" s="16"/>
      <c r="G10" s="16">
        <v>0.82603728929114195</v>
      </c>
      <c r="H10" s="16">
        <v>0.82799771590761595</v>
      </c>
      <c r="I10" s="16">
        <v>0.59160987963213296</v>
      </c>
      <c r="J10" s="16"/>
      <c r="K10" s="16">
        <v>0.760534909699916</v>
      </c>
      <c r="L10" s="16">
        <v>0.79219218888731602</v>
      </c>
      <c r="M10" s="16">
        <v>0.74798680199627599</v>
      </c>
      <c r="N10" s="16">
        <v>0.81834327190698797</v>
      </c>
      <c r="O10" s="16"/>
      <c r="P10" s="16">
        <v>0.93757809405971804</v>
      </c>
      <c r="Q10" s="16">
        <v>0.81641175981500702</v>
      </c>
      <c r="R10" s="16">
        <v>0.78835951522312997</v>
      </c>
      <c r="S10" s="16">
        <v>0.75205807690859505</v>
      </c>
      <c r="T10" s="16"/>
      <c r="U10" s="16">
        <v>0.79858908984220101</v>
      </c>
      <c r="V10" s="16">
        <v>0.73207671640039296</v>
      </c>
      <c r="W10" s="16">
        <v>0.852545274190178</v>
      </c>
      <c r="X10" s="16">
        <v>0.74641579732886598</v>
      </c>
      <c r="Y10" s="16">
        <v>0.62466574353126803</v>
      </c>
      <c r="Z10" s="16"/>
      <c r="AA10" s="16">
        <v>0.71420127094936203</v>
      </c>
      <c r="AB10" s="16">
        <v>0.76790965648138698</v>
      </c>
      <c r="AC10" s="16"/>
      <c r="AD10" s="16">
        <v>0.78390738180944597</v>
      </c>
      <c r="AE10" s="16">
        <v>0.76365852340704299</v>
      </c>
      <c r="AF10" s="16"/>
      <c r="AG10" s="16" t="s">
        <v>123</v>
      </c>
      <c r="AH10" s="16" t="s">
        <v>123</v>
      </c>
      <c r="AI10" s="16" t="s">
        <v>123</v>
      </c>
      <c r="AJ10" s="16">
        <v>0.83754773232142699</v>
      </c>
      <c r="AK10" s="16">
        <v>0.61407577685770698</v>
      </c>
      <c r="AL10" s="16" t="s">
        <v>123</v>
      </c>
      <c r="AM10" s="16" t="s">
        <v>123</v>
      </c>
      <c r="AN10" s="16" t="s">
        <v>123</v>
      </c>
      <c r="AO10" s="16" t="s">
        <v>123</v>
      </c>
      <c r="AP10" s="16"/>
      <c r="AQ10" s="16">
        <v>0.68746983208991097</v>
      </c>
      <c r="AR10" s="16">
        <v>0.89009672204712298</v>
      </c>
      <c r="AS10" s="16">
        <v>0.78223837677040298</v>
      </c>
      <c r="AT10" s="16">
        <v>0.80838890786408402</v>
      </c>
      <c r="AU10" s="16">
        <v>0.81365179917603403</v>
      </c>
      <c r="AV10" s="16">
        <v>1</v>
      </c>
      <c r="AW10" s="16"/>
      <c r="AX10" s="16">
        <v>0.87815434580655205</v>
      </c>
      <c r="AY10" s="16">
        <v>0.72818434619571804</v>
      </c>
      <c r="AZ10" s="16">
        <v>1</v>
      </c>
      <c r="BA10" s="16">
        <v>0.84895145467460298</v>
      </c>
      <c r="BB10" s="16">
        <v>0.70775680133127405</v>
      </c>
      <c r="BC10" s="16"/>
      <c r="BD10" s="16">
        <v>0.74539662081948299</v>
      </c>
      <c r="BE10" s="16">
        <v>0.83410833453172395</v>
      </c>
      <c r="BF10" s="16"/>
      <c r="BG10" s="16">
        <v>0.72596768456263605</v>
      </c>
      <c r="BH10" s="16">
        <v>0.81747629652060305</v>
      </c>
      <c r="BI10" s="16"/>
      <c r="BJ10" s="16">
        <v>0.79393556134645205</v>
      </c>
      <c r="BK10" s="16">
        <v>0.78352400447528803</v>
      </c>
    </row>
    <row r="11" spans="2:63" x14ac:dyDescent="0.35">
      <c r="B11" s="17" t="s">
        <v>84</v>
      </c>
      <c r="C11" s="18">
        <v>3.02572326085482E-2</v>
      </c>
      <c r="D11" s="18">
        <v>6.3012004389497401E-3</v>
      </c>
      <c r="E11" s="18">
        <v>7.1169557553467905E-2</v>
      </c>
      <c r="F11" s="18"/>
      <c r="G11" s="18">
        <v>1.1603605993110999E-2</v>
      </c>
      <c r="H11" s="18">
        <v>3.0676516830725701E-2</v>
      </c>
      <c r="I11" s="18">
        <v>5.8816001175185303E-2</v>
      </c>
      <c r="J11" s="18"/>
      <c r="K11" s="18">
        <v>4.2713660947110897E-2</v>
      </c>
      <c r="L11" s="18">
        <v>5.7969479972380202E-2</v>
      </c>
      <c r="M11" s="18">
        <v>3.4067647741174302E-2</v>
      </c>
      <c r="N11" s="18">
        <v>0</v>
      </c>
      <c r="O11" s="18"/>
      <c r="P11" s="18">
        <v>6.2421905940281699E-2</v>
      </c>
      <c r="Q11" s="18">
        <v>1.9663836152977999E-2</v>
      </c>
      <c r="R11" s="18">
        <v>7.2123021343866306E-2</v>
      </c>
      <c r="S11" s="18">
        <v>1.4428260758018001E-2</v>
      </c>
      <c r="T11" s="18"/>
      <c r="U11" s="18">
        <v>3.7347078557673101E-2</v>
      </c>
      <c r="V11" s="18">
        <v>3.0832930594968399E-2</v>
      </c>
      <c r="W11" s="18">
        <v>0</v>
      </c>
      <c r="X11" s="18">
        <v>4.5755253547787103E-2</v>
      </c>
      <c r="Y11" s="18">
        <v>0</v>
      </c>
      <c r="Z11" s="18"/>
      <c r="AA11" s="18">
        <v>4.5168436189325999E-2</v>
      </c>
      <c r="AB11" s="18">
        <v>2.41838156173095E-2</v>
      </c>
      <c r="AC11" s="18"/>
      <c r="AD11" s="18">
        <v>2.1658061735636301E-2</v>
      </c>
      <c r="AE11" s="18">
        <v>3.4347320272788799E-2</v>
      </c>
      <c r="AF11" s="18"/>
      <c r="AG11" s="18" t="s">
        <v>123</v>
      </c>
      <c r="AH11" s="18" t="s">
        <v>123</v>
      </c>
      <c r="AI11" s="18" t="s">
        <v>123</v>
      </c>
      <c r="AJ11" s="18">
        <v>2.0172070463532001E-2</v>
      </c>
      <c r="AK11" s="18">
        <v>5.9096689578623102E-2</v>
      </c>
      <c r="AL11" s="18" t="s">
        <v>123</v>
      </c>
      <c r="AM11" s="18" t="s">
        <v>123</v>
      </c>
      <c r="AN11" s="18" t="s">
        <v>123</v>
      </c>
      <c r="AO11" s="18" t="s">
        <v>123</v>
      </c>
      <c r="AP11" s="18"/>
      <c r="AQ11" s="18">
        <v>2.6898640422893898E-2</v>
      </c>
      <c r="AR11" s="18">
        <v>0</v>
      </c>
      <c r="AS11" s="18">
        <v>0</v>
      </c>
      <c r="AT11" s="18">
        <v>0.143721679609326</v>
      </c>
      <c r="AU11" s="18">
        <v>2.1493472457104101E-2</v>
      </c>
      <c r="AV11" s="18">
        <v>0</v>
      </c>
      <c r="AW11" s="18"/>
      <c r="AX11" s="18">
        <v>1.7846733170680699E-2</v>
      </c>
      <c r="AY11" s="18">
        <v>3.7835871125061801E-2</v>
      </c>
      <c r="AZ11" s="18">
        <v>0</v>
      </c>
      <c r="BA11" s="18">
        <v>2.9998778596847801E-2</v>
      </c>
      <c r="BB11" s="18">
        <v>2.6638203416889699E-2</v>
      </c>
      <c r="BC11" s="18"/>
      <c r="BD11" s="18">
        <v>3.0481759610575799E-2</v>
      </c>
      <c r="BE11" s="18">
        <v>2.99002191813614E-2</v>
      </c>
      <c r="BF11" s="18"/>
      <c r="BG11" s="18">
        <v>3.7218986626170403E-2</v>
      </c>
      <c r="BH11" s="18">
        <v>2.535116633054E-2</v>
      </c>
      <c r="BI11" s="18"/>
      <c r="BJ11" s="18">
        <v>4.4823671413580901E-2</v>
      </c>
      <c r="BK11" s="18">
        <v>2.1029889967519401E-2</v>
      </c>
    </row>
    <row r="12" spans="2:63" x14ac:dyDescent="0.35">
      <c r="B12" s="15" t="s">
        <v>125</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K16"/>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242</v>
      </c>
      <c r="D7" s="10">
        <v>142</v>
      </c>
      <c r="E7" s="10">
        <v>100</v>
      </c>
      <c r="F7" s="10"/>
      <c r="G7" s="10">
        <v>65</v>
      </c>
      <c r="H7" s="10">
        <v>126</v>
      </c>
      <c r="I7" s="10">
        <v>51</v>
      </c>
      <c r="J7" s="10"/>
      <c r="K7" s="10">
        <v>43</v>
      </c>
      <c r="L7" s="10">
        <v>50</v>
      </c>
      <c r="M7" s="10">
        <v>86</v>
      </c>
      <c r="N7" s="10">
        <v>63</v>
      </c>
      <c r="O7" s="10"/>
      <c r="P7" s="10">
        <v>14</v>
      </c>
      <c r="Q7" s="10">
        <v>39</v>
      </c>
      <c r="R7" s="10">
        <v>54</v>
      </c>
      <c r="S7" s="10">
        <v>125</v>
      </c>
      <c r="T7" s="10"/>
      <c r="U7" s="10">
        <v>118</v>
      </c>
      <c r="V7" s="10">
        <v>62</v>
      </c>
      <c r="W7" s="10">
        <v>32</v>
      </c>
      <c r="X7" s="10">
        <v>21</v>
      </c>
      <c r="Y7" s="10">
        <v>5</v>
      </c>
      <c r="Z7" s="10"/>
      <c r="AA7" s="10">
        <v>60</v>
      </c>
      <c r="AB7" s="10">
        <v>80</v>
      </c>
      <c r="AC7" s="10"/>
      <c r="AD7" s="10">
        <v>87</v>
      </c>
      <c r="AE7" s="10">
        <v>108</v>
      </c>
      <c r="AF7" s="10"/>
      <c r="AG7" s="10" t="s">
        <v>122</v>
      </c>
      <c r="AH7" s="10" t="s">
        <v>122</v>
      </c>
      <c r="AI7" s="10" t="s">
        <v>122</v>
      </c>
      <c r="AJ7" s="10">
        <v>177</v>
      </c>
      <c r="AK7" s="10">
        <v>65</v>
      </c>
      <c r="AL7" s="10" t="s">
        <v>122</v>
      </c>
      <c r="AM7" s="10" t="s">
        <v>122</v>
      </c>
      <c r="AN7" s="10" t="s">
        <v>122</v>
      </c>
      <c r="AO7" s="10" t="s">
        <v>122</v>
      </c>
      <c r="AP7" s="10"/>
      <c r="AQ7" s="10">
        <v>105</v>
      </c>
      <c r="AR7" s="10">
        <v>66</v>
      </c>
      <c r="AS7" s="10">
        <v>4</v>
      </c>
      <c r="AT7" s="10">
        <v>19</v>
      </c>
      <c r="AU7" s="10">
        <v>43</v>
      </c>
      <c r="AV7" s="10">
        <v>3</v>
      </c>
      <c r="AW7" s="10"/>
      <c r="AX7" s="10">
        <v>49</v>
      </c>
      <c r="AY7" s="10">
        <v>123</v>
      </c>
      <c r="AZ7" s="10">
        <v>6</v>
      </c>
      <c r="BA7" s="10">
        <v>33</v>
      </c>
      <c r="BB7" s="10">
        <v>31</v>
      </c>
      <c r="BC7" s="10"/>
      <c r="BD7" s="10">
        <v>152</v>
      </c>
      <c r="BE7" s="10">
        <v>90</v>
      </c>
      <c r="BF7" s="10"/>
      <c r="BG7" s="10">
        <v>100</v>
      </c>
      <c r="BH7" s="10">
        <v>142</v>
      </c>
      <c r="BI7" s="10"/>
      <c r="BJ7" s="10">
        <v>101</v>
      </c>
      <c r="BK7" s="10">
        <v>133</v>
      </c>
    </row>
    <row r="8" spans="2:63" ht="30" customHeight="1" x14ac:dyDescent="0.35">
      <c r="B8" s="11" t="s">
        <v>19</v>
      </c>
      <c r="C8" s="11">
        <v>249</v>
      </c>
      <c r="D8" s="11">
        <v>157</v>
      </c>
      <c r="E8" s="11">
        <v>92</v>
      </c>
      <c r="F8" s="11"/>
      <c r="G8" s="11">
        <v>80</v>
      </c>
      <c r="H8" s="11">
        <v>119</v>
      </c>
      <c r="I8" s="11">
        <v>50</v>
      </c>
      <c r="J8" s="11"/>
      <c r="K8" s="11">
        <v>40</v>
      </c>
      <c r="L8" s="11">
        <v>50</v>
      </c>
      <c r="M8" s="11">
        <v>85</v>
      </c>
      <c r="N8" s="11">
        <v>73</v>
      </c>
      <c r="O8" s="11"/>
      <c r="P8" s="11">
        <v>15</v>
      </c>
      <c r="Q8" s="11">
        <v>42</v>
      </c>
      <c r="R8" s="11">
        <v>55</v>
      </c>
      <c r="S8" s="11">
        <v>129</v>
      </c>
      <c r="T8" s="11"/>
      <c r="U8" s="11">
        <v>128</v>
      </c>
      <c r="V8" s="11">
        <v>58</v>
      </c>
      <c r="W8" s="11">
        <v>32</v>
      </c>
      <c r="X8" s="11">
        <v>21</v>
      </c>
      <c r="Y8" s="11">
        <v>5</v>
      </c>
      <c r="Z8" s="11"/>
      <c r="AA8" s="11">
        <v>62</v>
      </c>
      <c r="AB8" s="11">
        <v>83</v>
      </c>
      <c r="AC8" s="11"/>
      <c r="AD8" s="11">
        <v>90</v>
      </c>
      <c r="AE8" s="11">
        <v>110</v>
      </c>
      <c r="AF8" s="11"/>
      <c r="AG8" s="11" t="s">
        <v>122</v>
      </c>
      <c r="AH8" s="11" t="s">
        <v>122</v>
      </c>
      <c r="AI8" s="11" t="s">
        <v>122</v>
      </c>
      <c r="AJ8" s="11">
        <v>185</v>
      </c>
      <c r="AK8" s="11">
        <v>65</v>
      </c>
      <c r="AL8" s="11" t="s">
        <v>122</v>
      </c>
      <c r="AM8" s="11" t="s">
        <v>122</v>
      </c>
      <c r="AN8" s="11" t="s">
        <v>122</v>
      </c>
      <c r="AO8" s="11" t="s">
        <v>122</v>
      </c>
      <c r="AP8" s="11"/>
      <c r="AQ8" s="11">
        <v>107</v>
      </c>
      <c r="AR8" s="11">
        <v>68</v>
      </c>
      <c r="AS8" s="11">
        <v>4</v>
      </c>
      <c r="AT8" s="11">
        <v>19</v>
      </c>
      <c r="AU8" s="11">
        <v>46</v>
      </c>
      <c r="AV8" s="11">
        <v>3</v>
      </c>
      <c r="AW8" s="11"/>
      <c r="AX8" s="11">
        <v>52</v>
      </c>
      <c r="AY8" s="11">
        <v>128</v>
      </c>
      <c r="AZ8" s="11">
        <v>7</v>
      </c>
      <c r="BA8" s="11">
        <v>32</v>
      </c>
      <c r="BB8" s="11">
        <v>31</v>
      </c>
      <c r="BC8" s="11"/>
      <c r="BD8" s="11">
        <v>153</v>
      </c>
      <c r="BE8" s="11">
        <v>96</v>
      </c>
      <c r="BF8" s="11"/>
      <c r="BG8" s="11">
        <v>103</v>
      </c>
      <c r="BH8" s="11">
        <v>146</v>
      </c>
      <c r="BI8" s="11"/>
      <c r="BJ8" s="11">
        <v>104</v>
      </c>
      <c r="BK8" s="11">
        <v>137</v>
      </c>
    </row>
    <row r="9" spans="2:63" x14ac:dyDescent="0.35">
      <c r="B9" s="17" t="s">
        <v>202</v>
      </c>
      <c r="C9" s="16">
        <v>0.32712599035311102</v>
      </c>
      <c r="D9" s="16">
        <v>0.39466824325773497</v>
      </c>
      <c r="E9" s="16">
        <v>0.21177672972502101</v>
      </c>
      <c r="F9" s="16"/>
      <c r="G9" s="16">
        <v>0.36912116017299901</v>
      </c>
      <c r="H9" s="16">
        <v>0.31419853157147398</v>
      </c>
      <c r="I9" s="16">
        <v>0.29122067822011799</v>
      </c>
      <c r="J9" s="16"/>
      <c r="K9" s="16">
        <v>0.25283367979953703</v>
      </c>
      <c r="L9" s="16">
        <v>0.372627317752457</v>
      </c>
      <c r="M9" s="16">
        <v>0.331286182530103</v>
      </c>
      <c r="N9" s="16">
        <v>0.33195593332116402</v>
      </c>
      <c r="O9" s="16"/>
      <c r="P9" s="16">
        <v>0.20415508851584599</v>
      </c>
      <c r="Q9" s="16">
        <v>0.30772265430139401</v>
      </c>
      <c r="R9" s="16">
        <v>0.35644254288216698</v>
      </c>
      <c r="S9" s="16">
        <v>0.34323232105208701</v>
      </c>
      <c r="T9" s="16"/>
      <c r="U9" s="16">
        <v>0.34518918920056801</v>
      </c>
      <c r="V9" s="16">
        <v>0.18886357829716599</v>
      </c>
      <c r="W9" s="16">
        <v>0.36371644716541102</v>
      </c>
      <c r="X9" s="16">
        <v>0.44034806596905601</v>
      </c>
      <c r="Y9" s="16">
        <v>0.54533826159538101</v>
      </c>
      <c r="Z9" s="16"/>
      <c r="AA9" s="16">
        <v>0.34350085661821</v>
      </c>
      <c r="AB9" s="16">
        <v>0.35366240010663702</v>
      </c>
      <c r="AC9" s="16"/>
      <c r="AD9" s="16">
        <v>0.35812396263307</v>
      </c>
      <c r="AE9" s="16">
        <v>0.34532654192850498</v>
      </c>
      <c r="AF9" s="16"/>
      <c r="AG9" s="16" t="s">
        <v>123</v>
      </c>
      <c r="AH9" s="16" t="s">
        <v>123</v>
      </c>
      <c r="AI9" s="16" t="s">
        <v>123</v>
      </c>
      <c r="AJ9" s="16">
        <v>0.36509199301981898</v>
      </c>
      <c r="AK9" s="16">
        <v>0.21855868280879401</v>
      </c>
      <c r="AL9" s="16" t="s">
        <v>123</v>
      </c>
      <c r="AM9" s="16" t="s">
        <v>123</v>
      </c>
      <c r="AN9" s="16" t="s">
        <v>123</v>
      </c>
      <c r="AO9" s="16" t="s">
        <v>123</v>
      </c>
      <c r="AP9" s="16"/>
      <c r="AQ9" s="16">
        <v>0.29944440702722602</v>
      </c>
      <c r="AR9" s="16">
        <v>0.37553311458143501</v>
      </c>
      <c r="AS9" s="16">
        <v>0.78408262117344496</v>
      </c>
      <c r="AT9" s="16">
        <v>0.414687932477659</v>
      </c>
      <c r="AU9" s="16">
        <v>0.25356608562736199</v>
      </c>
      <c r="AV9" s="16">
        <v>0</v>
      </c>
      <c r="AW9" s="16"/>
      <c r="AX9" s="16">
        <v>0.31383879113470498</v>
      </c>
      <c r="AY9" s="16">
        <v>0.337077169422835</v>
      </c>
      <c r="AZ9" s="16">
        <v>0.36475518511772198</v>
      </c>
      <c r="BA9" s="16">
        <v>0.29678536176605502</v>
      </c>
      <c r="BB9" s="16">
        <v>0.33164380779776098</v>
      </c>
      <c r="BC9" s="16"/>
      <c r="BD9" s="16">
        <v>0.34450685177316198</v>
      </c>
      <c r="BE9" s="16">
        <v>0.29948922129195898</v>
      </c>
      <c r="BF9" s="16"/>
      <c r="BG9" s="16">
        <v>0.379258404419339</v>
      </c>
      <c r="BH9" s="16">
        <v>0.29038739286832999</v>
      </c>
      <c r="BI9" s="16"/>
      <c r="BJ9" s="16">
        <v>0.31333727532091399</v>
      </c>
      <c r="BK9" s="16">
        <v>0.32683874310268801</v>
      </c>
    </row>
    <row r="10" spans="2:63" x14ac:dyDescent="0.35">
      <c r="B10" s="17" t="s">
        <v>203</v>
      </c>
      <c r="C10" s="16">
        <v>0.644605299404443</v>
      </c>
      <c r="D10" s="16">
        <v>0.57842965839982097</v>
      </c>
      <c r="E10" s="16">
        <v>0.757620648067035</v>
      </c>
      <c r="F10" s="16"/>
      <c r="G10" s="16">
        <v>0.613173176615603</v>
      </c>
      <c r="H10" s="16">
        <v>0.64659635354915801</v>
      </c>
      <c r="I10" s="16">
        <v>0.68968485616569397</v>
      </c>
      <c r="J10" s="16"/>
      <c r="K10" s="16">
        <v>0.72391692854244405</v>
      </c>
      <c r="L10" s="16">
        <v>0.58018130687659197</v>
      </c>
      <c r="M10" s="16">
        <v>0.63580158233946504</v>
      </c>
      <c r="N10" s="16">
        <v>0.65537424682978596</v>
      </c>
      <c r="O10" s="16"/>
      <c r="P10" s="16">
        <v>0.79584491148415404</v>
      </c>
      <c r="Q10" s="16">
        <v>0.66990257175012702</v>
      </c>
      <c r="R10" s="16">
        <v>0.57513785258620198</v>
      </c>
      <c r="S10" s="16">
        <v>0.63831914198159401</v>
      </c>
      <c r="T10" s="16"/>
      <c r="U10" s="16">
        <v>0.640138581347511</v>
      </c>
      <c r="V10" s="16">
        <v>0.77858975148757403</v>
      </c>
      <c r="W10" s="16">
        <v>0.56411608563756699</v>
      </c>
      <c r="X10" s="16">
        <v>0.55965193403094404</v>
      </c>
      <c r="Y10" s="16">
        <v>0.45466173840461899</v>
      </c>
      <c r="Z10" s="16"/>
      <c r="AA10" s="16">
        <v>0.64089687366106995</v>
      </c>
      <c r="AB10" s="16">
        <v>0.62379121942974403</v>
      </c>
      <c r="AC10" s="16"/>
      <c r="AD10" s="16">
        <v>0.61555906352960799</v>
      </c>
      <c r="AE10" s="16">
        <v>0.62057011055742295</v>
      </c>
      <c r="AF10" s="16"/>
      <c r="AG10" s="16" t="s">
        <v>123</v>
      </c>
      <c r="AH10" s="16" t="s">
        <v>123</v>
      </c>
      <c r="AI10" s="16" t="s">
        <v>123</v>
      </c>
      <c r="AJ10" s="16">
        <v>0.61197590007908897</v>
      </c>
      <c r="AK10" s="16">
        <v>0.73791209450321904</v>
      </c>
      <c r="AL10" s="16" t="s">
        <v>123</v>
      </c>
      <c r="AM10" s="16" t="s">
        <v>123</v>
      </c>
      <c r="AN10" s="16" t="s">
        <v>123</v>
      </c>
      <c r="AO10" s="16" t="s">
        <v>123</v>
      </c>
      <c r="AP10" s="16"/>
      <c r="AQ10" s="16">
        <v>0.66081138505626102</v>
      </c>
      <c r="AR10" s="16">
        <v>0.61036593054422394</v>
      </c>
      <c r="AS10" s="16">
        <v>0.21591737882655501</v>
      </c>
      <c r="AT10" s="16">
        <v>0.585312067522341</v>
      </c>
      <c r="AU10" s="16">
        <v>0.70631918204319799</v>
      </c>
      <c r="AV10" s="16">
        <v>1</v>
      </c>
      <c r="AW10" s="16"/>
      <c r="AX10" s="16">
        <v>0.68616120886529497</v>
      </c>
      <c r="AY10" s="16">
        <v>0.64092049610888902</v>
      </c>
      <c r="AZ10" s="16">
        <v>0.63524481488227802</v>
      </c>
      <c r="BA10" s="16">
        <v>0.67396600240746196</v>
      </c>
      <c r="BB10" s="16">
        <v>0.56228325645511401</v>
      </c>
      <c r="BC10" s="16"/>
      <c r="BD10" s="16">
        <v>0.63688085444169096</v>
      </c>
      <c r="BE10" s="16">
        <v>0.65688769993695595</v>
      </c>
      <c r="BF10" s="16"/>
      <c r="BG10" s="16">
        <v>0.59310133792765596</v>
      </c>
      <c r="BH10" s="16">
        <v>0.68090101567730799</v>
      </c>
      <c r="BI10" s="16"/>
      <c r="BJ10" s="16">
        <v>0.66873198332212402</v>
      </c>
      <c r="BK10" s="16">
        <v>0.64198443873455002</v>
      </c>
    </row>
    <row r="11" spans="2:63" x14ac:dyDescent="0.35">
      <c r="B11" s="17" t="s">
        <v>84</v>
      </c>
      <c r="C11" s="18">
        <v>2.8268710242445899E-2</v>
      </c>
      <c r="D11" s="18">
        <v>2.69020983424441E-2</v>
      </c>
      <c r="E11" s="18">
        <v>3.0602622207943402E-2</v>
      </c>
      <c r="F11" s="18"/>
      <c r="G11" s="18">
        <v>1.7705663211397601E-2</v>
      </c>
      <c r="H11" s="18">
        <v>3.9205114879367599E-2</v>
      </c>
      <c r="I11" s="18">
        <v>1.9094465614187699E-2</v>
      </c>
      <c r="J11" s="18"/>
      <c r="K11" s="18">
        <v>2.3249391658018901E-2</v>
      </c>
      <c r="L11" s="18">
        <v>4.7191375370951097E-2</v>
      </c>
      <c r="M11" s="18">
        <v>3.2912235130431802E-2</v>
      </c>
      <c r="N11" s="18">
        <v>1.26698198490498E-2</v>
      </c>
      <c r="O11" s="18"/>
      <c r="P11" s="18">
        <v>0</v>
      </c>
      <c r="Q11" s="18">
        <v>2.23747739484794E-2</v>
      </c>
      <c r="R11" s="18">
        <v>6.8419604531631401E-2</v>
      </c>
      <c r="S11" s="18">
        <v>1.8448536966318901E-2</v>
      </c>
      <c r="T11" s="18"/>
      <c r="U11" s="18">
        <v>1.4672229451921299E-2</v>
      </c>
      <c r="V11" s="18">
        <v>3.2546670215260101E-2</v>
      </c>
      <c r="W11" s="18">
        <v>7.2167467197022106E-2</v>
      </c>
      <c r="X11" s="18">
        <v>0</v>
      </c>
      <c r="Y11" s="18">
        <v>0</v>
      </c>
      <c r="Z11" s="18"/>
      <c r="AA11" s="18">
        <v>1.560226972072E-2</v>
      </c>
      <c r="AB11" s="18">
        <v>2.2546380463618301E-2</v>
      </c>
      <c r="AC11" s="18"/>
      <c r="AD11" s="18">
        <v>2.63169738373225E-2</v>
      </c>
      <c r="AE11" s="18">
        <v>3.4103347514071999E-2</v>
      </c>
      <c r="AF11" s="18"/>
      <c r="AG11" s="18" t="s">
        <v>123</v>
      </c>
      <c r="AH11" s="18" t="s">
        <v>123</v>
      </c>
      <c r="AI11" s="18" t="s">
        <v>123</v>
      </c>
      <c r="AJ11" s="18">
        <v>2.29321069010925E-2</v>
      </c>
      <c r="AK11" s="18">
        <v>4.3529222687987E-2</v>
      </c>
      <c r="AL11" s="18" t="s">
        <v>123</v>
      </c>
      <c r="AM11" s="18" t="s">
        <v>123</v>
      </c>
      <c r="AN11" s="18" t="s">
        <v>123</v>
      </c>
      <c r="AO11" s="18" t="s">
        <v>123</v>
      </c>
      <c r="AP11" s="18"/>
      <c r="AQ11" s="18">
        <v>3.9744207916513202E-2</v>
      </c>
      <c r="AR11" s="18">
        <v>1.4100954874340601E-2</v>
      </c>
      <c r="AS11" s="18">
        <v>0</v>
      </c>
      <c r="AT11" s="18">
        <v>0</v>
      </c>
      <c r="AU11" s="18">
        <v>4.0114732329440697E-2</v>
      </c>
      <c r="AV11" s="18">
        <v>0</v>
      </c>
      <c r="AW11" s="18"/>
      <c r="AX11" s="18">
        <v>0</v>
      </c>
      <c r="AY11" s="18">
        <v>2.2002334468276701E-2</v>
      </c>
      <c r="AZ11" s="18">
        <v>0</v>
      </c>
      <c r="BA11" s="18">
        <v>2.92486358264833E-2</v>
      </c>
      <c r="BB11" s="18">
        <v>0.10607293574712599</v>
      </c>
      <c r="BC11" s="18"/>
      <c r="BD11" s="18">
        <v>1.8612293785147199E-2</v>
      </c>
      <c r="BE11" s="18">
        <v>4.36230787710849E-2</v>
      </c>
      <c r="BF11" s="18"/>
      <c r="BG11" s="18">
        <v>2.7640257653004499E-2</v>
      </c>
      <c r="BH11" s="18">
        <v>2.87115914543619E-2</v>
      </c>
      <c r="BI11" s="18"/>
      <c r="BJ11" s="18">
        <v>1.7930741356961901E-2</v>
      </c>
      <c r="BK11" s="18">
        <v>3.1176818162762798E-2</v>
      </c>
    </row>
    <row r="12" spans="2:63" x14ac:dyDescent="0.35">
      <c r="B12" s="15" t="s">
        <v>125</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K16"/>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242</v>
      </c>
      <c r="D7" s="10">
        <v>142</v>
      </c>
      <c r="E7" s="10">
        <v>100</v>
      </c>
      <c r="F7" s="10"/>
      <c r="G7" s="10">
        <v>65</v>
      </c>
      <c r="H7" s="10">
        <v>126</v>
      </c>
      <c r="I7" s="10">
        <v>51</v>
      </c>
      <c r="J7" s="10"/>
      <c r="K7" s="10">
        <v>43</v>
      </c>
      <c r="L7" s="10">
        <v>50</v>
      </c>
      <c r="M7" s="10">
        <v>86</v>
      </c>
      <c r="N7" s="10">
        <v>63</v>
      </c>
      <c r="O7" s="10"/>
      <c r="P7" s="10">
        <v>14</v>
      </c>
      <c r="Q7" s="10">
        <v>39</v>
      </c>
      <c r="R7" s="10">
        <v>54</v>
      </c>
      <c r="S7" s="10">
        <v>125</v>
      </c>
      <c r="T7" s="10"/>
      <c r="U7" s="10">
        <v>118</v>
      </c>
      <c r="V7" s="10">
        <v>62</v>
      </c>
      <c r="W7" s="10">
        <v>32</v>
      </c>
      <c r="X7" s="10">
        <v>21</v>
      </c>
      <c r="Y7" s="10">
        <v>5</v>
      </c>
      <c r="Z7" s="10"/>
      <c r="AA7" s="10">
        <v>60</v>
      </c>
      <c r="AB7" s="10">
        <v>80</v>
      </c>
      <c r="AC7" s="10"/>
      <c r="AD7" s="10">
        <v>87</v>
      </c>
      <c r="AE7" s="10">
        <v>108</v>
      </c>
      <c r="AF7" s="10"/>
      <c r="AG7" s="10" t="s">
        <v>122</v>
      </c>
      <c r="AH7" s="10" t="s">
        <v>122</v>
      </c>
      <c r="AI7" s="10" t="s">
        <v>122</v>
      </c>
      <c r="AJ7" s="10">
        <v>177</v>
      </c>
      <c r="AK7" s="10">
        <v>65</v>
      </c>
      <c r="AL7" s="10" t="s">
        <v>122</v>
      </c>
      <c r="AM7" s="10" t="s">
        <v>122</v>
      </c>
      <c r="AN7" s="10" t="s">
        <v>122</v>
      </c>
      <c r="AO7" s="10" t="s">
        <v>122</v>
      </c>
      <c r="AP7" s="10"/>
      <c r="AQ7" s="10">
        <v>105</v>
      </c>
      <c r="AR7" s="10">
        <v>66</v>
      </c>
      <c r="AS7" s="10">
        <v>4</v>
      </c>
      <c r="AT7" s="10">
        <v>19</v>
      </c>
      <c r="AU7" s="10">
        <v>43</v>
      </c>
      <c r="AV7" s="10">
        <v>3</v>
      </c>
      <c r="AW7" s="10"/>
      <c r="AX7" s="10">
        <v>49</v>
      </c>
      <c r="AY7" s="10">
        <v>123</v>
      </c>
      <c r="AZ7" s="10">
        <v>6</v>
      </c>
      <c r="BA7" s="10">
        <v>33</v>
      </c>
      <c r="BB7" s="10">
        <v>31</v>
      </c>
      <c r="BC7" s="10"/>
      <c r="BD7" s="10">
        <v>152</v>
      </c>
      <c r="BE7" s="10">
        <v>90</v>
      </c>
      <c r="BF7" s="10"/>
      <c r="BG7" s="10">
        <v>100</v>
      </c>
      <c r="BH7" s="10">
        <v>142</v>
      </c>
      <c r="BI7" s="10"/>
      <c r="BJ7" s="10">
        <v>101</v>
      </c>
      <c r="BK7" s="10">
        <v>133</v>
      </c>
    </row>
    <row r="8" spans="2:63" ht="30" customHeight="1" x14ac:dyDescent="0.35">
      <c r="B8" s="11" t="s">
        <v>19</v>
      </c>
      <c r="C8" s="11">
        <v>249</v>
      </c>
      <c r="D8" s="11">
        <v>157</v>
      </c>
      <c r="E8" s="11">
        <v>92</v>
      </c>
      <c r="F8" s="11"/>
      <c r="G8" s="11">
        <v>80</v>
      </c>
      <c r="H8" s="11">
        <v>119</v>
      </c>
      <c r="I8" s="11">
        <v>50</v>
      </c>
      <c r="J8" s="11"/>
      <c r="K8" s="11">
        <v>40</v>
      </c>
      <c r="L8" s="11">
        <v>50</v>
      </c>
      <c r="M8" s="11">
        <v>85</v>
      </c>
      <c r="N8" s="11">
        <v>73</v>
      </c>
      <c r="O8" s="11"/>
      <c r="P8" s="11">
        <v>15</v>
      </c>
      <c r="Q8" s="11">
        <v>42</v>
      </c>
      <c r="R8" s="11">
        <v>55</v>
      </c>
      <c r="S8" s="11">
        <v>129</v>
      </c>
      <c r="T8" s="11"/>
      <c r="U8" s="11">
        <v>128</v>
      </c>
      <c r="V8" s="11">
        <v>58</v>
      </c>
      <c r="W8" s="11">
        <v>32</v>
      </c>
      <c r="X8" s="11">
        <v>21</v>
      </c>
      <c r="Y8" s="11">
        <v>5</v>
      </c>
      <c r="Z8" s="11"/>
      <c r="AA8" s="11">
        <v>62</v>
      </c>
      <c r="AB8" s="11">
        <v>83</v>
      </c>
      <c r="AC8" s="11"/>
      <c r="AD8" s="11">
        <v>90</v>
      </c>
      <c r="AE8" s="11">
        <v>110</v>
      </c>
      <c r="AF8" s="11"/>
      <c r="AG8" s="11" t="s">
        <v>122</v>
      </c>
      <c r="AH8" s="11" t="s">
        <v>122</v>
      </c>
      <c r="AI8" s="11" t="s">
        <v>122</v>
      </c>
      <c r="AJ8" s="11">
        <v>185</v>
      </c>
      <c r="AK8" s="11">
        <v>65</v>
      </c>
      <c r="AL8" s="11" t="s">
        <v>122</v>
      </c>
      <c r="AM8" s="11" t="s">
        <v>122</v>
      </c>
      <c r="AN8" s="11" t="s">
        <v>122</v>
      </c>
      <c r="AO8" s="11" t="s">
        <v>122</v>
      </c>
      <c r="AP8" s="11"/>
      <c r="AQ8" s="11">
        <v>107</v>
      </c>
      <c r="AR8" s="11">
        <v>68</v>
      </c>
      <c r="AS8" s="11">
        <v>4</v>
      </c>
      <c r="AT8" s="11">
        <v>19</v>
      </c>
      <c r="AU8" s="11">
        <v>46</v>
      </c>
      <c r="AV8" s="11">
        <v>3</v>
      </c>
      <c r="AW8" s="11"/>
      <c r="AX8" s="11">
        <v>52</v>
      </c>
      <c r="AY8" s="11">
        <v>128</v>
      </c>
      <c r="AZ8" s="11">
        <v>7</v>
      </c>
      <c r="BA8" s="11">
        <v>32</v>
      </c>
      <c r="BB8" s="11">
        <v>31</v>
      </c>
      <c r="BC8" s="11"/>
      <c r="BD8" s="11">
        <v>153</v>
      </c>
      <c r="BE8" s="11">
        <v>96</v>
      </c>
      <c r="BF8" s="11"/>
      <c r="BG8" s="11">
        <v>103</v>
      </c>
      <c r="BH8" s="11">
        <v>146</v>
      </c>
      <c r="BI8" s="11"/>
      <c r="BJ8" s="11">
        <v>104</v>
      </c>
      <c r="BK8" s="11">
        <v>137</v>
      </c>
    </row>
    <row r="9" spans="2:63" x14ac:dyDescent="0.35">
      <c r="B9" s="17" t="s">
        <v>202</v>
      </c>
      <c r="C9" s="16">
        <v>0.72313500186357305</v>
      </c>
      <c r="D9" s="16">
        <v>0.70338290228043598</v>
      </c>
      <c r="E9" s="16">
        <v>0.75686781332286202</v>
      </c>
      <c r="F9" s="16"/>
      <c r="G9" s="16">
        <v>0.640356492898704</v>
      </c>
      <c r="H9" s="16">
        <v>0.75469812574573203</v>
      </c>
      <c r="I9" s="16">
        <v>0.77950280664134897</v>
      </c>
      <c r="J9" s="16"/>
      <c r="K9" s="16">
        <v>0.72254390652836098</v>
      </c>
      <c r="L9" s="16">
        <v>0.77018678458590095</v>
      </c>
      <c r="M9" s="16">
        <v>0.76707911124429395</v>
      </c>
      <c r="N9" s="16">
        <v>0.64017159390849798</v>
      </c>
      <c r="O9" s="16"/>
      <c r="P9" s="16">
        <v>0.64556768517387497</v>
      </c>
      <c r="Q9" s="16">
        <v>0.666522288610229</v>
      </c>
      <c r="R9" s="16">
        <v>0.74649124533511302</v>
      </c>
      <c r="S9" s="16">
        <v>0.74276262260589399</v>
      </c>
      <c r="T9" s="16"/>
      <c r="U9" s="16">
        <v>0.68392234564589804</v>
      </c>
      <c r="V9" s="16">
        <v>0.79821679196568995</v>
      </c>
      <c r="W9" s="16">
        <v>0.72550989214385997</v>
      </c>
      <c r="X9" s="16">
        <v>0.780039233006391</v>
      </c>
      <c r="Y9" s="16">
        <v>0.54533826159538101</v>
      </c>
      <c r="Z9" s="16"/>
      <c r="AA9" s="16">
        <v>0.82978452272933401</v>
      </c>
      <c r="AB9" s="16">
        <v>0.70692530874380699</v>
      </c>
      <c r="AC9" s="16"/>
      <c r="AD9" s="16">
        <v>0.73640923640246503</v>
      </c>
      <c r="AE9" s="16">
        <v>0.72849533483470097</v>
      </c>
      <c r="AF9" s="16"/>
      <c r="AG9" s="16" t="s">
        <v>123</v>
      </c>
      <c r="AH9" s="16" t="s">
        <v>123</v>
      </c>
      <c r="AI9" s="16" t="s">
        <v>123</v>
      </c>
      <c r="AJ9" s="16">
        <v>0.71211739517925299</v>
      </c>
      <c r="AK9" s="16">
        <v>0.75464087051662998</v>
      </c>
      <c r="AL9" s="16" t="s">
        <v>123</v>
      </c>
      <c r="AM9" s="16" t="s">
        <v>123</v>
      </c>
      <c r="AN9" s="16" t="s">
        <v>123</v>
      </c>
      <c r="AO9" s="16" t="s">
        <v>123</v>
      </c>
      <c r="AP9" s="16"/>
      <c r="AQ9" s="16">
        <v>0.78278264368502604</v>
      </c>
      <c r="AR9" s="16">
        <v>0.72948860320428899</v>
      </c>
      <c r="AS9" s="16">
        <v>0.576087483530619</v>
      </c>
      <c r="AT9" s="16">
        <v>0.52882064303690701</v>
      </c>
      <c r="AU9" s="16">
        <v>0.68368992315174604</v>
      </c>
      <c r="AV9" s="16">
        <v>0.68313906987919404</v>
      </c>
      <c r="AW9" s="16"/>
      <c r="AX9" s="16">
        <v>0.63874021340142895</v>
      </c>
      <c r="AY9" s="16">
        <v>0.759903561638687</v>
      </c>
      <c r="AZ9" s="16">
        <v>0.63420639525928302</v>
      </c>
      <c r="BA9" s="16">
        <v>0.68313060210394105</v>
      </c>
      <c r="BB9" s="16">
        <v>0.77332040821019998</v>
      </c>
      <c r="BC9" s="16"/>
      <c r="BD9" s="16">
        <v>0.73789316141959704</v>
      </c>
      <c r="BE9" s="16">
        <v>0.69966850975133998</v>
      </c>
      <c r="BF9" s="16"/>
      <c r="BG9" s="16">
        <v>0.77140742402798501</v>
      </c>
      <c r="BH9" s="16">
        <v>0.689116606220878</v>
      </c>
      <c r="BI9" s="16"/>
      <c r="BJ9" s="16">
        <v>0.73016503900049301</v>
      </c>
      <c r="BK9" s="16">
        <v>0.70737154612974795</v>
      </c>
    </row>
    <row r="10" spans="2:63" x14ac:dyDescent="0.35">
      <c r="B10" s="17" t="s">
        <v>203</v>
      </c>
      <c r="C10" s="16">
        <v>0.232836580187151</v>
      </c>
      <c r="D10" s="16">
        <v>0.26225046969779098</v>
      </c>
      <c r="E10" s="16">
        <v>0.18260327790095601</v>
      </c>
      <c r="F10" s="16"/>
      <c r="G10" s="16">
        <v>0.31801396618965599</v>
      </c>
      <c r="H10" s="16">
        <v>0.20705577768094999</v>
      </c>
      <c r="I10" s="16">
        <v>0.15896979219628099</v>
      </c>
      <c r="J10" s="16"/>
      <c r="K10" s="16">
        <v>0.23364698343961901</v>
      </c>
      <c r="L10" s="16">
        <v>0.16200734157089999</v>
      </c>
      <c r="M10" s="16">
        <v>0.200226170269171</v>
      </c>
      <c r="N10" s="16">
        <v>0.31879963830283897</v>
      </c>
      <c r="O10" s="16"/>
      <c r="P10" s="16">
        <v>0.225733180745052</v>
      </c>
      <c r="Q10" s="16">
        <v>0.30741922108689501</v>
      </c>
      <c r="R10" s="16">
        <v>0.16744725653235401</v>
      </c>
      <c r="S10" s="16">
        <v>0.23820945362101401</v>
      </c>
      <c r="T10" s="16"/>
      <c r="U10" s="16">
        <v>0.26988644340197399</v>
      </c>
      <c r="V10" s="16">
        <v>0.16922003878861</v>
      </c>
      <c r="W10" s="16">
        <v>0.20510109753928499</v>
      </c>
      <c r="X10" s="16">
        <v>0.176242222991428</v>
      </c>
      <c r="Y10" s="16">
        <v>0.45466173840461899</v>
      </c>
      <c r="Z10" s="16"/>
      <c r="AA10" s="16">
        <v>0.17021547727066599</v>
      </c>
      <c r="AB10" s="16">
        <v>0.29307469125619301</v>
      </c>
      <c r="AC10" s="16"/>
      <c r="AD10" s="16">
        <v>0.227068607103946</v>
      </c>
      <c r="AE10" s="16">
        <v>0.24435729902800801</v>
      </c>
      <c r="AF10" s="16"/>
      <c r="AG10" s="16" t="s">
        <v>123</v>
      </c>
      <c r="AH10" s="16" t="s">
        <v>123</v>
      </c>
      <c r="AI10" s="16" t="s">
        <v>123</v>
      </c>
      <c r="AJ10" s="16">
        <v>0.25484843708868699</v>
      </c>
      <c r="AK10" s="16">
        <v>0.16989163286600101</v>
      </c>
      <c r="AL10" s="16" t="s">
        <v>123</v>
      </c>
      <c r="AM10" s="16" t="s">
        <v>123</v>
      </c>
      <c r="AN10" s="16" t="s">
        <v>123</v>
      </c>
      <c r="AO10" s="16" t="s">
        <v>123</v>
      </c>
      <c r="AP10" s="16"/>
      <c r="AQ10" s="16">
        <v>0.176015729652959</v>
      </c>
      <c r="AR10" s="16">
        <v>0.22771530090448</v>
      </c>
      <c r="AS10" s="16">
        <v>0.423912516469381</v>
      </c>
      <c r="AT10" s="16">
        <v>0.42353349910909199</v>
      </c>
      <c r="AU10" s="16">
        <v>0.256830753374855</v>
      </c>
      <c r="AV10" s="16">
        <v>0.31686093012080602</v>
      </c>
      <c r="AW10" s="16"/>
      <c r="AX10" s="16">
        <v>0.30968428387691699</v>
      </c>
      <c r="AY10" s="16">
        <v>0.21654036940724</v>
      </c>
      <c r="AZ10" s="16">
        <v>0.210984874581196</v>
      </c>
      <c r="BA10" s="16">
        <v>0.25698645977450302</v>
      </c>
      <c r="BB10" s="16">
        <v>0.15147151794319899</v>
      </c>
      <c r="BC10" s="16"/>
      <c r="BD10" s="16">
        <v>0.224281762683785</v>
      </c>
      <c r="BE10" s="16">
        <v>0.24643933036086099</v>
      </c>
      <c r="BF10" s="16"/>
      <c r="BG10" s="16">
        <v>0.20005250272026801</v>
      </c>
      <c r="BH10" s="16">
        <v>0.25594007630447302</v>
      </c>
      <c r="BI10" s="16"/>
      <c r="BJ10" s="16">
        <v>0.22253051207935301</v>
      </c>
      <c r="BK10" s="16">
        <v>0.24836617455839599</v>
      </c>
    </row>
    <row r="11" spans="2:63" x14ac:dyDescent="0.35">
      <c r="B11" s="17" t="s">
        <v>84</v>
      </c>
      <c r="C11" s="18">
        <v>4.4028417949275901E-2</v>
      </c>
      <c r="D11" s="18">
        <v>3.4366628021773697E-2</v>
      </c>
      <c r="E11" s="18">
        <v>6.0528908776181903E-2</v>
      </c>
      <c r="F11" s="18"/>
      <c r="G11" s="18">
        <v>4.1629540911639999E-2</v>
      </c>
      <c r="H11" s="18">
        <v>3.8246096573318698E-2</v>
      </c>
      <c r="I11" s="18">
        <v>6.1527401162370397E-2</v>
      </c>
      <c r="J11" s="18"/>
      <c r="K11" s="18">
        <v>4.3809110032020399E-2</v>
      </c>
      <c r="L11" s="18">
        <v>6.7805873843198194E-2</v>
      </c>
      <c r="M11" s="18">
        <v>3.26947184865349E-2</v>
      </c>
      <c r="N11" s="18">
        <v>4.1028767788662698E-2</v>
      </c>
      <c r="O11" s="18"/>
      <c r="P11" s="18">
        <v>0.128699134081073</v>
      </c>
      <c r="Q11" s="18">
        <v>2.6058490302876301E-2</v>
      </c>
      <c r="R11" s="18">
        <v>8.6061498132533304E-2</v>
      </c>
      <c r="S11" s="18">
        <v>1.9027923773091999E-2</v>
      </c>
      <c r="T11" s="18"/>
      <c r="U11" s="18">
        <v>4.6191210952128497E-2</v>
      </c>
      <c r="V11" s="18">
        <v>3.2563169245700498E-2</v>
      </c>
      <c r="W11" s="18">
        <v>6.9389010316855002E-2</v>
      </c>
      <c r="X11" s="18">
        <v>4.3718544002181101E-2</v>
      </c>
      <c r="Y11" s="18">
        <v>0</v>
      </c>
      <c r="Z11" s="18"/>
      <c r="AA11" s="18">
        <v>0</v>
      </c>
      <c r="AB11" s="18">
        <v>0</v>
      </c>
      <c r="AC11" s="18"/>
      <c r="AD11" s="18">
        <v>3.6522156493588899E-2</v>
      </c>
      <c r="AE11" s="18">
        <v>2.7147366137290602E-2</v>
      </c>
      <c r="AF11" s="18"/>
      <c r="AG11" s="18" t="s">
        <v>123</v>
      </c>
      <c r="AH11" s="18" t="s">
        <v>123</v>
      </c>
      <c r="AI11" s="18" t="s">
        <v>123</v>
      </c>
      <c r="AJ11" s="18">
        <v>3.3034167732059999E-2</v>
      </c>
      <c r="AK11" s="18">
        <v>7.5467496617368804E-2</v>
      </c>
      <c r="AL11" s="18" t="s">
        <v>123</v>
      </c>
      <c r="AM11" s="18" t="s">
        <v>123</v>
      </c>
      <c r="AN11" s="18" t="s">
        <v>123</v>
      </c>
      <c r="AO11" s="18" t="s">
        <v>123</v>
      </c>
      <c r="AP11" s="18"/>
      <c r="AQ11" s="18">
        <v>4.12016266620156E-2</v>
      </c>
      <c r="AR11" s="18">
        <v>4.2796095891231498E-2</v>
      </c>
      <c r="AS11" s="18">
        <v>0</v>
      </c>
      <c r="AT11" s="18">
        <v>4.7645857854001203E-2</v>
      </c>
      <c r="AU11" s="18">
        <v>5.9479323473399903E-2</v>
      </c>
      <c r="AV11" s="18">
        <v>0</v>
      </c>
      <c r="AW11" s="18"/>
      <c r="AX11" s="18">
        <v>5.1575502721654003E-2</v>
      </c>
      <c r="AY11" s="18">
        <v>2.35560689540729E-2</v>
      </c>
      <c r="AZ11" s="18">
        <v>0.15480873015952101</v>
      </c>
      <c r="BA11" s="18">
        <v>5.9882938121555797E-2</v>
      </c>
      <c r="BB11" s="18">
        <v>7.5208073846601206E-2</v>
      </c>
      <c r="BC11" s="18"/>
      <c r="BD11" s="18">
        <v>3.7825075896618501E-2</v>
      </c>
      <c r="BE11" s="18">
        <v>5.3892159887799398E-2</v>
      </c>
      <c r="BF11" s="18"/>
      <c r="BG11" s="18">
        <v>2.8540073251747299E-2</v>
      </c>
      <c r="BH11" s="18">
        <v>5.4943317474649402E-2</v>
      </c>
      <c r="BI11" s="18"/>
      <c r="BJ11" s="18">
        <v>4.7304448920153799E-2</v>
      </c>
      <c r="BK11" s="18">
        <v>4.4262279311856799E-2</v>
      </c>
    </row>
    <row r="12" spans="2:63" x14ac:dyDescent="0.35">
      <c r="B12" s="15" t="s">
        <v>125</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K16"/>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242</v>
      </c>
      <c r="D7" s="10">
        <v>142</v>
      </c>
      <c r="E7" s="10">
        <v>100</v>
      </c>
      <c r="F7" s="10"/>
      <c r="G7" s="10">
        <v>65</v>
      </c>
      <c r="H7" s="10">
        <v>126</v>
      </c>
      <c r="I7" s="10">
        <v>51</v>
      </c>
      <c r="J7" s="10"/>
      <c r="K7" s="10">
        <v>43</v>
      </c>
      <c r="L7" s="10">
        <v>50</v>
      </c>
      <c r="M7" s="10">
        <v>86</v>
      </c>
      <c r="N7" s="10">
        <v>63</v>
      </c>
      <c r="O7" s="10"/>
      <c r="P7" s="10">
        <v>14</v>
      </c>
      <c r="Q7" s="10">
        <v>39</v>
      </c>
      <c r="R7" s="10">
        <v>54</v>
      </c>
      <c r="S7" s="10">
        <v>125</v>
      </c>
      <c r="T7" s="10"/>
      <c r="U7" s="10">
        <v>118</v>
      </c>
      <c r="V7" s="10">
        <v>62</v>
      </c>
      <c r="W7" s="10">
        <v>32</v>
      </c>
      <c r="X7" s="10">
        <v>21</v>
      </c>
      <c r="Y7" s="10">
        <v>5</v>
      </c>
      <c r="Z7" s="10"/>
      <c r="AA7" s="10">
        <v>60</v>
      </c>
      <c r="AB7" s="10">
        <v>80</v>
      </c>
      <c r="AC7" s="10"/>
      <c r="AD7" s="10">
        <v>87</v>
      </c>
      <c r="AE7" s="10">
        <v>108</v>
      </c>
      <c r="AF7" s="10"/>
      <c r="AG7" s="10" t="s">
        <v>122</v>
      </c>
      <c r="AH7" s="10" t="s">
        <v>122</v>
      </c>
      <c r="AI7" s="10" t="s">
        <v>122</v>
      </c>
      <c r="AJ7" s="10">
        <v>177</v>
      </c>
      <c r="AK7" s="10">
        <v>65</v>
      </c>
      <c r="AL7" s="10" t="s">
        <v>122</v>
      </c>
      <c r="AM7" s="10" t="s">
        <v>122</v>
      </c>
      <c r="AN7" s="10" t="s">
        <v>122</v>
      </c>
      <c r="AO7" s="10" t="s">
        <v>122</v>
      </c>
      <c r="AP7" s="10"/>
      <c r="AQ7" s="10">
        <v>105</v>
      </c>
      <c r="AR7" s="10">
        <v>66</v>
      </c>
      <c r="AS7" s="10">
        <v>4</v>
      </c>
      <c r="AT7" s="10">
        <v>19</v>
      </c>
      <c r="AU7" s="10">
        <v>43</v>
      </c>
      <c r="AV7" s="10">
        <v>3</v>
      </c>
      <c r="AW7" s="10"/>
      <c r="AX7" s="10">
        <v>49</v>
      </c>
      <c r="AY7" s="10">
        <v>123</v>
      </c>
      <c r="AZ7" s="10">
        <v>6</v>
      </c>
      <c r="BA7" s="10">
        <v>33</v>
      </c>
      <c r="BB7" s="10">
        <v>31</v>
      </c>
      <c r="BC7" s="10"/>
      <c r="BD7" s="10">
        <v>152</v>
      </c>
      <c r="BE7" s="10">
        <v>90</v>
      </c>
      <c r="BF7" s="10"/>
      <c r="BG7" s="10">
        <v>100</v>
      </c>
      <c r="BH7" s="10">
        <v>142</v>
      </c>
      <c r="BI7" s="10"/>
      <c r="BJ7" s="10">
        <v>101</v>
      </c>
      <c r="BK7" s="10">
        <v>133</v>
      </c>
    </row>
    <row r="8" spans="2:63" ht="30" customHeight="1" x14ac:dyDescent="0.35">
      <c r="B8" s="11" t="s">
        <v>19</v>
      </c>
      <c r="C8" s="11">
        <v>249</v>
      </c>
      <c r="D8" s="11">
        <v>157</v>
      </c>
      <c r="E8" s="11">
        <v>92</v>
      </c>
      <c r="F8" s="11"/>
      <c r="G8" s="11">
        <v>80</v>
      </c>
      <c r="H8" s="11">
        <v>119</v>
      </c>
      <c r="I8" s="11">
        <v>50</v>
      </c>
      <c r="J8" s="11"/>
      <c r="K8" s="11">
        <v>40</v>
      </c>
      <c r="L8" s="11">
        <v>50</v>
      </c>
      <c r="M8" s="11">
        <v>85</v>
      </c>
      <c r="N8" s="11">
        <v>73</v>
      </c>
      <c r="O8" s="11"/>
      <c r="P8" s="11">
        <v>15</v>
      </c>
      <c r="Q8" s="11">
        <v>42</v>
      </c>
      <c r="R8" s="11">
        <v>55</v>
      </c>
      <c r="S8" s="11">
        <v>129</v>
      </c>
      <c r="T8" s="11"/>
      <c r="U8" s="11">
        <v>128</v>
      </c>
      <c r="V8" s="11">
        <v>58</v>
      </c>
      <c r="W8" s="11">
        <v>32</v>
      </c>
      <c r="X8" s="11">
        <v>21</v>
      </c>
      <c r="Y8" s="11">
        <v>5</v>
      </c>
      <c r="Z8" s="11"/>
      <c r="AA8" s="11">
        <v>62</v>
      </c>
      <c r="AB8" s="11">
        <v>83</v>
      </c>
      <c r="AC8" s="11"/>
      <c r="AD8" s="11">
        <v>90</v>
      </c>
      <c r="AE8" s="11">
        <v>110</v>
      </c>
      <c r="AF8" s="11"/>
      <c r="AG8" s="11" t="s">
        <v>122</v>
      </c>
      <c r="AH8" s="11" t="s">
        <v>122</v>
      </c>
      <c r="AI8" s="11" t="s">
        <v>122</v>
      </c>
      <c r="AJ8" s="11">
        <v>185</v>
      </c>
      <c r="AK8" s="11">
        <v>65</v>
      </c>
      <c r="AL8" s="11" t="s">
        <v>122</v>
      </c>
      <c r="AM8" s="11" t="s">
        <v>122</v>
      </c>
      <c r="AN8" s="11" t="s">
        <v>122</v>
      </c>
      <c r="AO8" s="11" t="s">
        <v>122</v>
      </c>
      <c r="AP8" s="11"/>
      <c r="AQ8" s="11">
        <v>107</v>
      </c>
      <c r="AR8" s="11">
        <v>68</v>
      </c>
      <c r="AS8" s="11">
        <v>4</v>
      </c>
      <c r="AT8" s="11">
        <v>19</v>
      </c>
      <c r="AU8" s="11">
        <v>46</v>
      </c>
      <c r="AV8" s="11">
        <v>3</v>
      </c>
      <c r="AW8" s="11"/>
      <c r="AX8" s="11">
        <v>52</v>
      </c>
      <c r="AY8" s="11">
        <v>128</v>
      </c>
      <c r="AZ8" s="11">
        <v>7</v>
      </c>
      <c r="BA8" s="11">
        <v>32</v>
      </c>
      <c r="BB8" s="11">
        <v>31</v>
      </c>
      <c r="BC8" s="11"/>
      <c r="BD8" s="11">
        <v>153</v>
      </c>
      <c r="BE8" s="11">
        <v>96</v>
      </c>
      <c r="BF8" s="11"/>
      <c r="BG8" s="11">
        <v>103</v>
      </c>
      <c r="BH8" s="11">
        <v>146</v>
      </c>
      <c r="BI8" s="11"/>
      <c r="BJ8" s="11">
        <v>104</v>
      </c>
      <c r="BK8" s="11">
        <v>137</v>
      </c>
    </row>
    <row r="9" spans="2:63" x14ac:dyDescent="0.35">
      <c r="B9" s="17" t="s">
        <v>202</v>
      </c>
      <c r="C9" s="16">
        <v>0.228842606310658</v>
      </c>
      <c r="D9" s="16">
        <v>0.238956079933726</v>
      </c>
      <c r="E9" s="16">
        <v>0.211570726048535</v>
      </c>
      <c r="F9" s="16"/>
      <c r="G9" s="16">
        <v>0.28193270628061001</v>
      </c>
      <c r="H9" s="16">
        <v>0.23957608582170001</v>
      </c>
      <c r="I9" s="16">
        <v>0.119306389982083</v>
      </c>
      <c r="J9" s="16"/>
      <c r="K9" s="16">
        <v>0.15941392018512501</v>
      </c>
      <c r="L9" s="16">
        <v>0.21760834629211401</v>
      </c>
      <c r="M9" s="16">
        <v>0.21818374089613901</v>
      </c>
      <c r="N9" s="16">
        <v>0.28708240115827199</v>
      </c>
      <c r="O9" s="16"/>
      <c r="P9" s="16">
        <v>0.28355260635837198</v>
      </c>
      <c r="Q9" s="16">
        <v>0.25678958854869399</v>
      </c>
      <c r="R9" s="16">
        <v>0.33424467086635301</v>
      </c>
      <c r="S9" s="16">
        <v>0.17703123567096701</v>
      </c>
      <c r="T9" s="16"/>
      <c r="U9" s="16">
        <v>0.26539663432613803</v>
      </c>
      <c r="V9" s="16">
        <v>0.27459749749199402</v>
      </c>
      <c r="W9" s="16">
        <v>0.16011912949792501</v>
      </c>
      <c r="X9" s="16">
        <v>8.9780924478633006E-2</v>
      </c>
      <c r="Y9" s="16">
        <v>0</v>
      </c>
      <c r="Z9" s="16"/>
      <c r="AA9" s="16">
        <v>0.29997815422863899</v>
      </c>
      <c r="AB9" s="16">
        <v>0.232868470567898</v>
      </c>
      <c r="AC9" s="16"/>
      <c r="AD9" s="16">
        <v>0.24997241047653901</v>
      </c>
      <c r="AE9" s="16">
        <v>0.21983367862876599</v>
      </c>
      <c r="AF9" s="16"/>
      <c r="AG9" s="16" t="s">
        <v>123</v>
      </c>
      <c r="AH9" s="16" t="s">
        <v>123</v>
      </c>
      <c r="AI9" s="16" t="s">
        <v>123</v>
      </c>
      <c r="AJ9" s="16">
        <v>0.23363202103045899</v>
      </c>
      <c r="AK9" s="16">
        <v>0.215146830502848</v>
      </c>
      <c r="AL9" s="16" t="s">
        <v>123</v>
      </c>
      <c r="AM9" s="16" t="s">
        <v>123</v>
      </c>
      <c r="AN9" s="16" t="s">
        <v>123</v>
      </c>
      <c r="AO9" s="16" t="s">
        <v>123</v>
      </c>
      <c r="AP9" s="16"/>
      <c r="AQ9" s="16">
        <v>0.16386692205051401</v>
      </c>
      <c r="AR9" s="16">
        <v>0.19892374239046601</v>
      </c>
      <c r="AS9" s="16">
        <v>0.57793172793366199</v>
      </c>
      <c r="AT9" s="16">
        <v>0.44450575258539299</v>
      </c>
      <c r="AU9" s="16">
        <v>0.28295445240317202</v>
      </c>
      <c r="AV9" s="16">
        <v>0.31686093012080602</v>
      </c>
      <c r="AW9" s="16"/>
      <c r="AX9" s="16">
        <v>0.30600295363051699</v>
      </c>
      <c r="AY9" s="16">
        <v>0.19513347243200399</v>
      </c>
      <c r="AZ9" s="16">
        <v>0.22734488431403299</v>
      </c>
      <c r="BA9" s="16">
        <v>0.23237159895465301</v>
      </c>
      <c r="BB9" s="16">
        <v>0.23516092308890199</v>
      </c>
      <c r="BC9" s="16"/>
      <c r="BD9" s="16">
        <v>0.19215930563631101</v>
      </c>
      <c r="BE9" s="16">
        <v>0.28717158579197</v>
      </c>
      <c r="BF9" s="16"/>
      <c r="BG9" s="16">
        <v>0.23203812991515099</v>
      </c>
      <c r="BH9" s="16">
        <v>0.226590666561436</v>
      </c>
      <c r="BI9" s="16"/>
      <c r="BJ9" s="16">
        <v>0.25290075436584097</v>
      </c>
      <c r="BK9" s="16">
        <v>0.204292823201878</v>
      </c>
    </row>
    <row r="10" spans="2:63" x14ac:dyDescent="0.35">
      <c r="B10" s="17" t="s">
        <v>203</v>
      </c>
      <c r="C10" s="16">
        <v>0.706688313986233</v>
      </c>
      <c r="D10" s="16">
        <v>0.68220543709807502</v>
      </c>
      <c r="E10" s="16">
        <v>0.74850038903035998</v>
      </c>
      <c r="F10" s="16"/>
      <c r="G10" s="16">
        <v>0.60050419852349601</v>
      </c>
      <c r="H10" s="16">
        <v>0.704247343442436</v>
      </c>
      <c r="I10" s="16">
        <v>0.88069361001791702</v>
      </c>
      <c r="J10" s="16"/>
      <c r="K10" s="16">
        <v>0.77432786099490802</v>
      </c>
      <c r="L10" s="16">
        <v>0.73602698114173903</v>
      </c>
      <c r="M10" s="16">
        <v>0.69283886551159501</v>
      </c>
      <c r="N10" s="16">
        <v>0.66550482002324396</v>
      </c>
      <c r="O10" s="16"/>
      <c r="P10" s="16">
        <v>0.71644739364162802</v>
      </c>
      <c r="Q10" s="16">
        <v>0.66130067748696997</v>
      </c>
      <c r="R10" s="16">
        <v>0.61453105049140599</v>
      </c>
      <c r="S10" s="16">
        <v>0.74658715443729895</v>
      </c>
      <c r="T10" s="16"/>
      <c r="U10" s="16">
        <v>0.71132198363573496</v>
      </c>
      <c r="V10" s="16">
        <v>0.67775101180082098</v>
      </c>
      <c r="W10" s="16">
        <v>0.75247594419880204</v>
      </c>
      <c r="X10" s="16">
        <v>0.67096945017601906</v>
      </c>
      <c r="Y10" s="16">
        <v>1</v>
      </c>
      <c r="Z10" s="16"/>
      <c r="AA10" s="16">
        <v>0.66224403015876998</v>
      </c>
      <c r="AB10" s="16">
        <v>0.69988262955370395</v>
      </c>
      <c r="AC10" s="16"/>
      <c r="AD10" s="16">
        <v>0.698363336053067</v>
      </c>
      <c r="AE10" s="16">
        <v>0.71138888566609104</v>
      </c>
      <c r="AF10" s="16"/>
      <c r="AG10" s="16" t="s">
        <v>123</v>
      </c>
      <c r="AH10" s="16" t="s">
        <v>123</v>
      </c>
      <c r="AI10" s="16" t="s">
        <v>123</v>
      </c>
      <c r="AJ10" s="16">
        <v>0.68949830985357397</v>
      </c>
      <c r="AK10" s="16">
        <v>0.75584472588826901</v>
      </c>
      <c r="AL10" s="16" t="s">
        <v>123</v>
      </c>
      <c r="AM10" s="16" t="s">
        <v>123</v>
      </c>
      <c r="AN10" s="16" t="s">
        <v>123</v>
      </c>
      <c r="AO10" s="16" t="s">
        <v>123</v>
      </c>
      <c r="AP10" s="16"/>
      <c r="AQ10" s="16">
        <v>0.73939184742973896</v>
      </c>
      <c r="AR10" s="16">
        <v>0.76603601894524798</v>
      </c>
      <c r="AS10" s="16">
        <v>0.42206827206633901</v>
      </c>
      <c r="AT10" s="16">
        <v>0.55549424741460696</v>
      </c>
      <c r="AU10" s="16">
        <v>0.64393313525810303</v>
      </c>
      <c r="AV10" s="16">
        <v>0.68313906987919404</v>
      </c>
      <c r="AW10" s="16"/>
      <c r="AX10" s="16">
        <v>0.69399704636948301</v>
      </c>
      <c r="AY10" s="16">
        <v>0.72223125385152198</v>
      </c>
      <c r="AZ10" s="16">
        <v>0.56167024110477104</v>
      </c>
      <c r="BA10" s="16">
        <v>0.73896496197756401</v>
      </c>
      <c r="BB10" s="16">
        <v>0.66205441285897904</v>
      </c>
      <c r="BC10" s="16"/>
      <c r="BD10" s="16">
        <v>0.73060649966827795</v>
      </c>
      <c r="BE10" s="16">
        <v>0.66865674822656096</v>
      </c>
      <c r="BF10" s="16"/>
      <c r="BG10" s="16">
        <v>0.71099214430194602</v>
      </c>
      <c r="BH10" s="16">
        <v>0.70365533167678296</v>
      </c>
      <c r="BI10" s="16"/>
      <c r="BJ10" s="16">
        <v>0.69203925097681795</v>
      </c>
      <c r="BK10" s="16">
        <v>0.73747829977040902</v>
      </c>
    </row>
    <row r="11" spans="2:63" x14ac:dyDescent="0.35">
      <c r="B11" s="17" t="s">
        <v>84</v>
      </c>
      <c r="C11" s="18">
        <v>6.4469079703109597E-2</v>
      </c>
      <c r="D11" s="18">
        <v>7.8838482968198897E-2</v>
      </c>
      <c r="E11" s="18">
        <v>3.9928884921104503E-2</v>
      </c>
      <c r="F11" s="18"/>
      <c r="G11" s="18">
        <v>0.117563095195894</v>
      </c>
      <c r="H11" s="18">
        <v>5.61765707358639E-2</v>
      </c>
      <c r="I11" s="18">
        <v>0</v>
      </c>
      <c r="J11" s="18"/>
      <c r="K11" s="18">
        <v>6.6258218819966797E-2</v>
      </c>
      <c r="L11" s="18">
        <v>4.6364672566146799E-2</v>
      </c>
      <c r="M11" s="18">
        <v>8.8977393592266293E-2</v>
      </c>
      <c r="N11" s="18">
        <v>4.74127788184837E-2</v>
      </c>
      <c r="O11" s="18"/>
      <c r="P11" s="18">
        <v>0</v>
      </c>
      <c r="Q11" s="18">
        <v>8.1909733964336096E-2</v>
      </c>
      <c r="R11" s="18">
        <v>5.1224278642240897E-2</v>
      </c>
      <c r="S11" s="18">
        <v>7.6381609891733995E-2</v>
      </c>
      <c r="T11" s="18"/>
      <c r="U11" s="18">
        <v>2.3281382038126699E-2</v>
      </c>
      <c r="V11" s="18">
        <v>4.7651490707184899E-2</v>
      </c>
      <c r="W11" s="18">
        <v>8.7404926303273206E-2</v>
      </c>
      <c r="X11" s="18">
        <v>0.23924962534534799</v>
      </c>
      <c r="Y11" s="18">
        <v>0</v>
      </c>
      <c r="Z11" s="18"/>
      <c r="AA11" s="18">
        <v>3.7777815612591303E-2</v>
      </c>
      <c r="AB11" s="18">
        <v>6.7248899878397897E-2</v>
      </c>
      <c r="AC11" s="18"/>
      <c r="AD11" s="18">
        <v>5.1664253470393502E-2</v>
      </c>
      <c r="AE11" s="18">
        <v>6.8777435705143497E-2</v>
      </c>
      <c r="AF11" s="18"/>
      <c r="AG11" s="18" t="s">
        <v>123</v>
      </c>
      <c r="AH11" s="18" t="s">
        <v>123</v>
      </c>
      <c r="AI11" s="18" t="s">
        <v>123</v>
      </c>
      <c r="AJ11" s="18">
        <v>7.6869669115967695E-2</v>
      </c>
      <c r="AK11" s="18">
        <v>2.9008443608882901E-2</v>
      </c>
      <c r="AL11" s="18" t="s">
        <v>123</v>
      </c>
      <c r="AM11" s="18" t="s">
        <v>123</v>
      </c>
      <c r="AN11" s="18" t="s">
        <v>123</v>
      </c>
      <c r="AO11" s="18" t="s">
        <v>123</v>
      </c>
      <c r="AP11" s="18"/>
      <c r="AQ11" s="18">
        <v>9.6741230519746702E-2</v>
      </c>
      <c r="AR11" s="18">
        <v>3.5040238664286197E-2</v>
      </c>
      <c r="AS11" s="18">
        <v>0</v>
      </c>
      <c r="AT11" s="18">
        <v>0</v>
      </c>
      <c r="AU11" s="18">
        <v>7.3112412338725105E-2</v>
      </c>
      <c r="AV11" s="18">
        <v>0</v>
      </c>
      <c r="AW11" s="18"/>
      <c r="AX11" s="18">
        <v>0</v>
      </c>
      <c r="AY11" s="18">
        <v>8.2635273716473195E-2</v>
      </c>
      <c r="AZ11" s="18">
        <v>0.210984874581196</v>
      </c>
      <c r="BA11" s="18">
        <v>2.86634390677835E-2</v>
      </c>
      <c r="BB11" s="18">
        <v>0.10278466405212</v>
      </c>
      <c r="BC11" s="18"/>
      <c r="BD11" s="18">
        <v>7.7234194695410804E-2</v>
      </c>
      <c r="BE11" s="18">
        <v>4.4171665981469301E-2</v>
      </c>
      <c r="BF11" s="18"/>
      <c r="BG11" s="18">
        <v>5.6969725782902297E-2</v>
      </c>
      <c r="BH11" s="18">
        <v>6.9754001761781106E-2</v>
      </c>
      <c r="BI11" s="18"/>
      <c r="BJ11" s="18">
        <v>5.5059994657340801E-2</v>
      </c>
      <c r="BK11" s="18">
        <v>5.8228877027712699E-2</v>
      </c>
    </row>
    <row r="12" spans="2:63" x14ac:dyDescent="0.35">
      <c r="B12" s="15" t="s">
        <v>125</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K16"/>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242</v>
      </c>
      <c r="D7" s="10">
        <v>142</v>
      </c>
      <c r="E7" s="10">
        <v>100</v>
      </c>
      <c r="F7" s="10"/>
      <c r="G7" s="10">
        <v>65</v>
      </c>
      <c r="H7" s="10">
        <v>126</v>
      </c>
      <c r="I7" s="10">
        <v>51</v>
      </c>
      <c r="J7" s="10"/>
      <c r="K7" s="10">
        <v>43</v>
      </c>
      <c r="L7" s="10">
        <v>50</v>
      </c>
      <c r="M7" s="10">
        <v>86</v>
      </c>
      <c r="N7" s="10">
        <v>63</v>
      </c>
      <c r="O7" s="10"/>
      <c r="P7" s="10">
        <v>14</v>
      </c>
      <c r="Q7" s="10">
        <v>39</v>
      </c>
      <c r="R7" s="10">
        <v>54</v>
      </c>
      <c r="S7" s="10">
        <v>125</v>
      </c>
      <c r="T7" s="10"/>
      <c r="U7" s="10">
        <v>118</v>
      </c>
      <c r="V7" s="10">
        <v>62</v>
      </c>
      <c r="W7" s="10">
        <v>32</v>
      </c>
      <c r="X7" s="10">
        <v>21</v>
      </c>
      <c r="Y7" s="10">
        <v>5</v>
      </c>
      <c r="Z7" s="10"/>
      <c r="AA7" s="10">
        <v>60</v>
      </c>
      <c r="AB7" s="10">
        <v>80</v>
      </c>
      <c r="AC7" s="10"/>
      <c r="AD7" s="10">
        <v>87</v>
      </c>
      <c r="AE7" s="10">
        <v>108</v>
      </c>
      <c r="AF7" s="10"/>
      <c r="AG7" s="10" t="s">
        <v>122</v>
      </c>
      <c r="AH7" s="10" t="s">
        <v>122</v>
      </c>
      <c r="AI7" s="10" t="s">
        <v>122</v>
      </c>
      <c r="AJ7" s="10">
        <v>177</v>
      </c>
      <c r="AK7" s="10">
        <v>65</v>
      </c>
      <c r="AL7" s="10" t="s">
        <v>122</v>
      </c>
      <c r="AM7" s="10" t="s">
        <v>122</v>
      </c>
      <c r="AN7" s="10" t="s">
        <v>122</v>
      </c>
      <c r="AO7" s="10" t="s">
        <v>122</v>
      </c>
      <c r="AP7" s="10"/>
      <c r="AQ7" s="10">
        <v>105</v>
      </c>
      <c r="AR7" s="10">
        <v>66</v>
      </c>
      <c r="AS7" s="10">
        <v>4</v>
      </c>
      <c r="AT7" s="10">
        <v>19</v>
      </c>
      <c r="AU7" s="10">
        <v>43</v>
      </c>
      <c r="AV7" s="10">
        <v>3</v>
      </c>
      <c r="AW7" s="10"/>
      <c r="AX7" s="10">
        <v>49</v>
      </c>
      <c r="AY7" s="10">
        <v>123</v>
      </c>
      <c r="AZ7" s="10">
        <v>6</v>
      </c>
      <c r="BA7" s="10">
        <v>33</v>
      </c>
      <c r="BB7" s="10">
        <v>31</v>
      </c>
      <c r="BC7" s="10"/>
      <c r="BD7" s="10">
        <v>152</v>
      </c>
      <c r="BE7" s="10">
        <v>90</v>
      </c>
      <c r="BF7" s="10"/>
      <c r="BG7" s="10">
        <v>100</v>
      </c>
      <c r="BH7" s="10">
        <v>142</v>
      </c>
      <c r="BI7" s="10"/>
      <c r="BJ7" s="10">
        <v>101</v>
      </c>
      <c r="BK7" s="10">
        <v>133</v>
      </c>
    </row>
    <row r="8" spans="2:63" ht="30" customHeight="1" x14ac:dyDescent="0.35">
      <c r="B8" s="11" t="s">
        <v>19</v>
      </c>
      <c r="C8" s="11">
        <v>249</v>
      </c>
      <c r="D8" s="11">
        <v>157</v>
      </c>
      <c r="E8" s="11">
        <v>92</v>
      </c>
      <c r="F8" s="11"/>
      <c r="G8" s="11">
        <v>80</v>
      </c>
      <c r="H8" s="11">
        <v>119</v>
      </c>
      <c r="I8" s="11">
        <v>50</v>
      </c>
      <c r="J8" s="11"/>
      <c r="K8" s="11">
        <v>40</v>
      </c>
      <c r="L8" s="11">
        <v>50</v>
      </c>
      <c r="M8" s="11">
        <v>85</v>
      </c>
      <c r="N8" s="11">
        <v>73</v>
      </c>
      <c r="O8" s="11"/>
      <c r="P8" s="11">
        <v>15</v>
      </c>
      <c r="Q8" s="11">
        <v>42</v>
      </c>
      <c r="R8" s="11">
        <v>55</v>
      </c>
      <c r="S8" s="11">
        <v>129</v>
      </c>
      <c r="T8" s="11"/>
      <c r="U8" s="11">
        <v>128</v>
      </c>
      <c r="V8" s="11">
        <v>58</v>
      </c>
      <c r="W8" s="11">
        <v>32</v>
      </c>
      <c r="X8" s="11">
        <v>21</v>
      </c>
      <c r="Y8" s="11">
        <v>5</v>
      </c>
      <c r="Z8" s="11"/>
      <c r="AA8" s="11">
        <v>62</v>
      </c>
      <c r="AB8" s="11">
        <v>83</v>
      </c>
      <c r="AC8" s="11"/>
      <c r="AD8" s="11">
        <v>90</v>
      </c>
      <c r="AE8" s="11">
        <v>110</v>
      </c>
      <c r="AF8" s="11"/>
      <c r="AG8" s="11" t="s">
        <v>122</v>
      </c>
      <c r="AH8" s="11" t="s">
        <v>122</v>
      </c>
      <c r="AI8" s="11" t="s">
        <v>122</v>
      </c>
      <c r="AJ8" s="11">
        <v>185</v>
      </c>
      <c r="AK8" s="11">
        <v>65</v>
      </c>
      <c r="AL8" s="11" t="s">
        <v>122</v>
      </c>
      <c r="AM8" s="11" t="s">
        <v>122</v>
      </c>
      <c r="AN8" s="11" t="s">
        <v>122</v>
      </c>
      <c r="AO8" s="11" t="s">
        <v>122</v>
      </c>
      <c r="AP8" s="11"/>
      <c r="AQ8" s="11">
        <v>107</v>
      </c>
      <c r="AR8" s="11">
        <v>68</v>
      </c>
      <c r="AS8" s="11">
        <v>4</v>
      </c>
      <c r="AT8" s="11">
        <v>19</v>
      </c>
      <c r="AU8" s="11">
        <v>46</v>
      </c>
      <c r="AV8" s="11">
        <v>3</v>
      </c>
      <c r="AW8" s="11"/>
      <c r="AX8" s="11">
        <v>52</v>
      </c>
      <c r="AY8" s="11">
        <v>128</v>
      </c>
      <c r="AZ8" s="11">
        <v>7</v>
      </c>
      <c r="BA8" s="11">
        <v>32</v>
      </c>
      <c r="BB8" s="11">
        <v>31</v>
      </c>
      <c r="BC8" s="11"/>
      <c r="BD8" s="11">
        <v>153</v>
      </c>
      <c r="BE8" s="11">
        <v>96</v>
      </c>
      <c r="BF8" s="11"/>
      <c r="BG8" s="11">
        <v>103</v>
      </c>
      <c r="BH8" s="11">
        <v>146</v>
      </c>
      <c r="BI8" s="11"/>
      <c r="BJ8" s="11">
        <v>104</v>
      </c>
      <c r="BK8" s="11">
        <v>137</v>
      </c>
    </row>
    <row r="9" spans="2:63" x14ac:dyDescent="0.35">
      <c r="B9" s="17" t="s">
        <v>202</v>
      </c>
      <c r="C9" s="16">
        <v>0.23978030709349099</v>
      </c>
      <c r="D9" s="16">
        <v>0.24861175983685299</v>
      </c>
      <c r="E9" s="16">
        <v>0.224697873499556</v>
      </c>
      <c r="F9" s="16"/>
      <c r="G9" s="16">
        <v>0.33791757722415799</v>
      </c>
      <c r="H9" s="16">
        <v>0.19080685095781899</v>
      </c>
      <c r="I9" s="16">
        <v>0.20032611848110901</v>
      </c>
      <c r="J9" s="16"/>
      <c r="K9" s="16">
        <v>0.22507438203187499</v>
      </c>
      <c r="L9" s="16">
        <v>0.19743295301036701</v>
      </c>
      <c r="M9" s="16">
        <v>0.22205750101121399</v>
      </c>
      <c r="N9" s="16">
        <v>0.29746350907349001</v>
      </c>
      <c r="O9" s="16"/>
      <c r="P9" s="16">
        <v>0.238181368429562</v>
      </c>
      <c r="Q9" s="16">
        <v>0.23420628468920501</v>
      </c>
      <c r="R9" s="16">
        <v>0.33688884094660498</v>
      </c>
      <c r="S9" s="16">
        <v>0.20974572527143601</v>
      </c>
      <c r="T9" s="16"/>
      <c r="U9" s="16">
        <v>0.27942816919360403</v>
      </c>
      <c r="V9" s="16">
        <v>0.19532406801675301</v>
      </c>
      <c r="W9" s="16">
        <v>0.116423689165639</v>
      </c>
      <c r="X9" s="16">
        <v>0.26063623795013002</v>
      </c>
      <c r="Y9" s="16">
        <v>0.357701290753631</v>
      </c>
      <c r="Z9" s="16"/>
      <c r="AA9" s="16">
        <v>0.31460705433007402</v>
      </c>
      <c r="AB9" s="16">
        <v>0.22116168769820299</v>
      </c>
      <c r="AC9" s="16"/>
      <c r="AD9" s="16">
        <v>0.273397199103453</v>
      </c>
      <c r="AE9" s="16">
        <v>0.20998169245605999</v>
      </c>
      <c r="AF9" s="16"/>
      <c r="AG9" s="16" t="s">
        <v>123</v>
      </c>
      <c r="AH9" s="16" t="s">
        <v>123</v>
      </c>
      <c r="AI9" s="16" t="s">
        <v>123</v>
      </c>
      <c r="AJ9" s="16">
        <v>0.262656857166646</v>
      </c>
      <c r="AK9" s="16">
        <v>0.17436268941199801</v>
      </c>
      <c r="AL9" s="16" t="s">
        <v>123</v>
      </c>
      <c r="AM9" s="16" t="s">
        <v>123</v>
      </c>
      <c r="AN9" s="16" t="s">
        <v>123</v>
      </c>
      <c r="AO9" s="16" t="s">
        <v>123</v>
      </c>
      <c r="AP9" s="16"/>
      <c r="AQ9" s="16">
        <v>0.162462580031251</v>
      </c>
      <c r="AR9" s="16">
        <v>0.26127989071523999</v>
      </c>
      <c r="AS9" s="16">
        <v>0.57793172793366199</v>
      </c>
      <c r="AT9" s="16">
        <v>0.31673309982083597</v>
      </c>
      <c r="AU9" s="16">
        <v>0.30698905437210899</v>
      </c>
      <c r="AV9" s="16">
        <v>0.31686093012080602</v>
      </c>
      <c r="AW9" s="16"/>
      <c r="AX9" s="16">
        <v>0.30672705430932101</v>
      </c>
      <c r="AY9" s="16">
        <v>0.223086101217225</v>
      </c>
      <c r="AZ9" s="16">
        <v>0.22734488431403299</v>
      </c>
      <c r="BA9" s="16">
        <v>0.23739912517303199</v>
      </c>
      <c r="BB9" s="16">
        <v>0.201832266357163</v>
      </c>
      <c r="BC9" s="16"/>
      <c r="BD9" s="16">
        <v>0.20216399539677801</v>
      </c>
      <c r="BE9" s="16">
        <v>0.29959283848477403</v>
      </c>
      <c r="BF9" s="16"/>
      <c r="BG9" s="16">
        <v>0.20271507533166</v>
      </c>
      <c r="BH9" s="16">
        <v>0.26590080534335298</v>
      </c>
      <c r="BI9" s="16"/>
      <c r="BJ9" s="16">
        <v>0.259470886366239</v>
      </c>
      <c r="BK9" s="16">
        <v>0.20810977109283799</v>
      </c>
    </row>
    <row r="10" spans="2:63" x14ac:dyDescent="0.35">
      <c r="B10" s="17" t="s">
        <v>203</v>
      </c>
      <c r="C10" s="16">
        <v>0.70396310899333103</v>
      </c>
      <c r="D10" s="16">
        <v>0.69157534856805503</v>
      </c>
      <c r="E10" s="16">
        <v>0.72511903649712905</v>
      </c>
      <c r="F10" s="16"/>
      <c r="G10" s="16">
        <v>0.59457027838532395</v>
      </c>
      <c r="H10" s="16">
        <v>0.73671695104138302</v>
      </c>
      <c r="I10" s="16">
        <v>0.79967388151889196</v>
      </c>
      <c r="J10" s="16"/>
      <c r="K10" s="16">
        <v>0.751676226310106</v>
      </c>
      <c r="L10" s="16">
        <v>0.74721753215745701</v>
      </c>
      <c r="M10" s="16">
        <v>0.72919044459334303</v>
      </c>
      <c r="N10" s="16">
        <v>0.61879770079455498</v>
      </c>
      <c r="O10" s="16"/>
      <c r="P10" s="16">
        <v>0.76181863157043805</v>
      </c>
      <c r="Q10" s="16">
        <v>0.71848754883417199</v>
      </c>
      <c r="R10" s="16">
        <v>0.57540062739597997</v>
      </c>
      <c r="S10" s="16">
        <v>0.73391143502302802</v>
      </c>
      <c r="T10" s="16"/>
      <c r="U10" s="16">
        <v>0.66954869864237898</v>
      </c>
      <c r="V10" s="16">
        <v>0.75701935595042402</v>
      </c>
      <c r="W10" s="16">
        <v>0.83988087050207505</v>
      </c>
      <c r="X10" s="16">
        <v>0.62725090617383805</v>
      </c>
      <c r="Y10" s="16">
        <v>0.642298709246369</v>
      </c>
      <c r="Z10" s="16"/>
      <c r="AA10" s="16">
        <v>0.67046551487036399</v>
      </c>
      <c r="AB10" s="16">
        <v>0.72616161483886099</v>
      </c>
      <c r="AC10" s="16"/>
      <c r="AD10" s="16">
        <v>0.70620714553840602</v>
      </c>
      <c r="AE10" s="16">
        <v>0.71506661043197095</v>
      </c>
      <c r="AF10" s="16"/>
      <c r="AG10" s="16" t="s">
        <v>123</v>
      </c>
      <c r="AH10" s="16" t="s">
        <v>123</v>
      </c>
      <c r="AI10" s="16" t="s">
        <v>123</v>
      </c>
      <c r="AJ10" s="16">
        <v>0.67663579891566294</v>
      </c>
      <c r="AK10" s="16">
        <v>0.78210808790001496</v>
      </c>
      <c r="AL10" s="16" t="s">
        <v>123</v>
      </c>
      <c r="AM10" s="16" t="s">
        <v>123</v>
      </c>
      <c r="AN10" s="16" t="s">
        <v>123</v>
      </c>
      <c r="AO10" s="16" t="s">
        <v>123</v>
      </c>
      <c r="AP10" s="16"/>
      <c r="AQ10" s="16">
        <v>0.75191871042889202</v>
      </c>
      <c r="AR10" s="16">
        <v>0.72486789809727004</v>
      </c>
      <c r="AS10" s="16">
        <v>0.42206827206633901</v>
      </c>
      <c r="AT10" s="16">
        <v>0.68326690017916403</v>
      </c>
      <c r="AU10" s="16">
        <v>0.60726255150848996</v>
      </c>
      <c r="AV10" s="16">
        <v>0.68313906987919404</v>
      </c>
      <c r="AW10" s="16"/>
      <c r="AX10" s="16">
        <v>0.69327294569067899</v>
      </c>
      <c r="AY10" s="16">
        <v>0.71946693137611895</v>
      </c>
      <c r="AZ10" s="16">
        <v>0.56167024110477104</v>
      </c>
      <c r="BA10" s="16">
        <v>0.65355945680926397</v>
      </c>
      <c r="BB10" s="16">
        <v>0.74072433693121598</v>
      </c>
      <c r="BC10" s="16"/>
      <c r="BD10" s="16">
        <v>0.73745131494830796</v>
      </c>
      <c r="BE10" s="16">
        <v>0.65071455060011296</v>
      </c>
      <c r="BF10" s="16"/>
      <c r="BG10" s="16">
        <v>0.75635367256074304</v>
      </c>
      <c r="BH10" s="16">
        <v>0.66704258917127102</v>
      </c>
      <c r="BI10" s="16"/>
      <c r="BJ10" s="16">
        <v>0.698118713274817</v>
      </c>
      <c r="BK10" s="16">
        <v>0.72787204957596896</v>
      </c>
    </row>
    <row r="11" spans="2:63" x14ac:dyDescent="0.35">
      <c r="B11" s="17" t="s">
        <v>84</v>
      </c>
      <c r="C11" s="18">
        <v>5.6256583913178802E-2</v>
      </c>
      <c r="D11" s="18">
        <v>5.9812891595092003E-2</v>
      </c>
      <c r="E11" s="18">
        <v>5.01830900033155E-2</v>
      </c>
      <c r="F11" s="18"/>
      <c r="G11" s="18">
        <v>6.7512144390518294E-2</v>
      </c>
      <c r="H11" s="18">
        <v>7.2476198000797895E-2</v>
      </c>
      <c r="I11" s="18">
        <v>0</v>
      </c>
      <c r="J11" s="18"/>
      <c r="K11" s="18">
        <v>2.3249391658018901E-2</v>
      </c>
      <c r="L11" s="18">
        <v>5.53495148321759E-2</v>
      </c>
      <c r="M11" s="18">
        <v>4.8752054395442598E-2</v>
      </c>
      <c r="N11" s="18">
        <v>8.3738790131954496E-2</v>
      </c>
      <c r="O11" s="18"/>
      <c r="P11" s="18">
        <v>0</v>
      </c>
      <c r="Q11" s="18">
        <v>4.73061664766228E-2</v>
      </c>
      <c r="R11" s="18">
        <v>8.7710531657415103E-2</v>
      </c>
      <c r="S11" s="18">
        <v>5.6342839705536003E-2</v>
      </c>
      <c r="T11" s="18"/>
      <c r="U11" s="18">
        <v>5.1023132164017403E-2</v>
      </c>
      <c r="V11" s="18">
        <v>4.7656576032823098E-2</v>
      </c>
      <c r="W11" s="18">
        <v>4.3695440332286298E-2</v>
      </c>
      <c r="X11" s="18">
        <v>0.11211285587603299</v>
      </c>
      <c r="Y11" s="18">
        <v>0</v>
      </c>
      <c r="Z11" s="18"/>
      <c r="AA11" s="18">
        <v>1.49274307995617E-2</v>
      </c>
      <c r="AB11" s="18">
        <v>5.26766974629354E-2</v>
      </c>
      <c r="AC11" s="18"/>
      <c r="AD11" s="18">
        <v>2.0395655358141199E-2</v>
      </c>
      <c r="AE11" s="18">
        <v>7.4951697111969001E-2</v>
      </c>
      <c r="AF11" s="18"/>
      <c r="AG11" s="18" t="s">
        <v>123</v>
      </c>
      <c r="AH11" s="18" t="s">
        <v>123</v>
      </c>
      <c r="AI11" s="18" t="s">
        <v>123</v>
      </c>
      <c r="AJ11" s="18">
        <v>6.0707343917690601E-2</v>
      </c>
      <c r="AK11" s="18">
        <v>4.3529222687987E-2</v>
      </c>
      <c r="AL11" s="18" t="s">
        <v>123</v>
      </c>
      <c r="AM11" s="18" t="s">
        <v>123</v>
      </c>
      <c r="AN11" s="18" t="s">
        <v>123</v>
      </c>
      <c r="AO11" s="18" t="s">
        <v>123</v>
      </c>
      <c r="AP11" s="18"/>
      <c r="AQ11" s="18">
        <v>8.5618709539857299E-2</v>
      </c>
      <c r="AR11" s="18">
        <v>1.38522111874893E-2</v>
      </c>
      <c r="AS11" s="18">
        <v>0</v>
      </c>
      <c r="AT11" s="18">
        <v>0</v>
      </c>
      <c r="AU11" s="18">
        <v>8.5748394119400398E-2</v>
      </c>
      <c r="AV11" s="18">
        <v>0</v>
      </c>
      <c r="AW11" s="18"/>
      <c r="AX11" s="18">
        <v>0</v>
      </c>
      <c r="AY11" s="18">
        <v>5.7446967406656002E-2</v>
      </c>
      <c r="AZ11" s="18">
        <v>0.210984874581196</v>
      </c>
      <c r="BA11" s="18">
        <v>0.10904141801770401</v>
      </c>
      <c r="BB11" s="18">
        <v>5.7443396711621499E-2</v>
      </c>
      <c r="BC11" s="18"/>
      <c r="BD11" s="18">
        <v>6.0384689654913899E-2</v>
      </c>
      <c r="BE11" s="18">
        <v>4.9692610915112401E-2</v>
      </c>
      <c r="BF11" s="18"/>
      <c r="BG11" s="18">
        <v>4.0931252107597002E-2</v>
      </c>
      <c r="BH11" s="18">
        <v>6.7056605485375995E-2</v>
      </c>
      <c r="BI11" s="18"/>
      <c r="BJ11" s="18">
        <v>4.24104003589433E-2</v>
      </c>
      <c r="BK11" s="18">
        <v>6.4018179331192804E-2</v>
      </c>
    </row>
    <row r="12" spans="2:63" x14ac:dyDescent="0.35">
      <c r="B12" s="15" t="s">
        <v>125</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K16"/>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242</v>
      </c>
      <c r="D7" s="10">
        <v>142</v>
      </c>
      <c r="E7" s="10">
        <v>100</v>
      </c>
      <c r="F7" s="10"/>
      <c r="G7" s="10">
        <v>65</v>
      </c>
      <c r="H7" s="10">
        <v>126</v>
      </c>
      <c r="I7" s="10">
        <v>51</v>
      </c>
      <c r="J7" s="10"/>
      <c r="K7" s="10">
        <v>43</v>
      </c>
      <c r="L7" s="10">
        <v>50</v>
      </c>
      <c r="M7" s="10">
        <v>86</v>
      </c>
      <c r="N7" s="10">
        <v>63</v>
      </c>
      <c r="O7" s="10"/>
      <c r="P7" s="10">
        <v>14</v>
      </c>
      <c r="Q7" s="10">
        <v>39</v>
      </c>
      <c r="R7" s="10">
        <v>54</v>
      </c>
      <c r="S7" s="10">
        <v>125</v>
      </c>
      <c r="T7" s="10"/>
      <c r="U7" s="10">
        <v>118</v>
      </c>
      <c r="V7" s="10">
        <v>62</v>
      </c>
      <c r="W7" s="10">
        <v>32</v>
      </c>
      <c r="X7" s="10">
        <v>21</v>
      </c>
      <c r="Y7" s="10">
        <v>5</v>
      </c>
      <c r="Z7" s="10"/>
      <c r="AA7" s="10">
        <v>60</v>
      </c>
      <c r="AB7" s="10">
        <v>80</v>
      </c>
      <c r="AC7" s="10"/>
      <c r="AD7" s="10">
        <v>87</v>
      </c>
      <c r="AE7" s="10">
        <v>108</v>
      </c>
      <c r="AF7" s="10"/>
      <c r="AG7" s="10" t="s">
        <v>122</v>
      </c>
      <c r="AH7" s="10" t="s">
        <v>122</v>
      </c>
      <c r="AI7" s="10" t="s">
        <v>122</v>
      </c>
      <c r="AJ7" s="10">
        <v>177</v>
      </c>
      <c r="AK7" s="10">
        <v>65</v>
      </c>
      <c r="AL7" s="10" t="s">
        <v>122</v>
      </c>
      <c r="AM7" s="10" t="s">
        <v>122</v>
      </c>
      <c r="AN7" s="10" t="s">
        <v>122</v>
      </c>
      <c r="AO7" s="10" t="s">
        <v>122</v>
      </c>
      <c r="AP7" s="10"/>
      <c r="AQ7" s="10">
        <v>105</v>
      </c>
      <c r="AR7" s="10">
        <v>66</v>
      </c>
      <c r="AS7" s="10">
        <v>4</v>
      </c>
      <c r="AT7" s="10">
        <v>19</v>
      </c>
      <c r="AU7" s="10">
        <v>43</v>
      </c>
      <c r="AV7" s="10">
        <v>3</v>
      </c>
      <c r="AW7" s="10"/>
      <c r="AX7" s="10">
        <v>49</v>
      </c>
      <c r="AY7" s="10">
        <v>123</v>
      </c>
      <c r="AZ7" s="10">
        <v>6</v>
      </c>
      <c r="BA7" s="10">
        <v>33</v>
      </c>
      <c r="BB7" s="10">
        <v>31</v>
      </c>
      <c r="BC7" s="10"/>
      <c r="BD7" s="10">
        <v>152</v>
      </c>
      <c r="BE7" s="10">
        <v>90</v>
      </c>
      <c r="BF7" s="10"/>
      <c r="BG7" s="10">
        <v>100</v>
      </c>
      <c r="BH7" s="10">
        <v>142</v>
      </c>
      <c r="BI7" s="10"/>
      <c r="BJ7" s="10">
        <v>101</v>
      </c>
      <c r="BK7" s="10">
        <v>133</v>
      </c>
    </row>
    <row r="8" spans="2:63" ht="30" customHeight="1" x14ac:dyDescent="0.35">
      <c r="B8" s="11" t="s">
        <v>19</v>
      </c>
      <c r="C8" s="11">
        <v>249</v>
      </c>
      <c r="D8" s="11">
        <v>157</v>
      </c>
      <c r="E8" s="11">
        <v>92</v>
      </c>
      <c r="F8" s="11"/>
      <c r="G8" s="11">
        <v>80</v>
      </c>
      <c r="H8" s="11">
        <v>119</v>
      </c>
      <c r="I8" s="11">
        <v>50</v>
      </c>
      <c r="J8" s="11"/>
      <c r="K8" s="11">
        <v>40</v>
      </c>
      <c r="L8" s="11">
        <v>50</v>
      </c>
      <c r="M8" s="11">
        <v>85</v>
      </c>
      <c r="N8" s="11">
        <v>73</v>
      </c>
      <c r="O8" s="11"/>
      <c r="P8" s="11">
        <v>15</v>
      </c>
      <c r="Q8" s="11">
        <v>42</v>
      </c>
      <c r="R8" s="11">
        <v>55</v>
      </c>
      <c r="S8" s="11">
        <v>129</v>
      </c>
      <c r="T8" s="11"/>
      <c r="U8" s="11">
        <v>128</v>
      </c>
      <c r="V8" s="11">
        <v>58</v>
      </c>
      <c r="W8" s="11">
        <v>32</v>
      </c>
      <c r="X8" s="11">
        <v>21</v>
      </c>
      <c r="Y8" s="11">
        <v>5</v>
      </c>
      <c r="Z8" s="11"/>
      <c r="AA8" s="11">
        <v>62</v>
      </c>
      <c r="AB8" s="11">
        <v>83</v>
      </c>
      <c r="AC8" s="11"/>
      <c r="AD8" s="11">
        <v>90</v>
      </c>
      <c r="AE8" s="11">
        <v>110</v>
      </c>
      <c r="AF8" s="11"/>
      <c r="AG8" s="11" t="s">
        <v>122</v>
      </c>
      <c r="AH8" s="11" t="s">
        <v>122</v>
      </c>
      <c r="AI8" s="11" t="s">
        <v>122</v>
      </c>
      <c r="AJ8" s="11">
        <v>185</v>
      </c>
      <c r="AK8" s="11">
        <v>65</v>
      </c>
      <c r="AL8" s="11" t="s">
        <v>122</v>
      </c>
      <c r="AM8" s="11" t="s">
        <v>122</v>
      </c>
      <c r="AN8" s="11" t="s">
        <v>122</v>
      </c>
      <c r="AO8" s="11" t="s">
        <v>122</v>
      </c>
      <c r="AP8" s="11"/>
      <c r="AQ8" s="11">
        <v>107</v>
      </c>
      <c r="AR8" s="11">
        <v>68</v>
      </c>
      <c r="AS8" s="11">
        <v>4</v>
      </c>
      <c r="AT8" s="11">
        <v>19</v>
      </c>
      <c r="AU8" s="11">
        <v>46</v>
      </c>
      <c r="AV8" s="11">
        <v>3</v>
      </c>
      <c r="AW8" s="11"/>
      <c r="AX8" s="11">
        <v>52</v>
      </c>
      <c r="AY8" s="11">
        <v>128</v>
      </c>
      <c r="AZ8" s="11">
        <v>7</v>
      </c>
      <c r="BA8" s="11">
        <v>32</v>
      </c>
      <c r="BB8" s="11">
        <v>31</v>
      </c>
      <c r="BC8" s="11"/>
      <c r="BD8" s="11">
        <v>153</v>
      </c>
      <c r="BE8" s="11">
        <v>96</v>
      </c>
      <c r="BF8" s="11"/>
      <c r="BG8" s="11">
        <v>103</v>
      </c>
      <c r="BH8" s="11">
        <v>146</v>
      </c>
      <c r="BI8" s="11"/>
      <c r="BJ8" s="11">
        <v>104</v>
      </c>
      <c r="BK8" s="11">
        <v>137</v>
      </c>
    </row>
    <row r="9" spans="2:63" x14ac:dyDescent="0.35">
      <c r="B9" s="17" t="s">
        <v>202</v>
      </c>
      <c r="C9" s="16">
        <v>0.64265340114998104</v>
      </c>
      <c r="D9" s="16">
        <v>0.61575092012619004</v>
      </c>
      <c r="E9" s="16">
        <v>0.68859769767111501</v>
      </c>
      <c r="F9" s="16"/>
      <c r="G9" s="16">
        <v>0.69008844993603602</v>
      </c>
      <c r="H9" s="16">
        <v>0.63267603522763505</v>
      </c>
      <c r="I9" s="16">
        <v>0.59114105283802798</v>
      </c>
      <c r="J9" s="16"/>
      <c r="K9" s="16">
        <v>0.66206157185555703</v>
      </c>
      <c r="L9" s="16">
        <v>0.61584021810628498</v>
      </c>
      <c r="M9" s="16">
        <v>0.66994847495661602</v>
      </c>
      <c r="N9" s="16">
        <v>0.61864114128504599</v>
      </c>
      <c r="O9" s="16"/>
      <c r="P9" s="16">
        <v>0.54606849836259597</v>
      </c>
      <c r="Q9" s="16">
        <v>0.64490690045419397</v>
      </c>
      <c r="R9" s="16">
        <v>0.66096588641312803</v>
      </c>
      <c r="S9" s="16">
        <v>0.63311205485345701</v>
      </c>
      <c r="T9" s="16"/>
      <c r="U9" s="16">
        <v>0.60541786149952803</v>
      </c>
      <c r="V9" s="16">
        <v>0.667048117011937</v>
      </c>
      <c r="W9" s="16">
        <v>0.69388308333638204</v>
      </c>
      <c r="X9" s="16">
        <v>0.64521273409671298</v>
      </c>
      <c r="Y9" s="16">
        <v>0.650308842783893</v>
      </c>
      <c r="Z9" s="16"/>
      <c r="AA9" s="16">
        <v>0.71229477975785205</v>
      </c>
      <c r="AB9" s="16">
        <v>0.60849185627645297</v>
      </c>
      <c r="AC9" s="16"/>
      <c r="AD9" s="16">
        <v>0.72117828501167303</v>
      </c>
      <c r="AE9" s="16">
        <v>0.60186055122568805</v>
      </c>
      <c r="AF9" s="16"/>
      <c r="AG9" s="16" t="s">
        <v>123</v>
      </c>
      <c r="AH9" s="16" t="s">
        <v>123</v>
      </c>
      <c r="AI9" s="16" t="s">
        <v>123</v>
      </c>
      <c r="AJ9" s="16">
        <v>0.66424773341752397</v>
      </c>
      <c r="AK9" s="16">
        <v>0.580902404262431</v>
      </c>
      <c r="AL9" s="16" t="s">
        <v>123</v>
      </c>
      <c r="AM9" s="16" t="s">
        <v>123</v>
      </c>
      <c r="AN9" s="16" t="s">
        <v>123</v>
      </c>
      <c r="AO9" s="16" t="s">
        <v>123</v>
      </c>
      <c r="AP9" s="16"/>
      <c r="AQ9" s="16">
        <v>0.64160572358190404</v>
      </c>
      <c r="AR9" s="16">
        <v>0.60831691091976403</v>
      </c>
      <c r="AS9" s="16">
        <v>1</v>
      </c>
      <c r="AT9" s="16">
        <v>0.71392733640351302</v>
      </c>
      <c r="AU9" s="16">
        <v>0.61528653449085502</v>
      </c>
      <c r="AV9" s="16">
        <v>1</v>
      </c>
      <c r="AW9" s="16"/>
      <c r="AX9" s="16">
        <v>0.65449291503414797</v>
      </c>
      <c r="AY9" s="16">
        <v>0.64583386406593601</v>
      </c>
      <c r="AZ9" s="16">
        <v>0.86258969919631201</v>
      </c>
      <c r="BA9" s="16">
        <v>0.55302231944569702</v>
      </c>
      <c r="BB9" s="16">
        <v>0.65497146348655999</v>
      </c>
      <c r="BC9" s="16"/>
      <c r="BD9" s="16">
        <v>0.65816436098472397</v>
      </c>
      <c r="BE9" s="16">
        <v>0.61798990464600101</v>
      </c>
      <c r="BF9" s="16"/>
      <c r="BG9" s="16">
        <v>0.71331371180942904</v>
      </c>
      <c r="BH9" s="16">
        <v>0.59285788030244901</v>
      </c>
      <c r="BI9" s="16"/>
      <c r="BJ9" s="16">
        <v>0.57757633542167297</v>
      </c>
      <c r="BK9" s="16">
        <v>0.683636875206595</v>
      </c>
    </row>
    <row r="10" spans="2:63" x14ac:dyDescent="0.35">
      <c r="B10" s="17" t="s">
        <v>203</v>
      </c>
      <c r="C10" s="16">
        <v>0.24465649461088401</v>
      </c>
      <c r="D10" s="16">
        <v>0.25902784949403901</v>
      </c>
      <c r="E10" s="16">
        <v>0.22011296683817899</v>
      </c>
      <c r="F10" s="16"/>
      <c r="G10" s="16">
        <v>0.211608346521166</v>
      </c>
      <c r="H10" s="16">
        <v>0.240238616517993</v>
      </c>
      <c r="I10" s="16">
        <v>0.307479265713823</v>
      </c>
      <c r="J10" s="16"/>
      <c r="K10" s="16">
        <v>0.21195270818895601</v>
      </c>
      <c r="L10" s="16">
        <v>0.26872190541802199</v>
      </c>
      <c r="M10" s="16">
        <v>0.20857197988034001</v>
      </c>
      <c r="N10" s="16">
        <v>0.28807072113070498</v>
      </c>
      <c r="O10" s="16"/>
      <c r="P10" s="16">
        <v>0.258481697658486</v>
      </c>
      <c r="Q10" s="16">
        <v>0.25753397830004299</v>
      </c>
      <c r="R10" s="16">
        <v>0.12783372701377499</v>
      </c>
      <c r="S10" s="16">
        <v>0.29896741335841898</v>
      </c>
      <c r="T10" s="16"/>
      <c r="U10" s="16">
        <v>0.25073767014873199</v>
      </c>
      <c r="V10" s="16">
        <v>0.25368986484610201</v>
      </c>
      <c r="W10" s="16">
        <v>0.20826992512072801</v>
      </c>
      <c r="X10" s="16">
        <v>0.26535969798132403</v>
      </c>
      <c r="Y10" s="16">
        <v>0.349691157216107</v>
      </c>
      <c r="Z10" s="16"/>
      <c r="AA10" s="16">
        <v>0.20135024755146</v>
      </c>
      <c r="AB10" s="16">
        <v>0.27850625113356903</v>
      </c>
      <c r="AC10" s="16"/>
      <c r="AD10" s="16">
        <v>0.216162437569654</v>
      </c>
      <c r="AE10" s="16">
        <v>0.25856887750475999</v>
      </c>
      <c r="AF10" s="16"/>
      <c r="AG10" s="16" t="s">
        <v>123</v>
      </c>
      <c r="AH10" s="16" t="s">
        <v>123</v>
      </c>
      <c r="AI10" s="16" t="s">
        <v>123</v>
      </c>
      <c r="AJ10" s="16">
        <v>0.24466678277196599</v>
      </c>
      <c r="AK10" s="16">
        <v>0.244627074659619</v>
      </c>
      <c r="AL10" s="16" t="s">
        <v>123</v>
      </c>
      <c r="AM10" s="16" t="s">
        <v>123</v>
      </c>
      <c r="AN10" s="16" t="s">
        <v>123</v>
      </c>
      <c r="AO10" s="16" t="s">
        <v>123</v>
      </c>
      <c r="AP10" s="16"/>
      <c r="AQ10" s="16">
        <v>0.21244152086704601</v>
      </c>
      <c r="AR10" s="16">
        <v>0.318226984462331</v>
      </c>
      <c r="AS10" s="16">
        <v>0</v>
      </c>
      <c r="AT10" s="16">
        <v>0.144756401560306</v>
      </c>
      <c r="AU10" s="16">
        <v>0.28095683865898402</v>
      </c>
      <c r="AV10" s="16">
        <v>0</v>
      </c>
      <c r="AW10" s="16"/>
      <c r="AX10" s="16">
        <v>0.235496764101398</v>
      </c>
      <c r="AY10" s="16">
        <v>0.24092803092592299</v>
      </c>
      <c r="AZ10" s="16">
        <v>0.13741030080368799</v>
      </c>
      <c r="BA10" s="16">
        <v>0.38684300964192597</v>
      </c>
      <c r="BB10" s="16">
        <v>0.15178536181344099</v>
      </c>
      <c r="BC10" s="16"/>
      <c r="BD10" s="16">
        <v>0.26031024135416198</v>
      </c>
      <c r="BE10" s="16">
        <v>0.219765957069021</v>
      </c>
      <c r="BF10" s="16"/>
      <c r="BG10" s="16">
        <v>0.240861116355988</v>
      </c>
      <c r="BH10" s="16">
        <v>0.24733116211874201</v>
      </c>
      <c r="BI10" s="16"/>
      <c r="BJ10" s="16">
        <v>0.28156163236465098</v>
      </c>
      <c r="BK10" s="16">
        <v>0.22492918951866001</v>
      </c>
    </row>
    <row r="11" spans="2:63" x14ac:dyDescent="0.35">
      <c r="B11" s="17" t="s">
        <v>84</v>
      </c>
      <c r="C11" s="18">
        <v>0.112690104239135</v>
      </c>
      <c r="D11" s="18">
        <v>0.12522123037977101</v>
      </c>
      <c r="E11" s="18">
        <v>9.1289335490706003E-2</v>
      </c>
      <c r="F11" s="18"/>
      <c r="G11" s="18">
        <v>9.8303203542798395E-2</v>
      </c>
      <c r="H11" s="18">
        <v>0.12708534825437201</v>
      </c>
      <c r="I11" s="18">
        <v>0.101379681448149</v>
      </c>
      <c r="J11" s="18"/>
      <c r="K11" s="18">
        <v>0.12598571995548699</v>
      </c>
      <c r="L11" s="18">
        <v>0.11543787647569299</v>
      </c>
      <c r="M11" s="18">
        <v>0.121479545163044</v>
      </c>
      <c r="N11" s="18">
        <v>9.3288137584249198E-2</v>
      </c>
      <c r="O11" s="18"/>
      <c r="P11" s="18">
        <v>0.19544980397891701</v>
      </c>
      <c r="Q11" s="18">
        <v>9.7559121245763006E-2</v>
      </c>
      <c r="R11" s="18">
        <v>0.211200386573098</v>
      </c>
      <c r="S11" s="18">
        <v>6.79205317881241E-2</v>
      </c>
      <c r="T11" s="18"/>
      <c r="U11" s="18">
        <v>0.14384446835174</v>
      </c>
      <c r="V11" s="18">
        <v>7.9262018141960294E-2</v>
      </c>
      <c r="W11" s="18">
        <v>9.7846991542890199E-2</v>
      </c>
      <c r="X11" s="18">
        <v>8.9427567921962506E-2</v>
      </c>
      <c r="Y11" s="18">
        <v>0</v>
      </c>
      <c r="Z11" s="18"/>
      <c r="AA11" s="18">
        <v>8.6354972690687204E-2</v>
      </c>
      <c r="AB11" s="18">
        <v>0.113001892589978</v>
      </c>
      <c r="AC11" s="18"/>
      <c r="AD11" s="18">
        <v>6.2659277418673304E-2</v>
      </c>
      <c r="AE11" s="18">
        <v>0.139570571269552</v>
      </c>
      <c r="AF11" s="18"/>
      <c r="AG11" s="18" t="s">
        <v>123</v>
      </c>
      <c r="AH11" s="18" t="s">
        <v>123</v>
      </c>
      <c r="AI11" s="18" t="s">
        <v>123</v>
      </c>
      <c r="AJ11" s="18">
        <v>9.1085483810509696E-2</v>
      </c>
      <c r="AK11" s="18">
        <v>0.17447052107795</v>
      </c>
      <c r="AL11" s="18" t="s">
        <v>123</v>
      </c>
      <c r="AM11" s="18" t="s">
        <v>123</v>
      </c>
      <c r="AN11" s="18" t="s">
        <v>123</v>
      </c>
      <c r="AO11" s="18" t="s">
        <v>123</v>
      </c>
      <c r="AP11" s="18"/>
      <c r="AQ11" s="18">
        <v>0.145952755551051</v>
      </c>
      <c r="AR11" s="18">
        <v>7.3456104617904194E-2</v>
      </c>
      <c r="AS11" s="18">
        <v>0</v>
      </c>
      <c r="AT11" s="18">
        <v>0.141316262036182</v>
      </c>
      <c r="AU11" s="18">
        <v>0.103756626850161</v>
      </c>
      <c r="AV11" s="18">
        <v>0</v>
      </c>
      <c r="AW11" s="18"/>
      <c r="AX11" s="18">
        <v>0.110010320864454</v>
      </c>
      <c r="AY11" s="18">
        <v>0.11323810500814099</v>
      </c>
      <c r="AZ11" s="18">
        <v>0</v>
      </c>
      <c r="BA11" s="18">
        <v>6.0134670912376398E-2</v>
      </c>
      <c r="BB11" s="18">
        <v>0.19324317469999899</v>
      </c>
      <c r="BC11" s="18"/>
      <c r="BD11" s="18">
        <v>8.1525397661114399E-2</v>
      </c>
      <c r="BE11" s="18">
        <v>0.162244138284978</v>
      </c>
      <c r="BF11" s="18"/>
      <c r="BG11" s="18">
        <v>4.5825171834582998E-2</v>
      </c>
      <c r="BH11" s="18">
        <v>0.159810957578809</v>
      </c>
      <c r="BI11" s="18"/>
      <c r="BJ11" s="18">
        <v>0.14086203221367599</v>
      </c>
      <c r="BK11" s="18">
        <v>9.1433935274744596E-2</v>
      </c>
    </row>
    <row r="12" spans="2:63" x14ac:dyDescent="0.35">
      <c r="B12" s="15" t="s">
        <v>125</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K16"/>
  <sheetViews>
    <sheetView showGridLines="0" topLeftCell="A5"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242</v>
      </c>
      <c r="D7" s="10">
        <v>142</v>
      </c>
      <c r="E7" s="10">
        <v>100</v>
      </c>
      <c r="F7" s="10"/>
      <c r="G7" s="10">
        <v>65</v>
      </c>
      <c r="H7" s="10">
        <v>126</v>
      </c>
      <c r="I7" s="10">
        <v>51</v>
      </c>
      <c r="J7" s="10"/>
      <c r="K7" s="10">
        <v>43</v>
      </c>
      <c r="L7" s="10">
        <v>50</v>
      </c>
      <c r="M7" s="10">
        <v>86</v>
      </c>
      <c r="N7" s="10">
        <v>63</v>
      </c>
      <c r="O7" s="10"/>
      <c r="P7" s="10">
        <v>14</v>
      </c>
      <c r="Q7" s="10">
        <v>39</v>
      </c>
      <c r="R7" s="10">
        <v>54</v>
      </c>
      <c r="S7" s="10">
        <v>125</v>
      </c>
      <c r="T7" s="10"/>
      <c r="U7" s="10">
        <v>118</v>
      </c>
      <c r="V7" s="10">
        <v>62</v>
      </c>
      <c r="W7" s="10">
        <v>32</v>
      </c>
      <c r="X7" s="10">
        <v>21</v>
      </c>
      <c r="Y7" s="10">
        <v>5</v>
      </c>
      <c r="Z7" s="10"/>
      <c r="AA7" s="10">
        <v>60</v>
      </c>
      <c r="AB7" s="10">
        <v>80</v>
      </c>
      <c r="AC7" s="10"/>
      <c r="AD7" s="10">
        <v>87</v>
      </c>
      <c r="AE7" s="10">
        <v>108</v>
      </c>
      <c r="AF7" s="10"/>
      <c r="AG7" s="10" t="s">
        <v>122</v>
      </c>
      <c r="AH7" s="10" t="s">
        <v>122</v>
      </c>
      <c r="AI7" s="10" t="s">
        <v>122</v>
      </c>
      <c r="AJ7" s="10">
        <v>177</v>
      </c>
      <c r="AK7" s="10">
        <v>65</v>
      </c>
      <c r="AL7" s="10" t="s">
        <v>122</v>
      </c>
      <c r="AM7" s="10" t="s">
        <v>122</v>
      </c>
      <c r="AN7" s="10" t="s">
        <v>122</v>
      </c>
      <c r="AO7" s="10" t="s">
        <v>122</v>
      </c>
      <c r="AP7" s="10"/>
      <c r="AQ7" s="10">
        <v>105</v>
      </c>
      <c r="AR7" s="10">
        <v>66</v>
      </c>
      <c r="AS7" s="10">
        <v>4</v>
      </c>
      <c r="AT7" s="10">
        <v>19</v>
      </c>
      <c r="AU7" s="10">
        <v>43</v>
      </c>
      <c r="AV7" s="10">
        <v>3</v>
      </c>
      <c r="AW7" s="10"/>
      <c r="AX7" s="10">
        <v>49</v>
      </c>
      <c r="AY7" s="10">
        <v>123</v>
      </c>
      <c r="AZ7" s="10">
        <v>6</v>
      </c>
      <c r="BA7" s="10">
        <v>33</v>
      </c>
      <c r="BB7" s="10">
        <v>31</v>
      </c>
      <c r="BC7" s="10"/>
      <c r="BD7" s="10">
        <v>152</v>
      </c>
      <c r="BE7" s="10">
        <v>90</v>
      </c>
      <c r="BF7" s="10"/>
      <c r="BG7" s="10">
        <v>100</v>
      </c>
      <c r="BH7" s="10">
        <v>142</v>
      </c>
      <c r="BI7" s="10"/>
      <c r="BJ7" s="10">
        <v>101</v>
      </c>
      <c r="BK7" s="10">
        <v>133</v>
      </c>
    </row>
    <row r="8" spans="2:63" ht="30" customHeight="1" x14ac:dyDescent="0.35">
      <c r="B8" s="11" t="s">
        <v>19</v>
      </c>
      <c r="C8" s="11">
        <v>249</v>
      </c>
      <c r="D8" s="11">
        <v>157</v>
      </c>
      <c r="E8" s="11">
        <v>92</v>
      </c>
      <c r="F8" s="11"/>
      <c r="G8" s="11">
        <v>80</v>
      </c>
      <c r="H8" s="11">
        <v>119</v>
      </c>
      <c r="I8" s="11">
        <v>50</v>
      </c>
      <c r="J8" s="11"/>
      <c r="K8" s="11">
        <v>40</v>
      </c>
      <c r="L8" s="11">
        <v>50</v>
      </c>
      <c r="M8" s="11">
        <v>85</v>
      </c>
      <c r="N8" s="11">
        <v>73</v>
      </c>
      <c r="O8" s="11"/>
      <c r="P8" s="11">
        <v>15</v>
      </c>
      <c r="Q8" s="11">
        <v>42</v>
      </c>
      <c r="R8" s="11">
        <v>55</v>
      </c>
      <c r="S8" s="11">
        <v>129</v>
      </c>
      <c r="T8" s="11"/>
      <c r="U8" s="11">
        <v>128</v>
      </c>
      <c r="V8" s="11">
        <v>58</v>
      </c>
      <c r="W8" s="11">
        <v>32</v>
      </c>
      <c r="X8" s="11">
        <v>21</v>
      </c>
      <c r="Y8" s="11">
        <v>5</v>
      </c>
      <c r="Z8" s="11"/>
      <c r="AA8" s="11">
        <v>62</v>
      </c>
      <c r="AB8" s="11">
        <v>83</v>
      </c>
      <c r="AC8" s="11"/>
      <c r="AD8" s="11">
        <v>90</v>
      </c>
      <c r="AE8" s="11">
        <v>110</v>
      </c>
      <c r="AF8" s="11"/>
      <c r="AG8" s="11" t="s">
        <v>122</v>
      </c>
      <c r="AH8" s="11" t="s">
        <v>122</v>
      </c>
      <c r="AI8" s="11" t="s">
        <v>122</v>
      </c>
      <c r="AJ8" s="11">
        <v>185</v>
      </c>
      <c r="AK8" s="11">
        <v>65</v>
      </c>
      <c r="AL8" s="11" t="s">
        <v>122</v>
      </c>
      <c r="AM8" s="11" t="s">
        <v>122</v>
      </c>
      <c r="AN8" s="11" t="s">
        <v>122</v>
      </c>
      <c r="AO8" s="11" t="s">
        <v>122</v>
      </c>
      <c r="AP8" s="11"/>
      <c r="AQ8" s="11">
        <v>107</v>
      </c>
      <c r="AR8" s="11">
        <v>68</v>
      </c>
      <c r="AS8" s="11">
        <v>4</v>
      </c>
      <c r="AT8" s="11">
        <v>19</v>
      </c>
      <c r="AU8" s="11">
        <v>46</v>
      </c>
      <c r="AV8" s="11">
        <v>3</v>
      </c>
      <c r="AW8" s="11"/>
      <c r="AX8" s="11">
        <v>52</v>
      </c>
      <c r="AY8" s="11">
        <v>128</v>
      </c>
      <c r="AZ8" s="11">
        <v>7</v>
      </c>
      <c r="BA8" s="11">
        <v>32</v>
      </c>
      <c r="BB8" s="11">
        <v>31</v>
      </c>
      <c r="BC8" s="11"/>
      <c r="BD8" s="11">
        <v>153</v>
      </c>
      <c r="BE8" s="11">
        <v>96</v>
      </c>
      <c r="BF8" s="11"/>
      <c r="BG8" s="11">
        <v>103</v>
      </c>
      <c r="BH8" s="11">
        <v>146</v>
      </c>
      <c r="BI8" s="11"/>
      <c r="BJ8" s="11">
        <v>104</v>
      </c>
      <c r="BK8" s="11">
        <v>137</v>
      </c>
    </row>
    <row r="9" spans="2:63" x14ac:dyDescent="0.35">
      <c r="B9" s="17" t="s">
        <v>202</v>
      </c>
      <c r="C9" s="16">
        <v>0.79087282076955001</v>
      </c>
      <c r="D9" s="16">
        <v>0.80425246830698405</v>
      </c>
      <c r="E9" s="16">
        <v>0.768022939627936</v>
      </c>
      <c r="F9" s="16"/>
      <c r="G9" s="16">
        <v>0.81376141454002604</v>
      </c>
      <c r="H9" s="16">
        <v>0.80242945104237995</v>
      </c>
      <c r="I9" s="16">
        <v>0.72723336335350897</v>
      </c>
      <c r="J9" s="16"/>
      <c r="K9" s="16">
        <v>0.76739217735741905</v>
      </c>
      <c r="L9" s="16">
        <v>0.74313480235214902</v>
      </c>
      <c r="M9" s="16">
        <v>0.77563715826484503</v>
      </c>
      <c r="N9" s="16">
        <v>0.85418193361493</v>
      </c>
      <c r="O9" s="16"/>
      <c r="P9" s="16">
        <v>0.67603957854929997</v>
      </c>
      <c r="Q9" s="16">
        <v>0.82588126367236703</v>
      </c>
      <c r="R9" s="16">
        <v>0.72933030630199103</v>
      </c>
      <c r="S9" s="16">
        <v>0.81117382204778099</v>
      </c>
      <c r="T9" s="16"/>
      <c r="U9" s="16">
        <v>0.78489110398098005</v>
      </c>
      <c r="V9" s="16">
        <v>0.79466334700381902</v>
      </c>
      <c r="W9" s="16">
        <v>0.75513029903440498</v>
      </c>
      <c r="X9" s="16">
        <v>0.77604114122732903</v>
      </c>
      <c r="Y9" s="16">
        <v>1</v>
      </c>
      <c r="Z9" s="16"/>
      <c r="AA9" s="16">
        <v>0.788372734963942</v>
      </c>
      <c r="AB9" s="16">
        <v>0.81847445846616895</v>
      </c>
      <c r="AC9" s="16"/>
      <c r="AD9" s="16">
        <v>0.79012594796768099</v>
      </c>
      <c r="AE9" s="16">
        <v>0.80597161368257897</v>
      </c>
      <c r="AF9" s="16"/>
      <c r="AG9" s="16" t="s">
        <v>123</v>
      </c>
      <c r="AH9" s="16" t="s">
        <v>123</v>
      </c>
      <c r="AI9" s="16" t="s">
        <v>123</v>
      </c>
      <c r="AJ9" s="16">
        <v>0.78912224855368995</v>
      </c>
      <c r="AK9" s="16">
        <v>0.79587874445886297</v>
      </c>
      <c r="AL9" s="16" t="s">
        <v>123</v>
      </c>
      <c r="AM9" s="16" t="s">
        <v>123</v>
      </c>
      <c r="AN9" s="16" t="s">
        <v>123</v>
      </c>
      <c r="AO9" s="16" t="s">
        <v>123</v>
      </c>
      <c r="AP9" s="16"/>
      <c r="AQ9" s="16">
        <v>0.78286493706050897</v>
      </c>
      <c r="AR9" s="16">
        <v>0.75283213007986705</v>
      </c>
      <c r="AS9" s="16">
        <v>0.78223837677040298</v>
      </c>
      <c r="AT9" s="16">
        <v>0.85031030552423004</v>
      </c>
      <c r="AU9" s="16">
        <v>0.81962644421433195</v>
      </c>
      <c r="AV9" s="16">
        <v>1</v>
      </c>
      <c r="AW9" s="16"/>
      <c r="AX9" s="16">
        <v>0.80698462846235197</v>
      </c>
      <c r="AY9" s="16">
        <v>0.821373789496323</v>
      </c>
      <c r="AZ9" s="16">
        <v>0.63420639525928302</v>
      </c>
      <c r="BA9" s="16">
        <v>0.79501834553703699</v>
      </c>
      <c r="BB9" s="16">
        <v>0.668474478503576</v>
      </c>
      <c r="BC9" s="16"/>
      <c r="BD9" s="16">
        <v>0.81381187544627898</v>
      </c>
      <c r="BE9" s="16">
        <v>0.75439814087534596</v>
      </c>
      <c r="BF9" s="16"/>
      <c r="BG9" s="16">
        <v>0.83238441808318198</v>
      </c>
      <c r="BH9" s="16">
        <v>0.76161889320888798</v>
      </c>
      <c r="BI9" s="16"/>
      <c r="BJ9" s="16">
        <v>0.76718954120291205</v>
      </c>
      <c r="BK9" s="16">
        <v>0.79595414261293895</v>
      </c>
    </row>
    <row r="10" spans="2:63" x14ac:dyDescent="0.35">
      <c r="B10" s="17" t="s">
        <v>203</v>
      </c>
      <c r="C10" s="16">
        <v>0.120548354945714</v>
      </c>
      <c r="D10" s="16">
        <v>0.109845848405121</v>
      </c>
      <c r="E10" s="16">
        <v>0.138826190866704</v>
      </c>
      <c r="F10" s="16"/>
      <c r="G10" s="16">
        <v>0.151415623427543</v>
      </c>
      <c r="H10" s="16">
        <v>0.11032092902043</v>
      </c>
      <c r="I10" s="16">
        <v>9.5875969920809503E-2</v>
      </c>
      <c r="J10" s="16"/>
      <c r="K10" s="16">
        <v>9.1881965514229405E-2</v>
      </c>
      <c r="L10" s="16">
        <v>0.14321798165561</v>
      </c>
      <c r="M10" s="16">
        <v>0.13513191671519401</v>
      </c>
      <c r="N10" s="16">
        <v>0.10383096617341001</v>
      </c>
      <c r="O10" s="16"/>
      <c r="P10" s="16">
        <v>0.257754374748352</v>
      </c>
      <c r="Q10" s="16">
        <v>8.1011895310651796E-2</v>
      </c>
      <c r="R10" s="16">
        <v>0.140051681588927</v>
      </c>
      <c r="S10" s="16">
        <v>0.118011768339833</v>
      </c>
      <c r="T10" s="16"/>
      <c r="U10" s="16">
        <v>0.11888781245341</v>
      </c>
      <c r="V10" s="16">
        <v>0.108818894467126</v>
      </c>
      <c r="W10" s="16">
        <v>0.158235726723091</v>
      </c>
      <c r="X10" s="16">
        <v>0.16039047403801299</v>
      </c>
      <c r="Y10" s="16">
        <v>0</v>
      </c>
      <c r="Z10" s="16"/>
      <c r="AA10" s="16">
        <v>0.17264443912557201</v>
      </c>
      <c r="AB10" s="16">
        <v>0.116716904097315</v>
      </c>
      <c r="AC10" s="16"/>
      <c r="AD10" s="16">
        <v>0.14756260070676899</v>
      </c>
      <c r="AE10" s="16">
        <v>0.105447919113221</v>
      </c>
      <c r="AF10" s="16"/>
      <c r="AG10" s="16" t="s">
        <v>123</v>
      </c>
      <c r="AH10" s="16" t="s">
        <v>123</v>
      </c>
      <c r="AI10" s="16" t="s">
        <v>123</v>
      </c>
      <c r="AJ10" s="16">
        <v>0.127757684895144</v>
      </c>
      <c r="AK10" s="16">
        <v>9.9932606991437606E-2</v>
      </c>
      <c r="AL10" s="16" t="s">
        <v>123</v>
      </c>
      <c r="AM10" s="16" t="s">
        <v>123</v>
      </c>
      <c r="AN10" s="16" t="s">
        <v>123</v>
      </c>
      <c r="AO10" s="16" t="s">
        <v>123</v>
      </c>
      <c r="AP10" s="16"/>
      <c r="AQ10" s="16">
        <v>0.118507443207645</v>
      </c>
      <c r="AR10" s="16">
        <v>0.13440171676316301</v>
      </c>
      <c r="AS10" s="16">
        <v>0.21776162322959799</v>
      </c>
      <c r="AT10" s="16">
        <v>9.5535270380590995E-2</v>
      </c>
      <c r="AU10" s="16">
        <v>0.11896385999036301</v>
      </c>
      <c r="AV10" s="16">
        <v>0</v>
      </c>
      <c r="AW10" s="16"/>
      <c r="AX10" s="16">
        <v>0.174086733714368</v>
      </c>
      <c r="AY10" s="16">
        <v>8.8362502990013705E-2</v>
      </c>
      <c r="AZ10" s="16">
        <v>0.210984874581196</v>
      </c>
      <c r="BA10" s="16">
        <v>0.14484698355058601</v>
      </c>
      <c r="BB10" s="16">
        <v>0.11881545220317</v>
      </c>
      <c r="BC10" s="16"/>
      <c r="BD10" s="16">
        <v>0.10201982755712399</v>
      </c>
      <c r="BE10" s="16">
        <v>0.15000999209397101</v>
      </c>
      <c r="BF10" s="16"/>
      <c r="BG10" s="16">
        <v>9.2380698134270495E-2</v>
      </c>
      <c r="BH10" s="16">
        <v>0.14039858103289299</v>
      </c>
      <c r="BI10" s="16"/>
      <c r="BJ10" s="16">
        <v>0.16838096697159599</v>
      </c>
      <c r="BK10" s="16">
        <v>9.1562585514699493E-2</v>
      </c>
    </row>
    <row r="11" spans="2:63" x14ac:dyDescent="0.35">
      <c r="B11" s="17" t="s">
        <v>84</v>
      </c>
      <c r="C11" s="18">
        <v>8.8578824284735999E-2</v>
      </c>
      <c r="D11" s="18">
        <v>8.5901683287895297E-2</v>
      </c>
      <c r="E11" s="18">
        <v>9.3150869505359501E-2</v>
      </c>
      <c r="F11" s="18"/>
      <c r="G11" s="18">
        <v>3.4822962032431001E-2</v>
      </c>
      <c r="H11" s="18">
        <v>8.7249619937190298E-2</v>
      </c>
      <c r="I11" s="18">
        <v>0.17689066672568199</v>
      </c>
      <c r="J11" s="18"/>
      <c r="K11" s="18">
        <v>0.14072585712835101</v>
      </c>
      <c r="L11" s="18">
        <v>0.11364721599224099</v>
      </c>
      <c r="M11" s="18">
        <v>8.9230925019960605E-2</v>
      </c>
      <c r="N11" s="18">
        <v>4.1987100211660099E-2</v>
      </c>
      <c r="O11" s="18"/>
      <c r="P11" s="18">
        <v>6.6206046702348503E-2</v>
      </c>
      <c r="Q11" s="18">
        <v>9.3106841016980801E-2</v>
      </c>
      <c r="R11" s="18">
        <v>0.130618012109082</v>
      </c>
      <c r="S11" s="18">
        <v>7.0814409612385804E-2</v>
      </c>
      <c r="T11" s="18"/>
      <c r="U11" s="18">
        <v>9.6221083565609294E-2</v>
      </c>
      <c r="V11" s="18">
        <v>9.65177585290551E-2</v>
      </c>
      <c r="W11" s="18">
        <v>8.6633974242503395E-2</v>
      </c>
      <c r="X11" s="18">
        <v>6.3568384734657798E-2</v>
      </c>
      <c r="Y11" s="18">
        <v>0</v>
      </c>
      <c r="Z11" s="18"/>
      <c r="AA11" s="18">
        <v>3.8982825910485699E-2</v>
      </c>
      <c r="AB11" s="18">
        <v>6.4808637436515507E-2</v>
      </c>
      <c r="AC11" s="18"/>
      <c r="AD11" s="18">
        <v>6.2311451325550098E-2</v>
      </c>
      <c r="AE11" s="18">
        <v>8.8580467204200902E-2</v>
      </c>
      <c r="AF11" s="18"/>
      <c r="AG11" s="18" t="s">
        <v>123</v>
      </c>
      <c r="AH11" s="18" t="s">
        <v>123</v>
      </c>
      <c r="AI11" s="18" t="s">
        <v>123</v>
      </c>
      <c r="AJ11" s="18">
        <v>8.31200665511658E-2</v>
      </c>
      <c r="AK11" s="18">
        <v>0.104188648549699</v>
      </c>
      <c r="AL11" s="18" t="s">
        <v>123</v>
      </c>
      <c r="AM11" s="18" t="s">
        <v>123</v>
      </c>
      <c r="AN11" s="18" t="s">
        <v>123</v>
      </c>
      <c r="AO11" s="18" t="s">
        <v>123</v>
      </c>
      <c r="AP11" s="18"/>
      <c r="AQ11" s="18">
        <v>9.8627619731845695E-2</v>
      </c>
      <c r="AR11" s="18">
        <v>0.112766153156969</v>
      </c>
      <c r="AS11" s="18">
        <v>0</v>
      </c>
      <c r="AT11" s="18">
        <v>5.4154424095178899E-2</v>
      </c>
      <c r="AU11" s="18">
        <v>6.1409695795305398E-2</v>
      </c>
      <c r="AV11" s="18">
        <v>0</v>
      </c>
      <c r="AW11" s="18"/>
      <c r="AX11" s="18">
        <v>1.8928637823280001E-2</v>
      </c>
      <c r="AY11" s="18">
        <v>9.0263707513663596E-2</v>
      </c>
      <c r="AZ11" s="18">
        <v>0.15480873015952101</v>
      </c>
      <c r="BA11" s="18">
        <v>6.0134670912376398E-2</v>
      </c>
      <c r="BB11" s="18">
        <v>0.21271006929325401</v>
      </c>
      <c r="BC11" s="18"/>
      <c r="BD11" s="18">
        <v>8.4168296996596698E-2</v>
      </c>
      <c r="BE11" s="18">
        <v>9.55918670306838E-2</v>
      </c>
      <c r="BF11" s="18"/>
      <c r="BG11" s="18">
        <v>7.5234883782547196E-2</v>
      </c>
      <c r="BH11" s="18">
        <v>9.7982525758218295E-2</v>
      </c>
      <c r="BI11" s="18"/>
      <c r="BJ11" s="18">
        <v>6.4429491825491597E-2</v>
      </c>
      <c r="BK11" s="18">
        <v>0.112483271872361</v>
      </c>
    </row>
    <row r="12" spans="2:63" x14ac:dyDescent="0.35">
      <c r="B12" s="15" t="s">
        <v>125</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K16"/>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242</v>
      </c>
      <c r="D7" s="10">
        <v>142</v>
      </c>
      <c r="E7" s="10">
        <v>100</v>
      </c>
      <c r="F7" s="10"/>
      <c r="G7" s="10">
        <v>65</v>
      </c>
      <c r="H7" s="10">
        <v>126</v>
      </c>
      <c r="I7" s="10">
        <v>51</v>
      </c>
      <c r="J7" s="10"/>
      <c r="K7" s="10">
        <v>43</v>
      </c>
      <c r="L7" s="10">
        <v>50</v>
      </c>
      <c r="M7" s="10">
        <v>86</v>
      </c>
      <c r="N7" s="10">
        <v>63</v>
      </c>
      <c r="O7" s="10"/>
      <c r="P7" s="10">
        <v>14</v>
      </c>
      <c r="Q7" s="10">
        <v>39</v>
      </c>
      <c r="R7" s="10">
        <v>54</v>
      </c>
      <c r="S7" s="10">
        <v>125</v>
      </c>
      <c r="T7" s="10"/>
      <c r="U7" s="10">
        <v>118</v>
      </c>
      <c r="V7" s="10">
        <v>62</v>
      </c>
      <c r="W7" s="10">
        <v>32</v>
      </c>
      <c r="X7" s="10">
        <v>21</v>
      </c>
      <c r="Y7" s="10">
        <v>5</v>
      </c>
      <c r="Z7" s="10"/>
      <c r="AA7" s="10">
        <v>60</v>
      </c>
      <c r="AB7" s="10">
        <v>80</v>
      </c>
      <c r="AC7" s="10"/>
      <c r="AD7" s="10">
        <v>87</v>
      </c>
      <c r="AE7" s="10">
        <v>108</v>
      </c>
      <c r="AF7" s="10"/>
      <c r="AG7" s="10" t="s">
        <v>122</v>
      </c>
      <c r="AH7" s="10" t="s">
        <v>122</v>
      </c>
      <c r="AI7" s="10" t="s">
        <v>122</v>
      </c>
      <c r="AJ7" s="10">
        <v>177</v>
      </c>
      <c r="AK7" s="10">
        <v>65</v>
      </c>
      <c r="AL7" s="10" t="s">
        <v>122</v>
      </c>
      <c r="AM7" s="10" t="s">
        <v>122</v>
      </c>
      <c r="AN7" s="10" t="s">
        <v>122</v>
      </c>
      <c r="AO7" s="10" t="s">
        <v>122</v>
      </c>
      <c r="AP7" s="10"/>
      <c r="AQ7" s="10">
        <v>105</v>
      </c>
      <c r="AR7" s="10">
        <v>66</v>
      </c>
      <c r="AS7" s="10">
        <v>4</v>
      </c>
      <c r="AT7" s="10">
        <v>19</v>
      </c>
      <c r="AU7" s="10">
        <v>43</v>
      </c>
      <c r="AV7" s="10">
        <v>3</v>
      </c>
      <c r="AW7" s="10"/>
      <c r="AX7" s="10">
        <v>49</v>
      </c>
      <c r="AY7" s="10">
        <v>123</v>
      </c>
      <c r="AZ7" s="10">
        <v>6</v>
      </c>
      <c r="BA7" s="10">
        <v>33</v>
      </c>
      <c r="BB7" s="10">
        <v>31</v>
      </c>
      <c r="BC7" s="10"/>
      <c r="BD7" s="10">
        <v>152</v>
      </c>
      <c r="BE7" s="10">
        <v>90</v>
      </c>
      <c r="BF7" s="10"/>
      <c r="BG7" s="10">
        <v>100</v>
      </c>
      <c r="BH7" s="10">
        <v>142</v>
      </c>
      <c r="BI7" s="10"/>
      <c r="BJ7" s="10">
        <v>101</v>
      </c>
      <c r="BK7" s="10">
        <v>133</v>
      </c>
    </row>
    <row r="8" spans="2:63" ht="30" customHeight="1" x14ac:dyDescent="0.35">
      <c r="B8" s="11" t="s">
        <v>19</v>
      </c>
      <c r="C8" s="11">
        <v>249</v>
      </c>
      <c r="D8" s="11">
        <v>157</v>
      </c>
      <c r="E8" s="11">
        <v>92</v>
      </c>
      <c r="F8" s="11"/>
      <c r="G8" s="11">
        <v>80</v>
      </c>
      <c r="H8" s="11">
        <v>119</v>
      </c>
      <c r="I8" s="11">
        <v>50</v>
      </c>
      <c r="J8" s="11"/>
      <c r="K8" s="11">
        <v>40</v>
      </c>
      <c r="L8" s="11">
        <v>50</v>
      </c>
      <c r="M8" s="11">
        <v>85</v>
      </c>
      <c r="N8" s="11">
        <v>73</v>
      </c>
      <c r="O8" s="11"/>
      <c r="P8" s="11">
        <v>15</v>
      </c>
      <c r="Q8" s="11">
        <v>42</v>
      </c>
      <c r="R8" s="11">
        <v>55</v>
      </c>
      <c r="S8" s="11">
        <v>129</v>
      </c>
      <c r="T8" s="11"/>
      <c r="U8" s="11">
        <v>128</v>
      </c>
      <c r="V8" s="11">
        <v>58</v>
      </c>
      <c r="W8" s="11">
        <v>32</v>
      </c>
      <c r="X8" s="11">
        <v>21</v>
      </c>
      <c r="Y8" s="11">
        <v>5</v>
      </c>
      <c r="Z8" s="11"/>
      <c r="AA8" s="11">
        <v>62</v>
      </c>
      <c r="AB8" s="11">
        <v>83</v>
      </c>
      <c r="AC8" s="11"/>
      <c r="AD8" s="11">
        <v>90</v>
      </c>
      <c r="AE8" s="11">
        <v>110</v>
      </c>
      <c r="AF8" s="11"/>
      <c r="AG8" s="11" t="s">
        <v>122</v>
      </c>
      <c r="AH8" s="11" t="s">
        <v>122</v>
      </c>
      <c r="AI8" s="11" t="s">
        <v>122</v>
      </c>
      <c r="AJ8" s="11">
        <v>185</v>
      </c>
      <c r="AK8" s="11">
        <v>65</v>
      </c>
      <c r="AL8" s="11" t="s">
        <v>122</v>
      </c>
      <c r="AM8" s="11" t="s">
        <v>122</v>
      </c>
      <c r="AN8" s="11" t="s">
        <v>122</v>
      </c>
      <c r="AO8" s="11" t="s">
        <v>122</v>
      </c>
      <c r="AP8" s="11"/>
      <c r="AQ8" s="11">
        <v>107</v>
      </c>
      <c r="AR8" s="11">
        <v>68</v>
      </c>
      <c r="AS8" s="11">
        <v>4</v>
      </c>
      <c r="AT8" s="11">
        <v>19</v>
      </c>
      <c r="AU8" s="11">
        <v>46</v>
      </c>
      <c r="AV8" s="11">
        <v>3</v>
      </c>
      <c r="AW8" s="11"/>
      <c r="AX8" s="11">
        <v>52</v>
      </c>
      <c r="AY8" s="11">
        <v>128</v>
      </c>
      <c r="AZ8" s="11">
        <v>7</v>
      </c>
      <c r="BA8" s="11">
        <v>32</v>
      </c>
      <c r="BB8" s="11">
        <v>31</v>
      </c>
      <c r="BC8" s="11"/>
      <c r="BD8" s="11">
        <v>153</v>
      </c>
      <c r="BE8" s="11">
        <v>96</v>
      </c>
      <c r="BF8" s="11"/>
      <c r="BG8" s="11">
        <v>103</v>
      </c>
      <c r="BH8" s="11">
        <v>146</v>
      </c>
      <c r="BI8" s="11"/>
      <c r="BJ8" s="11">
        <v>104</v>
      </c>
      <c r="BK8" s="11">
        <v>137</v>
      </c>
    </row>
    <row r="9" spans="2:63" x14ac:dyDescent="0.35">
      <c r="B9" s="17" t="s">
        <v>202</v>
      </c>
      <c r="C9" s="16">
        <v>0.37278435525380199</v>
      </c>
      <c r="D9" s="16">
        <v>0.37167765420694598</v>
      </c>
      <c r="E9" s="16">
        <v>0.374674389151122</v>
      </c>
      <c r="F9" s="16"/>
      <c r="G9" s="16">
        <v>0.41598498164744901</v>
      </c>
      <c r="H9" s="16">
        <v>0.369451169116366</v>
      </c>
      <c r="I9" s="16">
        <v>0.31224007279274002</v>
      </c>
      <c r="J9" s="16"/>
      <c r="K9" s="16">
        <v>0.33989047395858202</v>
      </c>
      <c r="L9" s="16">
        <v>0.37511202118089598</v>
      </c>
      <c r="M9" s="16">
        <v>0.39689741149482599</v>
      </c>
      <c r="N9" s="16">
        <v>0.36125350730137501</v>
      </c>
      <c r="O9" s="16"/>
      <c r="P9" s="16">
        <v>0.49310671404907502</v>
      </c>
      <c r="Q9" s="16">
        <v>0.37401207417989502</v>
      </c>
      <c r="R9" s="16">
        <v>0.38477771508293301</v>
      </c>
      <c r="S9" s="16">
        <v>0.35926393888064201</v>
      </c>
      <c r="T9" s="16"/>
      <c r="U9" s="16">
        <v>0.338922067896681</v>
      </c>
      <c r="V9" s="16">
        <v>0.37563401256967099</v>
      </c>
      <c r="W9" s="16">
        <v>0.38049848658012397</v>
      </c>
      <c r="X9" s="16">
        <v>0.56084756368074995</v>
      </c>
      <c r="Y9" s="16">
        <v>0</v>
      </c>
      <c r="Z9" s="16"/>
      <c r="AA9" s="16">
        <v>0.44475517243303297</v>
      </c>
      <c r="AB9" s="16">
        <v>0.336869699069828</v>
      </c>
      <c r="AC9" s="16"/>
      <c r="AD9" s="16">
        <v>0.42535625842082397</v>
      </c>
      <c r="AE9" s="16">
        <v>0.33417601604775599</v>
      </c>
      <c r="AF9" s="16"/>
      <c r="AG9" s="16" t="s">
        <v>123</v>
      </c>
      <c r="AH9" s="16" t="s">
        <v>123</v>
      </c>
      <c r="AI9" s="16" t="s">
        <v>123</v>
      </c>
      <c r="AJ9" s="16">
        <v>0.38966173183813402</v>
      </c>
      <c r="AK9" s="16">
        <v>0.32452193083535702</v>
      </c>
      <c r="AL9" s="16" t="s">
        <v>123</v>
      </c>
      <c r="AM9" s="16" t="s">
        <v>123</v>
      </c>
      <c r="AN9" s="16" t="s">
        <v>123</v>
      </c>
      <c r="AO9" s="16" t="s">
        <v>123</v>
      </c>
      <c r="AP9" s="16"/>
      <c r="AQ9" s="16">
        <v>0.347008771085273</v>
      </c>
      <c r="AR9" s="16">
        <v>0.40148218435654298</v>
      </c>
      <c r="AS9" s="16">
        <v>0.56632099794384705</v>
      </c>
      <c r="AT9" s="16">
        <v>0.44410387497155601</v>
      </c>
      <c r="AU9" s="16">
        <v>0.318314571508725</v>
      </c>
      <c r="AV9" s="16">
        <v>0.68313906987919404</v>
      </c>
      <c r="AW9" s="16"/>
      <c r="AX9" s="16">
        <v>0.48576646730630402</v>
      </c>
      <c r="AY9" s="16">
        <v>0.39675954665699498</v>
      </c>
      <c r="AZ9" s="16">
        <v>0.382153614473555</v>
      </c>
      <c r="BA9" s="16">
        <v>0.229618658430954</v>
      </c>
      <c r="BB9" s="16">
        <v>0.23187725070478599</v>
      </c>
      <c r="BC9" s="16"/>
      <c r="BD9" s="16">
        <v>0.44269730715599298</v>
      </c>
      <c r="BE9" s="16">
        <v>0.26161793723753302</v>
      </c>
      <c r="BF9" s="16"/>
      <c r="BG9" s="16">
        <v>0.484768518843323</v>
      </c>
      <c r="BH9" s="16">
        <v>0.293867213500905</v>
      </c>
      <c r="BI9" s="16"/>
      <c r="BJ9" s="16">
        <v>0.36505247189538298</v>
      </c>
      <c r="BK9" s="16">
        <v>0.37385279105429597</v>
      </c>
    </row>
    <row r="10" spans="2:63" x14ac:dyDescent="0.35">
      <c r="B10" s="17" t="s">
        <v>203</v>
      </c>
      <c r="C10" s="16">
        <v>0.56346758974937206</v>
      </c>
      <c r="D10" s="16">
        <v>0.56855914234263605</v>
      </c>
      <c r="E10" s="16">
        <v>0.55477219091641805</v>
      </c>
      <c r="F10" s="16"/>
      <c r="G10" s="16">
        <v>0.55398908343402198</v>
      </c>
      <c r="H10" s="16">
        <v>0.53345572682189202</v>
      </c>
      <c r="I10" s="16">
        <v>0.649583267638422</v>
      </c>
      <c r="J10" s="16"/>
      <c r="K10" s="16">
        <v>0.63686013438339895</v>
      </c>
      <c r="L10" s="16">
        <v>0.57803376699541897</v>
      </c>
      <c r="M10" s="16">
        <v>0.52711797401648597</v>
      </c>
      <c r="N10" s="16">
        <v>0.55538348270992199</v>
      </c>
      <c r="O10" s="16"/>
      <c r="P10" s="16">
        <v>0.50689328595092498</v>
      </c>
      <c r="Q10" s="16">
        <v>0.53258392529828102</v>
      </c>
      <c r="R10" s="16">
        <v>0.53028350082396503</v>
      </c>
      <c r="S10" s="16">
        <v>0.59145304790359599</v>
      </c>
      <c r="T10" s="16"/>
      <c r="U10" s="16">
        <v>0.59122680442963904</v>
      </c>
      <c r="V10" s="16">
        <v>0.56167494437105703</v>
      </c>
      <c r="W10" s="16">
        <v>0.54733404622285398</v>
      </c>
      <c r="X10" s="16">
        <v>0.393457465464706</v>
      </c>
      <c r="Y10" s="16">
        <v>1</v>
      </c>
      <c r="Z10" s="16"/>
      <c r="AA10" s="16">
        <v>0.54102530811835503</v>
      </c>
      <c r="AB10" s="16">
        <v>0.62494864747201695</v>
      </c>
      <c r="AC10" s="16"/>
      <c r="AD10" s="16">
        <v>0.52814852025742598</v>
      </c>
      <c r="AE10" s="16">
        <v>0.58431056275082105</v>
      </c>
      <c r="AF10" s="16"/>
      <c r="AG10" s="16" t="s">
        <v>123</v>
      </c>
      <c r="AH10" s="16" t="s">
        <v>123</v>
      </c>
      <c r="AI10" s="16" t="s">
        <v>123</v>
      </c>
      <c r="AJ10" s="16">
        <v>0.55429642767064502</v>
      </c>
      <c r="AK10" s="16">
        <v>0.58969337871854199</v>
      </c>
      <c r="AL10" s="16" t="s">
        <v>123</v>
      </c>
      <c r="AM10" s="16" t="s">
        <v>123</v>
      </c>
      <c r="AN10" s="16" t="s">
        <v>123</v>
      </c>
      <c r="AO10" s="16" t="s">
        <v>123</v>
      </c>
      <c r="AP10" s="16"/>
      <c r="AQ10" s="16">
        <v>0.57778239274853105</v>
      </c>
      <c r="AR10" s="16">
        <v>0.55640379779752402</v>
      </c>
      <c r="AS10" s="16">
        <v>0.43367900205615301</v>
      </c>
      <c r="AT10" s="16">
        <v>0.50856217309205398</v>
      </c>
      <c r="AU10" s="16">
        <v>0.59307018481021301</v>
      </c>
      <c r="AV10" s="16">
        <v>0.31686093012080602</v>
      </c>
      <c r="AW10" s="16"/>
      <c r="AX10" s="16">
        <v>0.47829324139658702</v>
      </c>
      <c r="AY10" s="16">
        <v>0.564957216275223</v>
      </c>
      <c r="AZ10" s="16">
        <v>0.617846385526446</v>
      </c>
      <c r="BA10" s="16">
        <v>0.61548037863507699</v>
      </c>
      <c r="BB10" s="16">
        <v>0.63393026642657402</v>
      </c>
      <c r="BC10" s="16"/>
      <c r="BD10" s="16">
        <v>0.50091745973693003</v>
      </c>
      <c r="BE10" s="16">
        <v>0.66292661287377497</v>
      </c>
      <c r="BF10" s="16"/>
      <c r="BG10" s="16">
        <v>0.44102847131064499</v>
      </c>
      <c r="BH10" s="16">
        <v>0.64975251572646897</v>
      </c>
      <c r="BI10" s="16"/>
      <c r="BJ10" s="16">
        <v>0.55987935842918501</v>
      </c>
      <c r="BK10" s="16">
        <v>0.58088927864222595</v>
      </c>
    </row>
    <row r="11" spans="2:63" x14ac:dyDescent="0.35">
      <c r="B11" s="17" t="s">
        <v>84</v>
      </c>
      <c r="C11" s="18">
        <v>6.3748054996825607E-2</v>
      </c>
      <c r="D11" s="18">
        <v>5.97632034504176E-2</v>
      </c>
      <c r="E11" s="18">
        <v>7.0553419932459602E-2</v>
      </c>
      <c r="F11" s="18"/>
      <c r="G11" s="18">
        <v>3.0025934918529E-2</v>
      </c>
      <c r="H11" s="18">
        <v>9.7093104061741098E-2</v>
      </c>
      <c r="I11" s="18">
        <v>3.8176659568837999E-2</v>
      </c>
      <c r="J11" s="18"/>
      <c r="K11" s="18">
        <v>2.3249391658018901E-2</v>
      </c>
      <c r="L11" s="18">
        <v>4.68542118236853E-2</v>
      </c>
      <c r="M11" s="18">
        <v>7.5984614488687999E-2</v>
      </c>
      <c r="N11" s="18">
        <v>8.3363009988702705E-2</v>
      </c>
      <c r="O11" s="18"/>
      <c r="P11" s="18">
        <v>0</v>
      </c>
      <c r="Q11" s="18">
        <v>9.3404000521823696E-2</v>
      </c>
      <c r="R11" s="18">
        <v>8.4938784093102002E-2</v>
      </c>
      <c r="S11" s="18">
        <v>4.9283013215761902E-2</v>
      </c>
      <c r="T11" s="18"/>
      <c r="U11" s="18">
        <v>6.9851127673679902E-2</v>
      </c>
      <c r="V11" s="18">
        <v>6.2691043059271506E-2</v>
      </c>
      <c r="W11" s="18">
        <v>7.2167467197022106E-2</v>
      </c>
      <c r="X11" s="18">
        <v>4.5694970854543999E-2</v>
      </c>
      <c r="Y11" s="18">
        <v>0</v>
      </c>
      <c r="Z11" s="18"/>
      <c r="AA11" s="18">
        <v>1.42195194486115E-2</v>
      </c>
      <c r="AB11" s="18">
        <v>3.81816534581551E-2</v>
      </c>
      <c r="AC11" s="18"/>
      <c r="AD11" s="18">
        <v>4.6495221321749498E-2</v>
      </c>
      <c r="AE11" s="18">
        <v>8.1513421201423603E-2</v>
      </c>
      <c r="AF11" s="18"/>
      <c r="AG11" s="18" t="s">
        <v>123</v>
      </c>
      <c r="AH11" s="18" t="s">
        <v>123</v>
      </c>
      <c r="AI11" s="18" t="s">
        <v>123</v>
      </c>
      <c r="AJ11" s="18">
        <v>5.6041840491220803E-2</v>
      </c>
      <c r="AK11" s="18">
        <v>8.5784690446101194E-2</v>
      </c>
      <c r="AL11" s="18" t="s">
        <v>123</v>
      </c>
      <c r="AM11" s="18" t="s">
        <v>123</v>
      </c>
      <c r="AN11" s="18" t="s">
        <v>123</v>
      </c>
      <c r="AO11" s="18" t="s">
        <v>123</v>
      </c>
      <c r="AP11" s="18"/>
      <c r="AQ11" s="18">
        <v>7.5208836166196003E-2</v>
      </c>
      <c r="AR11" s="18">
        <v>4.2114017845932002E-2</v>
      </c>
      <c r="AS11" s="18">
        <v>0</v>
      </c>
      <c r="AT11" s="18">
        <v>4.73339519363907E-2</v>
      </c>
      <c r="AU11" s="18">
        <v>8.8615243681062703E-2</v>
      </c>
      <c r="AV11" s="18">
        <v>0</v>
      </c>
      <c r="AW11" s="18"/>
      <c r="AX11" s="18">
        <v>3.5940291297109198E-2</v>
      </c>
      <c r="AY11" s="18">
        <v>3.8283237067782097E-2</v>
      </c>
      <c r="AZ11" s="18">
        <v>0</v>
      </c>
      <c r="BA11" s="18">
        <v>0.15490096293396799</v>
      </c>
      <c r="BB11" s="18">
        <v>0.134192482868639</v>
      </c>
      <c r="BC11" s="18"/>
      <c r="BD11" s="18">
        <v>5.6385233107077597E-2</v>
      </c>
      <c r="BE11" s="18">
        <v>7.54554498886926E-2</v>
      </c>
      <c r="BF11" s="18"/>
      <c r="BG11" s="18">
        <v>7.4203009846032203E-2</v>
      </c>
      <c r="BH11" s="18">
        <v>5.6380270772626598E-2</v>
      </c>
      <c r="BI11" s="18"/>
      <c r="BJ11" s="18">
        <v>7.5068169675431895E-2</v>
      </c>
      <c r="BK11" s="18">
        <v>4.5257930303478099E-2</v>
      </c>
    </row>
    <row r="12" spans="2:63" x14ac:dyDescent="0.35">
      <c r="B12" s="15" t="s">
        <v>125</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K16"/>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242</v>
      </c>
      <c r="D7" s="10">
        <v>142</v>
      </c>
      <c r="E7" s="10">
        <v>100</v>
      </c>
      <c r="F7" s="10"/>
      <c r="G7" s="10">
        <v>65</v>
      </c>
      <c r="H7" s="10">
        <v>126</v>
      </c>
      <c r="I7" s="10">
        <v>51</v>
      </c>
      <c r="J7" s="10"/>
      <c r="K7" s="10">
        <v>43</v>
      </c>
      <c r="L7" s="10">
        <v>50</v>
      </c>
      <c r="M7" s="10">
        <v>86</v>
      </c>
      <c r="N7" s="10">
        <v>63</v>
      </c>
      <c r="O7" s="10"/>
      <c r="P7" s="10">
        <v>14</v>
      </c>
      <c r="Q7" s="10">
        <v>39</v>
      </c>
      <c r="R7" s="10">
        <v>54</v>
      </c>
      <c r="S7" s="10">
        <v>125</v>
      </c>
      <c r="T7" s="10"/>
      <c r="U7" s="10">
        <v>118</v>
      </c>
      <c r="V7" s="10">
        <v>62</v>
      </c>
      <c r="W7" s="10">
        <v>32</v>
      </c>
      <c r="X7" s="10">
        <v>21</v>
      </c>
      <c r="Y7" s="10">
        <v>5</v>
      </c>
      <c r="Z7" s="10"/>
      <c r="AA7" s="10">
        <v>60</v>
      </c>
      <c r="AB7" s="10">
        <v>80</v>
      </c>
      <c r="AC7" s="10"/>
      <c r="AD7" s="10">
        <v>87</v>
      </c>
      <c r="AE7" s="10">
        <v>108</v>
      </c>
      <c r="AF7" s="10"/>
      <c r="AG7" s="10" t="s">
        <v>122</v>
      </c>
      <c r="AH7" s="10" t="s">
        <v>122</v>
      </c>
      <c r="AI7" s="10" t="s">
        <v>122</v>
      </c>
      <c r="AJ7" s="10">
        <v>177</v>
      </c>
      <c r="AK7" s="10">
        <v>65</v>
      </c>
      <c r="AL7" s="10" t="s">
        <v>122</v>
      </c>
      <c r="AM7" s="10" t="s">
        <v>122</v>
      </c>
      <c r="AN7" s="10" t="s">
        <v>122</v>
      </c>
      <c r="AO7" s="10" t="s">
        <v>122</v>
      </c>
      <c r="AP7" s="10"/>
      <c r="AQ7" s="10">
        <v>105</v>
      </c>
      <c r="AR7" s="10">
        <v>66</v>
      </c>
      <c r="AS7" s="10">
        <v>4</v>
      </c>
      <c r="AT7" s="10">
        <v>19</v>
      </c>
      <c r="AU7" s="10">
        <v>43</v>
      </c>
      <c r="AV7" s="10">
        <v>3</v>
      </c>
      <c r="AW7" s="10"/>
      <c r="AX7" s="10">
        <v>49</v>
      </c>
      <c r="AY7" s="10">
        <v>123</v>
      </c>
      <c r="AZ7" s="10">
        <v>6</v>
      </c>
      <c r="BA7" s="10">
        <v>33</v>
      </c>
      <c r="BB7" s="10">
        <v>31</v>
      </c>
      <c r="BC7" s="10"/>
      <c r="BD7" s="10">
        <v>152</v>
      </c>
      <c r="BE7" s="10">
        <v>90</v>
      </c>
      <c r="BF7" s="10"/>
      <c r="BG7" s="10">
        <v>100</v>
      </c>
      <c r="BH7" s="10">
        <v>142</v>
      </c>
      <c r="BI7" s="10"/>
      <c r="BJ7" s="10">
        <v>101</v>
      </c>
      <c r="BK7" s="10">
        <v>133</v>
      </c>
    </row>
    <row r="8" spans="2:63" ht="30" customHeight="1" x14ac:dyDescent="0.35">
      <c r="B8" s="11" t="s">
        <v>19</v>
      </c>
      <c r="C8" s="11">
        <v>249</v>
      </c>
      <c r="D8" s="11">
        <v>157</v>
      </c>
      <c r="E8" s="11">
        <v>92</v>
      </c>
      <c r="F8" s="11"/>
      <c r="G8" s="11">
        <v>80</v>
      </c>
      <c r="H8" s="11">
        <v>119</v>
      </c>
      <c r="I8" s="11">
        <v>50</v>
      </c>
      <c r="J8" s="11"/>
      <c r="K8" s="11">
        <v>40</v>
      </c>
      <c r="L8" s="11">
        <v>50</v>
      </c>
      <c r="M8" s="11">
        <v>85</v>
      </c>
      <c r="N8" s="11">
        <v>73</v>
      </c>
      <c r="O8" s="11"/>
      <c r="P8" s="11">
        <v>15</v>
      </c>
      <c r="Q8" s="11">
        <v>42</v>
      </c>
      <c r="R8" s="11">
        <v>55</v>
      </c>
      <c r="S8" s="11">
        <v>129</v>
      </c>
      <c r="T8" s="11"/>
      <c r="U8" s="11">
        <v>128</v>
      </c>
      <c r="V8" s="11">
        <v>58</v>
      </c>
      <c r="W8" s="11">
        <v>32</v>
      </c>
      <c r="X8" s="11">
        <v>21</v>
      </c>
      <c r="Y8" s="11">
        <v>5</v>
      </c>
      <c r="Z8" s="11"/>
      <c r="AA8" s="11">
        <v>62</v>
      </c>
      <c r="AB8" s="11">
        <v>83</v>
      </c>
      <c r="AC8" s="11"/>
      <c r="AD8" s="11">
        <v>90</v>
      </c>
      <c r="AE8" s="11">
        <v>110</v>
      </c>
      <c r="AF8" s="11"/>
      <c r="AG8" s="11" t="s">
        <v>122</v>
      </c>
      <c r="AH8" s="11" t="s">
        <v>122</v>
      </c>
      <c r="AI8" s="11" t="s">
        <v>122</v>
      </c>
      <c r="AJ8" s="11">
        <v>185</v>
      </c>
      <c r="AK8" s="11">
        <v>65</v>
      </c>
      <c r="AL8" s="11" t="s">
        <v>122</v>
      </c>
      <c r="AM8" s="11" t="s">
        <v>122</v>
      </c>
      <c r="AN8" s="11" t="s">
        <v>122</v>
      </c>
      <c r="AO8" s="11" t="s">
        <v>122</v>
      </c>
      <c r="AP8" s="11"/>
      <c r="AQ8" s="11">
        <v>107</v>
      </c>
      <c r="AR8" s="11">
        <v>68</v>
      </c>
      <c r="AS8" s="11">
        <v>4</v>
      </c>
      <c r="AT8" s="11">
        <v>19</v>
      </c>
      <c r="AU8" s="11">
        <v>46</v>
      </c>
      <c r="AV8" s="11">
        <v>3</v>
      </c>
      <c r="AW8" s="11"/>
      <c r="AX8" s="11">
        <v>52</v>
      </c>
      <c r="AY8" s="11">
        <v>128</v>
      </c>
      <c r="AZ8" s="11">
        <v>7</v>
      </c>
      <c r="BA8" s="11">
        <v>32</v>
      </c>
      <c r="BB8" s="11">
        <v>31</v>
      </c>
      <c r="BC8" s="11"/>
      <c r="BD8" s="11">
        <v>153</v>
      </c>
      <c r="BE8" s="11">
        <v>96</v>
      </c>
      <c r="BF8" s="11"/>
      <c r="BG8" s="11">
        <v>103</v>
      </c>
      <c r="BH8" s="11">
        <v>146</v>
      </c>
      <c r="BI8" s="11"/>
      <c r="BJ8" s="11">
        <v>104</v>
      </c>
      <c r="BK8" s="11">
        <v>137</v>
      </c>
    </row>
    <row r="9" spans="2:63" x14ac:dyDescent="0.35">
      <c r="B9" s="17" t="s">
        <v>202</v>
      </c>
      <c r="C9" s="16">
        <v>0.45150090896954498</v>
      </c>
      <c r="D9" s="16">
        <v>0.451256299140529</v>
      </c>
      <c r="E9" s="16">
        <v>0.45191865581253499</v>
      </c>
      <c r="F9" s="16"/>
      <c r="G9" s="16">
        <v>0.52634492360350604</v>
      </c>
      <c r="H9" s="16">
        <v>0.47410555507826002</v>
      </c>
      <c r="I9" s="16">
        <v>0.27937770503395198</v>
      </c>
      <c r="J9" s="16"/>
      <c r="K9" s="16">
        <v>0.48306790792695897</v>
      </c>
      <c r="L9" s="16">
        <v>0.35204669495740099</v>
      </c>
      <c r="M9" s="16">
        <v>0.41430963945481403</v>
      </c>
      <c r="N9" s="16">
        <v>0.54549046636418796</v>
      </c>
      <c r="O9" s="16"/>
      <c r="P9" s="16">
        <v>0.42807169995977101</v>
      </c>
      <c r="Q9" s="16">
        <v>0.49092127279977898</v>
      </c>
      <c r="R9" s="16">
        <v>0.35789923983847599</v>
      </c>
      <c r="S9" s="16">
        <v>0.47141671520274597</v>
      </c>
      <c r="T9" s="16"/>
      <c r="U9" s="16">
        <v>0.470780274379209</v>
      </c>
      <c r="V9" s="16">
        <v>0.44299606502474798</v>
      </c>
      <c r="W9" s="16">
        <v>0.32398233723381398</v>
      </c>
      <c r="X9" s="16">
        <v>0.48442755200550103</v>
      </c>
      <c r="Y9" s="16">
        <v>0.65036915756912606</v>
      </c>
      <c r="Z9" s="16"/>
      <c r="AA9" s="16">
        <v>0.52015826347141203</v>
      </c>
      <c r="AB9" s="16">
        <v>0.44730647667762802</v>
      </c>
      <c r="AC9" s="16"/>
      <c r="AD9" s="16">
        <v>0.497104462425702</v>
      </c>
      <c r="AE9" s="16">
        <v>0.42501482363234899</v>
      </c>
      <c r="AF9" s="16"/>
      <c r="AG9" s="16" t="s">
        <v>123</v>
      </c>
      <c r="AH9" s="16" t="s">
        <v>123</v>
      </c>
      <c r="AI9" s="16" t="s">
        <v>123</v>
      </c>
      <c r="AJ9" s="16">
        <v>0.48358937023259502</v>
      </c>
      <c r="AK9" s="16">
        <v>0.359740976454335</v>
      </c>
      <c r="AL9" s="16" t="s">
        <v>123</v>
      </c>
      <c r="AM9" s="16" t="s">
        <v>123</v>
      </c>
      <c r="AN9" s="16" t="s">
        <v>123</v>
      </c>
      <c r="AO9" s="16" t="s">
        <v>123</v>
      </c>
      <c r="AP9" s="16"/>
      <c r="AQ9" s="16">
        <v>0.43857033380339699</v>
      </c>
      <c r="AR9" s="16">
        <v>0.45821150339092198</v>
      </c>
      <c r="AS9" s="16">
        <v>0.43367900205615301</v>
      </c>
      <c r="AT9" s="16">
        <v>0.61825844225266902</v>
      </c>
      <c r="AU9" s="16">
        <v>0.38867996438075297</v>
      </c>
      <c r="AV9" s="16">
        <v>0.32310972125536402</v>
      </c>
      <c r="AW9" s="16"/>
      <c r="AX9" s="16">
        <v>0.64423910759714298</v>
      </c>
      <c r="AY9" s="16">
        <v>0.44927723344409498</v>
      </c>
      <c r="AZ9" s="16">
        <v>0.27849911600310701</v>
      </c>
      <c r="BA9" s="16">
        <v>0.26074735708366598</v>
      </c>
      <c r="BB9" s="16">
        <v>0.37332407397914003</v>
      </c>
      <c r="BC9" s="16"/>
      <c r="BD9" s="16">
        <v>0.45289071930643499</v>
      </c>
      <c r="BE9" s="16">
        <v>0.44929101462707499</v>
      </c>
      <c r="BF9" s="16"/>
      <c r="BG9" s="16">
        <v>0.43884001330878603</v>
      </c>
      <c r="BH9" s="16">
        <v>0.46042325714407101</v>
      </c>
      <c r="BI9" s="16"/>
      <c r="BJ9" s="16">
        <v>0.418510951229008</v>
      </c>
      <c r="BK9" s="16">
        <v>0.46617297921267697</v>
      </c>
    </row>
    <row r="10" spans="2:63" x14ac:dyDescent="0.35">
      <c r="B10" s="17" t="s">
        <v>203</v>
      </c>
      <c r="C10" s="16">
        <v>0.46346952787984902</v>
      </c>
      <c r="D10" s="16">
        <v>0.45455555445703799</v>
      </c>
      <c r="E10" s="16">
        <v>0.47869289102457102</v>
      </c>
      <c r="F10" s="16"/>
      <c r="G10" s="16">
        <v>0.40416083471771003</v>
      </c>
      <c r="H10" s="16">
        <v>0.41070938123212603</v>
      </c>
      <c r="I10" s="16">
        <v>0.68242045328400602</v>
      </c>
      <c r="J10" s="16"/>
      <c r="K10" s="16">
        <v>0.47662084384155501</v>
      </c>
      <c r="L10" s="16">
        <v>0.54179817969428601</v>
      </c>
      <c r="M10" s="16">
        <v>0.50285894285734101</v>
      </c>
      <c r="N10" s="16">
        <v>0.35681920658232003</v>
      </c>
      <c r="O10" s="16"/>
      <c r="P10" s="16">
        <v>0.44141259665802901</v>
      </c>
      <c r="Q10" s="16">
        <v>0.44209342751159902</v>
      </c>
      <c r="R10" s="16">
        <v>0.53672415673394802</v>
      </c>
      <c r="S10" s="16">
        <v>0.44545385391341602</v>
      </c>
      <c r="T10" s="16"/>
      <c r="U10" s="16">
        <v>0.43853146212100003</v>
      </c>
      <c r="V10" s="16">
        <v>0.462264643457244</v>
      </c>
      <c r="W10" s="16">
        <v>0.55023145793585904</v>
      </c>
      <c r="X10" s="16">
        <v>0.51557244799449897</v>
      </c>
      <c r="Y10" s="16">
        <v>0.349630842430874</v>
      </c>
      <c r="Z10" s="16"/>
      <c r="AA10" s="16">
        <v>0.40366739376310001</v>
      </c>
      <c r="AB10" s="16">
        <v>0.44949785867389302</v>
      </c>
      <c r="AC10" s="16"/>
      <c r="AD10" s="16">
        <v>0.453520576826207</v>
      </c>
      <c r="AE10" s="16">
        <v>0.46111445978169602</v>
      </c>
      <c r="AF10" s="16"/>
      <c r="AG10" s="16" t="s">
        <v>123</v>
      </c>
      <c r="AH10" s="16" t="s">
        <v>123</v>
      </c>
      <c r="AI10" s="16" t="s">
        <v>123</v>
      </c>
      <c r="AJ10" s="16">
        <v>0.42579781871539002</v>
      </c>
      <c r="AK10" s="16">
        <v>0.57119527584657803</v>
      </c>
      <c r="AL10" s="16" t="s">
        <v>123</v>
      </c>
      <c r="AM10" s="16" t="s">
        <v>123</v>
      </c>
      <c r="AN10" s="16" t="s">
        <v>123</v>
      </c>
      <c r="AO10" s="16" t="s">
        <v>123</v>
      </c>
      <c r="AP10" s="16"/>
      <c r="AQ10" s="16">
        <v>0.46317755853193898</v>
      </c>
      <c r="AR10" s="16">
        <v>0.51418242461965202</v>
      </c>
      <c r="AS10" s="16">
        <v>0.56632099794384705</v>
      </c>
      <c r="AT10" s="16">
        <v>0.28571406962180801</v>
      </c>
      <c r="AU10" s="16">
        <v>0.45996641729931997</v>
      </c>
      <c r="AV10" s="16">
        <v>0.67689027874463603</v>
      </c>
      <c r="AW10" s="16"/>
      <c r="AX10" s="16">
        <v>0.28755176167628399</v>
      </c>
      <c r="AY10" s="16">
        <v>0.453472729906857</v>
      </c>
      <c r="AZ10" s="16">
        <v>0.51051600941569697</v>
      </c>
      <c r="BA10" s="16">
        <v>0.64835534719270405</v>
      </c>
      <c r="BB10" s="16">
        <v>0.59680911951475701</v>
      </c>
      <c r="BC10" s="16"/>
      <c r="BD10" s="16">
        <v>0.49326974501495802</v>
      </c>
      <c r="BE10" s="16">
        <v>0.41608512620772797</v>
      </c>
      <c r="BF10" s="16"/>
      <c r="BG10" s="16">
        <v>0.50032821113922599</v>
      </c>
      <c r="BH10" s="16">
        <v>0.43749458786719198</v>
      </c>
      <c r="BI10" s="16"/>
      <c r="BJ10" s="16">
        <v>0.51061131607355004</v>
      </c>
      <c r="BK10" s="16">
        <v>0.439460866625355</v>
      </c>
    </row>
    <row r="11" spans="2:63" x14ac:dyDescent="0.35">
      <c r="B11" s="17" t="s">
        <v>84</v>
      </c>
      <c r="C11" s="18">
        <v>8.5029563150605905E-2</v>
      </c>
      <c r="D11" s="18">
        <v>9.4188146402433101E-2</v>
      </c>
      <c r="E11" s="18">
        <v>6.9388453162894007E-2</v>
      </c>
      <c r="F11" s="18"/>
      <c r="G11" s="18">
        <v>6.9494241678784305E-2</v>
      </c>
      <c r="H11" s="18">
        <v>0.115185063689614</v>
      </c>
      <c r="I11" s="18">
        <v>3.8201841682042097E-2</v>
      </c>
      <c r="J11" s="18"/>
      <c r="K11" s="18">
        <v>4.0311248231485901E-2</v>
      </c>
      <c r="L11" s="18">
        <v>0.10615512534831301</v>
      </c>
      <c r="M11" s="18">
        <v>8.2831417687845202E-2</v>
      </c>
      <c r="N11" s="18">
        <v>9.7690327053492301E-2</v>
      </c>
      <c r="O11" s="18"/>
      <c r="P11" s="18">
        <v>0.13051570338219901</v>
      </c>
      <c r="Q11" s="18">
        <v>6.6985299688622199E-2</v>
      </c>
      <c r="R11" s="18">
        <v>0.105376603427576</v>
      </c>
      <c r="S11" s="18">
        <v>8.3129430883838507E-2</v>
      </c>
      <c r="T11" s="18"/>
      <c r="U11" s="18">
        <v>9.0688263499790797E-2</v>
      </c>
      <c r="V11" s="18">
        <v>9.4739291518007696E-2</v>
      </c>
      <c r="W11" s="18">
        <v>0.12578620483032699</v>
      </c>
      <c r="X11" s="18">
        <v>0</v>
      </c>
      <c r="Y11" s="18">
        <v>0</v>
      </c>
      <c r="Z11" s="18"/>
      <c r="AA11" s="18">
        <v>7.6174342765487596E-2</v>
      </c>
      <c r="AB11" s="18">
        <v>0.10319566464848</v>
      </c>
      <c r="AC11" s="18"/>
      <c r="AD11" s="18">
        <v>4.9374960748090703E-2</v>
      </c>
      <c r="AE11" s="18">
        <v>0.113870716585954</v>
      </c>
      <c r="AF11" s="18"/>
      <c r="AG11" s="18" t="s">
        <v>123</v>
      </c>
      <c r="AH11" s="18" t="s">
        <v>123</v>
      </c>
      <c r="AI11" s="18" t="s">
        <v>123</v>
      </c>
      <c r="AJ11" s="18">
        <v>9.0612811052015504E-2</v>
      </c>
      <c r="AK11" s="18">
        <v>6.9063747699087796E-2</v>
      </c>
      <c r="AL11" s="18" t="s">
        <v>123</v>
      </c>
      <c r="AM11" s="18" t="s">
        <v>123</v>
      </c>
      <c r="AN11" s="18" t="s">
        <v>123</v>
      </c>
      <c r="AO11" s="18" t="s">
        <v>123</v>
      </c>
      <c r="AP11" s="18"/>
      <c r="AQ11" s="18">
        <v>9.8252107664664606E-2</v>
      </c>
      <c r="AR11" s="18">
        <v>2.7606071989426599E-2</v>
      </c>
      <c r="AS11" s="18">
        <v>0</v>
      </c>
      <c r="AT11" s="18">
        <v>9.6027488125523294E-2</v>
      </c>
      <c r="AU11" s="18">
        <v>0.151353618319927</v>
      </c>
      <c r="AV11" s="18">
        <v>0</v>
      </c>
      <c r="AW11" s="18"/>
      <c r="AX11" s="18">
        <v>6.8209130726572906E-2</v>
      </c>
      <c r="AY11" s="18">
        <v>9.7250036649047203E-2</v>
      </c>
      <c r="AZ11" s="18">
        <v>0.210984874581196</v>
      </c>
      <c r="BA11" s="18">
        <v>9.0897295723630395E-2</v>
      </c>
      <c r="BB11" s="18">
        <v>2.98668065061031E-2</v>
      </c>
      <c r="BC11" s="18"/>
      <c r="BD11" s="18">
        <v>5.3839535678606797E-2</v>
      </c>
      <c r="BE11" s="18">
        <v>0.13462385916519801</v>
      </c>
      <c r="BF11" s="18"/>
      <c r="BG11" s="18">
        <v>6.08317755519878E-2</v>
      </c>
      <c r="BH11" s="18">
        <v>0.102082154988737</v>
      </c>
      <c r="BI11" s="18"/>
      <c r="BJ11" s="18">
        <v>7.0877732697441895E-2</v>
      </c>
      <c r="BK11" s="18">
        <v>9.4366154161967197E-2</v>
      </c>
    </row>
    <row r="12" spans="2:63" x14ac:dyDescent="0.35">
      <c r="B12" s="15" t="s">
        <v>125</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K16"/>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242</v>
      </c>
      <c r="D7" s="10">
        <v>142</v>
      </c>
      <c r="E7" s="10">
        <v>100</v>
      </c>
      <c r="F7" s="10"/>
      <c r="G7" s="10">
        <v>65</v>
      </c>
      <c r="H7" s="10">
        <v>126</v>
      </c>
      <c r="I7" s="10">
        <v>51</v>
      </c>
      <c r="J7" s="10"/>
      <c r="K7" s="10">
        <v>43</v>
      </c>
      <c r="L7" s="10">
        <v>50</v>
      </c>
      <c r="M7" s="10">
        <v>86</v>
      </c>
      <c r="N7" s="10">
        <v>63</v>
      </c>
      <c r="O7" s="10"/>
      <c r="P7" s="10">
        <v>14</v>
      </c>
      <c r="Q7" s="10">
        <v>39</v>
      </c>
      <c r="R7" s="10">
        <v>54</v>
      </c>
      <c r="S7" s="10">
        <v>125</v>
      </c>
      <c r="T7" s="10"/>
      <c r="U7" s="10">
        <v>118</v>
      </c>
      <c r="V7" s="10">
        <v>62</v>
      </c>
      <c r="W7" s="10">
        <v>32</v>
      </c>
      <c r="X7" s="10">
        <v>21</v>
      </c>
      <c r="Y7" s="10">
        <v>5</v>
      </c>
      <c r="Z7" s="10"/>
      <c r="AA7" s="10">
        <v>60</v>
      </c>
      <c r="AB7" s="10">
        <v>80</v>
      </c>
      <c r="AC7" s="10"/>
      <c r="AD7" s="10">
        <v>87</v>
      </c>
      <c r="AE7" s="10">
        <v>108</v>
      </c>
      <c r="AF7" s="10"/>
      <c r="AG7" s="10" t="s">
        <v>122</v>
      </c>
      <c r="AH7" s="10" t="s">
        <v>122</v>
      </c>
      <c r="AI7" s="10" t="s">
        <v>122</v>
      </c>
      <c r="AJ7" s="10">
        <v>177</v>
      </c>
      <c r="AK7" s="10">
        <v>65</v>
      </c>
      <c r="AL7" s="10" t="s">
        <v>122</v>
      </c>
      <c r="AM7" s="10" t="s">
        <v>122</v>
      </c>
      <c r="AN7" s="10" t="s">
        <v>122</v>
      </c>
      <c r="AO7" s="10" t="s">
        <v>122</v>
      </c>
      <c r="AP7" s="10"/>
      <c r="AQ7" s="10">
        <v>105</v>
      </c>
      <c r="AR7" s="10">
        <v>66</v>
      </c>
      <c r="AS7" s="10">
        <v>4</v>
      </c>
      <c r="AT7" s="10">
        <v>19</v>
      </c>
      <c r="AU7" s="10">
        <v>43</v>
      </c>
      <c r="AV7" s="10">
        <v>3</v>
      </c>
      <c r="AW7" s="10"/>
      <c r="AX7" s="10">
        <v>49</v>
      </c>
      <c r="AY7" s="10">
        <v>123</v>
      </c>
      <c r="AZ7" s="10">
        <v>6</v>
      </c>
      <c r="BA7" s="10">
        <v>33</v>
      </c>
      <c r="BB7" s="10">
        <v>31</v>
      </c>
      <c r="BC7" s="10"/>
      <c r="BD7" s="10">
        <v>152</v>
      </c>
      <c r="BE7" s="10">
        <v>90</v>
      </c>
      <c r="BF7" s="10"/>
      <c r="BG7" s="10">
        <v>100</v>
      </c>
      <c r="BH7" s="10">
        <v>142</v>
      </c>
      <c r="BI7" s="10"/>
      <c r="BJ7" s="10">
        <v>101</v>
      </c>
      <c r="BK7" s="10">
        <v>133</v>
      </c>
    </row>
    <row r="8" spans="2:63" ht="30" customHeight="1" x14ac:dyDescent="0.35">
      <c r="B8" s="11" t="s">
        <v>19</v>
      </c>
      <c r="C8" s="11">
        <v>249</v>
      </c>
      <c r="D8" s="11">
        <v>157</v>
      </c>
      <c r="E8" s="11">
        <v>92</v>
      </c>
      <c r="F8" s="11"/>
      <c r="G8" s="11">
        <v>80</v>
      </c>
      <c r="H8" s="11">
        <v>119</v>
      </c>
      <c r="I8" s="11">
        <v>50</v>
      </c>
      <c r="J8" s="11"/>
      <c r="K8" s="11">
        <v>40</v>
      </c>
      <c r="L8" s="11">
        <v>50</v>
      </c>
      <c r="M8" s="11">
        <v>85</v>
      </c>
      <c r="N8" s="11">
        <v>73</v>
      </c>
      <c r="O8" s="11"/>
      <c r="P8" s="11">
        <v>15</v>
      </c>
      <c r="Q8" s="11">
        <v>42</v>
      </c>
      <c r="R8" s="11">
        <v>55</v>
      </c>
      <c r="S8" s="11">
        <v>129</v>
      </c>
      <c r="T8" s="11"/>
      <c r="U8" s="11">
        <v>128</v>
      </c>
      <c r="V8" s="11">
        <v>58</v>
      </c>
      <c r="W8" s="11">
        <v>32</v>
      </c>
      <c r="X8" s="11">
        <v>21</v>
      </c>
      <c r="Y8" s="11">
        <v>5</v>
      </c>
      <c r="Z8" s="11"/>
      <c r="AA8" s="11">
        <v>62</v>
      </c>
      <c r="AB8" s="11">
        <v>83</v>
      </c>
      <c r="AC8" s="11"/>
      <c r="AD8" s="11">
        <v>90</v>
      </c>
      <c r="AE8" s="11">
        <v>110</v>
      </c>
      <c r="AF8" s="11"/>
      <c r="AG8" s="11" t="s">
        <v>122</v>
      </c>
      <c r="AH8" s="11" t="s">
        <v>122</v>
      </c>
      <c r="AI8" s="11" t="s">
        <v>122</v>
      </c>
      <c r="AJ8" s="11">
        <v>185</v>
      </c>
      <c r="AK8" s="11">
        <v>65</v>
      </c>
      <c r="AL8" s="11" t="s">
        <v>122</v>
      </c>
      <c r="AM8" s="11" t="s">
        <v>122</v>
      </c>
      <c r="AN8" s="11" t="s">
        <v>122</v>
      </c>
      <c r="AO8" s="11" t="s">
        <v>122</v>
      </c>
      <c r="AP8" s="11"/>
      <c r="AQ8" s="11">
        <v>107</v>
      </c>
      <c r="AR8" s="11">
        <v>68</v>
      </c>
      <c r="AS8" s="11">
        <v>4</v>
      </c>
      <c r="AT8" s="11">
        <v>19</v>
      </c>
      <c r="AU8" s="11">
        <v>46</v>
      </c>
      <c r="AV8" s="11">
        <v>3</v>
      </c>
      <c r="AW8" s="11"/>
      <c r="AX8" s="11">
        <v>52</v>
      </c>
      <c r="AY8" s="11">
        <v>128</v>
      </c>
      <c r="AZ8" s="11">
        <v>7</v>
      </c>
      <c r="BA8" s="11">
        <v>32</v>
      </c>
      <c r="BB8" s="11">
        <v>31</v>
      </c>
      <c r="BC8" s="11"/>
      <c r="BD8" s="11">
        <v>153</v>
      </c>
      <c r="BE8" s="11">
        <v>96</v>
      </c>
      <c r="BF8" s="11"/>
      <c r="BG8" s="11">
        <v>103</v>
      </c>
      <c r="BH8" s="11">
        <v>146</v>
      </c>
      <c r="BI8" s="11"/>
      <c r="BJ8" s="11">
        <v>104</v>
      </c>
      <c r="BK8" s="11">
        <v>137</v>
      </c>
    </row>
    <row r="9" spans="2:63" x14ac:dyDescent="0.35">
      <c r="B9" s="17" t="s">
        <v>202</v>
      </c>
      <c r="C9" s="16">
        <v>0.77828056636588006</v>
      </c>
      <c r="D9" s="16">
        <v>0.77338063324549</v>
      </c>
      <c r="E9" s="16">
        <v>0.78664871575767004</v>
      </c>
      <c r="F9" s="16"/>
      <c r="G9" s="16">
        <v>0.67141465773625697</v>
      </c>
      <c r="H9" s="16">
        <v>0.81573388929717106</v>
      </c>
      <c r="I9" s="16">
        <v>0.858854793182948</v>
      </c>
      <c r="J9" s="16"/>
      <c r="K9" s="16">
        <v>0.81727334123426698</v>
      </c>
      <c r="L9" s="16">
        <v>0.858031741632028</v>
      </c>
      <c r="M9" s="16">
        <v>0.79012140260958397</v>
      </c>
      <c r="N9" s="16">
        <v>0.68845988006570902</v>
      </c>
      <c r="O9" s="16"/>
      <c r="P9" s="16">
        <v>0.71238953651016201</v>
      </c>
      <c r="Q9" s="16">
        <v>0.67554786989840998</v>
      </c>
      <c r="R9" s="16">
        <v>0.73488911037910998</v>
      </c>
      <c r="S9" s="16">
        <v>0.83012338358668503</v>
      </c>
      <c r="T9" s="16"/>
      <c r="U9" s="16">
        <v>0.70756011010822195</v>
      </c>
      <c r="V9" s="16">
        <v>0.88016646056944103</v>
      </c>
      <c r="W9" s="16">
        <v>0.82593908675324301</v>
      </c>
      <c r="X9" s="16">
        <v>0.79826896944657699</v>
      </c>
      <c r="Y9" s="16">
        <v>1</v>
      </c>
      <c r="Z9" s="16"/>
      <c r="AA9" s="16">
        <v>0.84403634597888499</v>
      </c>
      <c r="AB9" s="16">
        <v>0.73084830285611402</v>
      </c>
      <c r="AC9" s="16"/>
      <c r="AD9" s="16">
        <v>0.84810147039949202</v>
      </c>
      <c r="AE9" s="16">
        <v>0.75314434536794395</v>
      </c>
      <c r="AF9" s="16"/>
      <c r="AG9" s="16" t="s">
        <v>123</v>
      </c>
      <c r="AH9" s="16" t="s">
        <v>123</v>
      </c>
      <c r="AI9" s="16" t="s">
        <v>123</v>
      </c>
      <c r="AJ9" s="16">
        <v>0.77604265085225199</v>
      </c>
      <c r="AK9" s="16">
        <v>0.78468009343642997</v>
      </c>
      <c r="AL9" s="16" t="s">
        <v>123</v>
      </c>
      <c r="AM9" s="16" t="s">
        <v>123</v>
      </c>
      <c r="AN9" s="16" t="s">
        <v>123</v>
      </c>
      <c r="AO9" s="16" t="s">
        <v>123</v>
      </c>
      <c r="AP9" s="16"/>
      <c r="AQ9" s="16">
        <v>0.82218426178589199</v>
      </c>
      <c r="AR9" s="16">
        <v>0.81448957929414401</v>
      </c>
      <c r="AS9" s="16">
        <v>0.79384910676021703</v>
      </c>
      <c r="AT9" s="16">
        <v>0.62568763207062295</v>
      </c>
      <c r="AU9" s="16">
        <v>0.70437458181781198</v>
      </c>
      <c r="AV9" s="16">
        <v>0.68313906987919404</v>
      </c>
      <c r="AW9" s="16"/>
      <c r="AX9" s="16">
        <v>0.75303170773636996</v>
      </c>
      <c r="AY9" s="16">
        <v>0.79928309106418105</v>
      </c>
      <c r="AZ9" s="16">
        <v>0.64792631021938596</v>
      </c>
      <c r="BA9" s="16">
        <v>0.68712953566660395</v>
      </c>
      <c r="BB9" s="16">
        <v>0.85615516660715196</v>
      </c>
      <c r="BC9" s="16"/>
      <c r="BD9" s="16">
        <v>0.79709567000637205</v>
      </c>
      <c r="BE9" s="16">
        <v>0.74836325320129504</v>
      </c>
      <c r="BF9" s="16"/>
      <c r="BG9" s="16">
        <v>0.81242646239306404</v>
      </c>
      <c r="BH9" s="16">
        <v>0.75421737358324303</v>
      </c>
      <c r="BI9" s="16"/>
      <c r="BJ9" s="16">
        <v>0.79472621370793195</v>
      </c>
      <c r="BK9" s="16">
        <v>0.76548664378223796</v>
      </c>
    </row>
    <row r="10" spans="2:63" x14ac:dyDescent="0.35">
      <c r="B10" s="17" t="s">
        <v>203</v>
      </c>
      <c r="C10" s="16">
        <v>0.17064497756018701</v>
      </c>
      <c r="D10" s="16">
        <v>0.175030556123243</v>
      </c>
      <c r="E10" s="16">
        <v>0.16315524745910101</v>
      </c>
      <c r="F10" s="16"/>
      <c r="G10" s="16">
        <v>0.24324568784029699</v>
      </c>
      <c r="H10" s="16">
        <v>0.14376518161035301</v>
      </c>
      <c r="I10" s="16">
        <v>0.119306389982083</v>
      </c>
      <c r="J10" s="16"/>
      <c r="K10" s="16">
        <v>0.15947726710771401</v>
      </c>
      <c r="L10" s="16">
        <v>0.141968258367972</v>
      </c>
      <c r="M10" s="16">
        <v>0.155718570362498</v>
      </c>
      <c r="N10" s="16">
        <v>0.21376969892751299</v>
      </c>
      <c r="O10" s="16"/>
      <c r="P10" s="16">
        <v>0.15891132940876501</v>
      </c>
      <c r="Q10" s="16">
        <v>0.27645863440727098</v>
      </c>
      <c r="R10" s="16">
        <v>0.119457473620924</v>
      </c>
      <c r="S10" s="16">
        <v>0.16320067382341599</v>
      </c>
      <c r="T10" s="16"/>
      <c r="U10" s="16">
        <v>0.22595512442412499</v>
      </c>
      <c r="V10" s="16">
        <v>6.3257814154767403E-2</v>
      </c>
      <c r="W10" s="16">
        <v>0.145602932020722</v>
      </c>
      <c r="X10" s="16">
        <v>0.20173103055342301</v>
      </c>
      <c r="Y10" s="16">
        <v>0</v>
      </c>
      <c r="Z10" s="16"/>
      <c r="AA10" s="16">
        <v>0.15596365402111501</v>
      </c>
      <c r="AB10" s="16">
        <v>0.23324000592426999</v>
      </c>
      <c r="AC10" s="16"/>
      <c r="AD10" s="16">
        <v>0.117370080764583</v>
      </c>
      <c r="AE10" s="16">
        <v>0.20127978784568401</v>
      </c>
      <c r="AF10" s="16"/>
      <c r="AG10" s="16" t="s">
        <v>123</v>
      </c>
      <c r="AH10" s="16" t="s">
        <v>123</v>
      </c>
      <c r="AI10" s="16" t="s">
        <v>123</v>
      </c>
      <c r="AJ10" s="16">
        <v>0.186422255331366</v>
      </c>
      <c r="AK10" s="16">
        <v>0.125528387777674</v>
      </c>
      <c r="AL10" s="16" t="s">
        <v>123</v>
      </c>
      <c r="AM10" s="16" t="s">
        <v>123</v>
      </c>
      <c r="AN10" s="16" t="s">
        <v>123</v>
      </c>
      <c r="AO10" s="16" t="s">
        <v>123</v>
      </c>
      <c r="AP10" s="16"/>
      <c r="AQ10" s="16">
        <v>0.150086959479271</v>
      </c>
      <c r="AR10" s="16">
        <v>0.14728605344908899</v>
      </c>
      <c r="AS10" s="16">
        <v>0.206150893239783</v>
      </c>
      <c r="AT10" s="16">
        <v>0.201853564700397</v>
      </c>
      <c r="AU10" s="16">
        <v>0.21269860920074199</v>
      </c>
      <c r="AV10" s="16">
        <v>0.31686093012080602</v>
      </c>
      <c r="AW10" s="16"/>
      <c r="AX10" s="16">
        <v>0.18237031076450899</v>
      </c>
      <c r="AY10" s="16">
        <v>0.16992009269366601</v>
      </c>
      <c r="AZ10" s="16">
        <v>0.35207368978061498</v>
      </c>
      <c r="BA10" s="16">
        <v>0.22210149112594699</v>
      </c>
      <c r="BB10" s="16">
        <v>6.2120087915216497E-2</v>
      </c>
      <c r="BC10" s="16"/>
      <c r="BD10" s="16">
        <v>0.17830128127598999</v>
      </c>
      <c r="BE10" s="16">
        <v>0.15847092631255499</v>
      </c>
      <c r="BF10" s="16"/>
      <c r="BG10" s="16">
        <v>0.171905959404238</v>
      </c>
      <c r="BH10" s="16">
        <v>0.169756342241182</v>
      </c>
      <c r="BI10" s="16"/>
      <c r="BJ10" s="16">
        <v>0.14401763004457099</v>
      </c>
      <c r="BK10" s="16">
        <v>0.19480297989089701</v>
      </c>
    </row>
    <row r="11" spans="2:63" x14ac:dyDescent="0.35">
      <c r="B11" s="17" t="s">
        <v>84</v>
      </c>
      <c r="C11" s="18">
        <v>5.1074456073933502E-2</v>
      </c>
      <c r="D11" s="18">
        <v>5.1588810631266697E-2</v>
      </c>
      <c r="E11" s="18">
        <v>5.0196036783228801E-2</v>
      </c>
      <c r="F11" s="18"/>
      <c r="G11" s="18">
        <v>8.5339654423446806E-2</v>
      </c>
      <c r="H11" s="18">
        <v>4.0500929092475102E-2</v>
      </c>
      <c r="I11" s="18">
        <v>2.1838816834969001E-2</v>
      </c>
      <c r="J11" s="18"/>
      <c r="K11" s="18">
        <v>2.3249391658018901E-2</v>
      </c>
      <c r="L11" s="18">
        <v>0</v>
      </c>
      <c r="M11" s="18">
        <v>5.4160027027918001E-2</v>
      </c>
      <c r="N11" s="18">
        <v>9.7770421006777797E-2</v>
      </c>
      <c r="O11" s="18"/>
      <c r="P11" s="18">
        <v>0.128699134081073</v>
      </c>
      <c r="Q11" s="18">
        <v>4.7993495694319099E-2</v>
      </c>
      <c r="R11" s="18">
        <v>0.14565341599996601</v>
      </c>
      <c r="S11" s="18">
        <v>6.6759425898995804E-3</v>
      </c>
      <c r="T11" s="18"/>
      <c r="U11" s="18">
        <v>6.6484765467653695E-2</v>
      </c>
      <c r="V11" s="18">
        <v>5.6575725275792001E-2</v>
      </c>
      <c r="W11" s="18">
        <v>2.8457981226035298E-2</v>
      </c>
      <c r="X11" s="18">
        <v>0</v>
      </c>
      <c r="Y11" s="18">
        <v>0</v>
      </c>
      <c r="Z11" s="18"/>
      <c r="AA11" s="18">
        <v>0</v>
      </c>
      <c r="AB11" s="18">
        <v>3.5911691219615897E-2</v>
      </c>
      <c r="AC11" s="18"/>
      <c r="AD11" s="18">
        <v>3.45284488359252E-2</v>
      </c>
      <c r="AE11" s="18">
        <v>4.55758667863728E-2</v>
      </c>
      <c r="AF11" s="18"/>
      <c r="AG11" s="18" t="s">
        <v>123</v>
      </c>
      <c r="AH11" s="18" t="s">
        <v>123</v>
      </c>
      <c r="AI11" s="18" t="s">
        <v>123</v>
      </c>
      <c r="AJ11" s="18">
        <v>3.7535093816382203E-2</v>
      </c>
      <c r="AK11" s="18">
        <v>8.9791518785896599E-2</v>
      </c>
      <c r="AL11" s="18" t="s">
        <v>123</v>
      </c>
      <c r="AM11" s="18" t="s">
        <v>123</v>
      </c>
      <c r="AN11" s="18" t="s">
        <v>123</v>
      </c>
      <c r="AO11" s="18" t="s">
        <v>123</v>
      </c>
      <c r="AP11" s="18"/>
      <c r="AQ11" s="18">
        <v>2.77287787348365E-2</v>
      </c>
      <c r="AR11" s="18">
        <v>3.82243672567667E-2</v>
      </c>
      <c r="AS11" s="18">
        <v>0</v>
      </c>
      <c r="AT11" s="18">
        <v>0.17245880322898</v>
      </c>
      <c r="AU11" s="18">
        <v>8.2926808981446498E-2</v>
      </c>
      <c r="AV11" s="18">
        <v>0</v>
      </c>
      <c r="AW11" s="18"/>
      <c r="AX11" s="18">
        <v>6.4597981499121396E-2</v>
      </c>
      <c r="AY11" s="18">
        <v>3.0796816242153399E-2</v>
      </c>
      <c r="AZ11" s="18">
        <v>0</v>
      </c>
      <c r="BA11" s="18">
        <v>9.0768973207449005E-2</v>
      </c>
      <c r="BB11" s="18">
        <v>8.1724745477631602E-2</v>
      </c>
      <c r="BC11" s="18"/>
      <c r="BD11" s="18">
        <v>2.4603048717638201E-2</v>
      </c>
      <c r="BE11" s="18">
        <v>9.3165820486149895E-2</v>
      </c>
      <c r="BF11" s="18"/>
      <c r="BG11" s="18">
        <v>1.5667578202697999E-2</v>
      </c>
      <c r="BH11" s="18">
        <v>7.6026284175574901E-2</v>
      </c>
      <c r="BI11" s="18"/>
      <c r="BJ11" s="18">
        <v>6.1256156247497598E-2</v>
      </c>
      <c r="BK11" s="18">
        <v>3.9710376326865401E-2</v>
      </c>
    </row>
    <row r="12" spans="2:63" x14ac:dyDescent="0.35">
      <c r="B12" s="15" t="s">
        <v>125</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K16"/>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242</v>
      </c>
      <c r="D7" s="10">
        <v>142</v>
      </c>
      <c r="E7" s="10">
        <v>100</v>
      </c>
      <c r="F7" s="10"/>
      <c r="G7" s="10">
        <v>65</v>
      </c>
      <c r="H7" s="10">
        <v>126</v>
      </c>
      <c r="I7" s="10">
        <v>51</v>
      </c>
      <c r="J7" s="10"/>
      <c r="K7" s="10">
        <v>43</v>
      </c>
      <c r="L7" s="10">
        <v>50</v>
      </c>
      <c r="M7" s="10">
        <v>86</v>
      </c>
      <c r="N7" s="10">
        <v>63</v>
      </c>
      <c r="O7" s="10"/>
      <c r="P7" s="10">
        <v>14</v>
      </c>
      <c r="Q7" s="10">
        <v>39</v>
      </c>
      <c r="R7" s="10">
        <v>54</v>
      </c>
      <c r="S7" s="10">
        <v>125</v>
      </c>
      <c r="T7" s="10"/>
      <c r="U7" s="10">
        <v>118</v>
      </c>
      <c r="V7" s="10">
        <v>62</v>
      </c>
      <c r="W7" s="10">
        <v>32</v>
      </c>
      <c r="X7" s="10">
        <v>21</v>
      </c>
      <c r="Y7" s="10">
        <v>5</v>
      </c>
      <c r="Z7" s="10"/>
      <c r="AA7" s="10">
        <v>60</v>
      </c>
      <c r="AB7" s="10">
        <v>80</v>
      </c>
      <c r="AC7" s="10"/>
      <c r="AD7" s="10">
        <v>87</v>
      </c>
      <c r="AE7" s="10">
        <v>108</v>
      </c>
      <c r="AF7" s="10"/>
      <c r="AG7" s="10" t="s">
        <v>122</v>
      </c>
      <c r="AH7" s="10" t="s">
        <v>122</v>
      </c>
      <c r="AI7" s="10" t="s">
        <v>122</v>
      </c>
      <c r="AJ7" s="10">
        <v>177</v>
      </c>
      <c r="AK7" s="10">
        <v>65</v>
      </c>
      <c r="AL7" s="10" t="s">
        <v>122</v>
      </c>
      <c r="AM7" s="10" t="s">
        <v>122</v>
      </c>
      <c r="AN7" s="10" t="s">
        <v>122</v>
      </c>
      <c r="AO7" s="10" t="s">
        <v>122</v>
      </c>
      <c r="AP7" s="10"/>
      <c r="AQ7" s="10">
        <v>105</v>
      </c>
      <c r="AR7" s="10">
        <v>66</v>
      </c>
      <c r="AS7" s="10">
        <v>4</v>
      </c>
      <c r="AT7" s="10">
        <v>19</v>
      </c>
      <c r="AU7" s="10">
        <v>43</v>
      </c>
      <c r="AV7" s="10">
        <v>3</v>
      </c>
      <c r="AW7" s="10"/>
      <c r="AX7" s="10">
        <v>49</v>
      </c>
      <c r="AY7" s="10">
        <v>123</v>
      </c>
      <c r="AZ7" s="10">
        <v>6</v>
      </c>
      <c r="BA7" s="10">
        <v>33</v>
      </c>
      <c r="BB7" s="10">
        <v>31</v>
      </c>
      <c r="BC7" s="10"/>
      <c r="BD7" s="10">
        <v>152</v>
      </c>
      <c r="BE7" s="10">
        <v>90</v>
      </c>
      <c r="BF7" s="10"/>
      <c r="BG7" s="10">
        <v>100</v>
      </c>
      <c r="BH7" s="10">
        <v>142</v>
      </c>
      <c r="BI7" s="10"/>
      <c r="BJ7" s="10">
        <v>101</v>
      </c>
      <c r="BK7" s="10">
        <v>133</v>
      </c>
    </row>
    <row r="8" spans="2:63" ht="30" customHeight="1" x14ac:dyDescent="0.35">
      <c r="B8" s="11" t="s">
        <v>19</v>
      </c>
      <c r="C8" s="11">
        <v>249</v>
      </c>
      <c r="D8" s="11">
        <v>157</v>
      </c>
      <c r="E8" s="11">
        <v>92</v>
      </c>
      <c r="F8" s="11"/>
      <c r="G8" s="11">
        <v>80</v>
      </c>
      <c r="H8" s="11">
        <v>119</v>
      </c>
      <c r="I8" s="11">
        <v>50</v>
      </c>
      <c r="J8" s="11"/>
      <c r="K8" s="11">
        <v>40</v>
      </c>
      <c r="L8" s="11">
        <v>50</v>
      </c>
      <c r="M8" s="11">
        <v>85</v>
      </c>
      <c r="N8" s="11">
        <v>73</v>
      </c>
      <c r="O8" s="11"/>
      <c r="P8" s="11">
        <v>15</v>
      </c>
      <c r="Q8" s="11">
        <v>42</v>
      </c>
      <c r="R8" s="11">
        <v>55</v>
      </c>
      <c r="S8" s="11">
        <v>129</v>
      </c>
      <c r="T8" s="11"/>
      <c r="U8" s="11">
        <v>128</v>
      </c>
      <c r="V8" s="11">
        <v>58</v>
      </c>
      <c r="W8" s="11">
        <v>32</v>
      </c>
      <c r="X8" s="11">
        <v>21</v>
      </c>
      <c r="Y8" s="11">
        <v>5</v>
      </c>
      <c r="Z8" s="11"/>
      <c r="AA8" s="11">
        <v>62</v>
      </c>
      <c r="AB8" s="11">
        <v>83</v>
      </c>
      <c r="AC8" s="11"/>
      <c r="AD8" s="11">
        <v>90</v>
      </c>
      <c r="AE8" s="11">
        <v>110</v>
      </c>
      <c r="AF8" s="11"/>
      <c r="AG8" s="11" t="s">
        <v>122</v>
      </c>
      <c r="AH8" s="11" t="s">
        <v>122</v>
      </c>
      <c r="AI8" s="11" t="s">
        <v>122</v>
      </c>
      <c r="AJ8" s="11">
        <v>185</v>
      </c>
      <c r="AK8" s="11">
        <v>65</v>
      </c>
      <c r="AL8" s="11" t="s">
        <v>122</v>
      </c>
      <c r="AM8" s="11" t="s">
        <v>122</v>
      </c>
      <c r="AN8" s="11" t="s">
        <v>122</v>
      </c>
      <c r="AO8" s="11" t="s">
        <v>122</v>
      </c>
      <c r="AP8" s="11"/>
      <c r="AQ8" s="11">
        <v>107</v>
      </c>
      <c r="AR8" s="11">
        <v>68</v>
      </c>
      <c r="AS8" s="11">
        <v>4</v>
      </c>
      <c r="AT8" s="11">
        <v>19</v>
      </c>
      <c r="AU8" s="11">
        <v>46</v>
      </c>
      <c r="AV8" s="11">
        <v>3</v>
      </c>
      <c r="AW8" s="11"/>
      <c r="AX8" s="11">
        <v>52</v>
      </c>
      <c r="AY8" s="11">
        <v>128</v>
      </c>
      <c r="AZ8" s="11">
        <v>7</v>
      </c>
      <c r="BA8" s="11">
        <v>32</v>
      </c>
      <c r="BB8" s="11">
        <v>31</v>
      </c>
      <c r="BC8" s="11"/>
      <c r="BD8" s="11">
        <v>153</v>
      </c>
      <c r="BE8" s="11">
        <v>96</v>
      </c>
      <c r="BF8" s="11"/>
      <c r="BG8" s="11">
        <v>103</v>
      </c>
      <c r="BH8" s="11">
        <v>146</v>
      </c>
      <c r="BI8" s="11"/>
      <c r="BJ8" s="11">
        <v>104</v>
      </c>
      <c r="BK8" s="11">
        <v>137</v>
      </c>
    </row>
    <row r="9" spans="2:63" x14ac:dyDescent="0.35">
      <c r="B9" s="17" t="s">
        <v>144</v>
      </c>
      <c r="C9" s="16">
        <v>0.22016023632863799</v>
      </c>
      <c r="D9" s="16">
        <v>0.229179945185157</v>
      </c>
      <c r="E9" s="16">
        <v>0.204756297269197</v>
      </c>
      <c r="F9" s="16"/>
      <c r="G9" s="16">
        <v>0.24980641069391801</v>
      </c>
      <c r="H9" s="16">
        <v>0.16243878826771299</v>
      </c>
      <c r="I9" s="16">
        <v>0.30993764202143298</v>
      </c>
      <c r="J9" s="16"/>
      <c r="K9" s="16">
        <v>0.18312856345963599</v>
      </c>
      <c r="L9" s="16">
        <v>0.13348128489061101</v>
      </c>
      <c r="M9" s="16">
        <v>0.21680945705867299</v>
      </c>
      <c r="N9" s="16">
        <v>0.30378460016113501</v>
      </c>
      <c r="O9" s="16"/>
      <c r="P9" s="16">
        <v>0.22022039091798501</v>
      </c>
      <c r="Q9" s="16">
        <v>0.38074498588484501</v>
      </c>
      <c r="R9" s="16">
        <v>0.2793261804355</v>
      </c>
      <c r="S9" s="16">
        <v>0.150441707945839</v>
      </c>
      <c r="T9" s="16"/>
      <c r="U9" s="16">
        <v>0.25107421146238601</v>
      </c>
      <c r="V9" s="16">
        <v>0.20162163090235999</v>
      </c>
      <c r="W9" s="16">
        <v>0.25063918401232699</v>
      </c>
      <c r="X9" s="16">
        <v>8.9691190356748607E-2</v>
      </c>
      <c r="Y9" s="16">
        <v>0</v>
      </c>
      <c r="Z9" s="16"/>
      <c r="AA9" s="16">
        <v>0.225200413626198</v>
      </c>
      <c r="AB9" s="16">
        <v>0.213792245213281</v>
      </c>
      <c r="AC9" s="16"/>
      <c r="AD9" s="16">
        <v>0.23995443671660599</v>
      </c>
      <c r="AE9" s="16">
        <v>0.205321144445406</v>
      </c>
      <c r="AF9" s="16"/>
      <c r="AG9" s="16" t="s">
        <v>123</v>
      </c>
      <c r="AH9" s="16" t="s">
        <v>123</v>
      </c>
      <c r="AI9" s="16" t="s">
        <v>123</v>
      </c>
      <c r="AJ9" s="16">
        <v>0.157752183358156</v>
      </c>
      <c r="AK9" s="16">
        <v>0.39862185472887102</v>
      </c>
      <c r="AL9" s="16" t="s">
        <v>123</v>
      </c>
      <c r="AM9" s="16" t="s">
        <v>123</v>
      </c>
      <c r="AN9" s="16" t="s">
        <v>123</v>
      </c>
      <c r="AO9" s="16" t="s">
        <v>123</v>
      </c>
      <c r="AP9" s="16"/>
      <c r="AQ9" s="16">
        <v>0.17136775595527001</v>
      </c>
      <c r="AR9" s="16">
        <v>0.23721716463245501</v>
      </c>
      <c r="AS9" s="16">
        <v>0.43367900205615301</v>
      </c>
      <c r="AT9" s="16">
        <v>0.32960922915419699</v>
      </c>
      <c r="AU9" s="16">
        <v>0.244958821102642</v>
      </c>
      <c r="AV9" s="16">
        <v>0.31686093012080602</v>
      </c>
      <c r="AW9" s="16"/>
      <c r="AX9" s="16">
        <v>0.17763505470529101</v>
      </c>
      <c r="AY9" s="16">
        <v>0.23376816428049399</v>
      </c>
      <c r="AZ9" s="16">
        <v>0.14108881519941899</v>
      </c>
      <c r="BA9" s="16">
        <v>0.20637911381356699</v>
      </c>
      <c r="BB9" s="16">
        <v>0.266394729247387</v>
      </c>
      <c r="BC9" s="16"/>
      <c r="BD9" s="16">
        <v>0.23601724294109999</v>
      </c>
      <c r="BE9" s="16">
        <v>0.19494650156839</v>
      </c>
      <c r="BF9" s="16"/>
      <c r="BG9" s="16">
        <v>0.25142573256085798</v>
      </c>
      <c r="BH9" s="16">
        <v>0.19812691019533701</v>
      </c>
      <c r="BI9" s="16"/>
      <c r="BJ9" s="16">
        <v>0.321733982751781</v>
      </c>
      <c r="BK9" s="16">
        <v>0.15638573210387299</v>
      </c>
    </row>
    <row r="10" spans="2:63" x14ac:dyDescent="0.35">
      <c r="B10" s="17" t="s">
        <v>145</v>
      </c>
      <c r="C10" s="16">
        <v>0.77170056610569204</v>
      </c>
      <c r="D10" s="16">
        <v>0.763829466245037</v>
      </c>
      <c r="E10" s="16">
        <v>0.78514290049951996</v>
      </c>
      <c r="F10" s="16"/>
      <c r="G10" s="16">
        <v>0.75019358930608204</v>
      </c>
      <c r="H10" s="16">
        <v>0.82976184307409795</v>
      </c>
      <c r="I10" s="16">
        <v>0.66822354114359805</v>
      </c>
      <c r="J10" s="16"/>
      <c r="K10" s="16">
        <v>0.81687143654036398</v>
      </c>
      <c r="L10" s="16">
        <v>0.86651871510938905</v>
      </c>
      <c r="M10" s="16">
        <v>0.78319054294132695</v>
      </c>
      <c r="N10" s="16">
        <v>0.66857055393069698</v>
      </c>
      <c r="O10" s="16"/>
      <c r="P10" s="16">
        <v>0.77977960908201505</v>
      </c>
      <c r="Q10" s="16">
        <v>0.59319652381227905</v>
      </c>
      <c r="R10" s="16">
        <v>0.70361941087939495</v>
      </c>
      <c r="S10" s="16">
        <v>0.849558292054161</v>
      </c>
      <c r="T10" s="16"/>
      <c r="U10" s="16">
        <v>0.740355358657796</v>
      </c>
      <c r="V10" s="16">
        <v>0.78237246760933099</v>
      </c>
      <c r="W10" s="16">
        <v>0.74936081598767301</v>
      </c>
      <c r="X10" s="16">
        <v>0.910308809643251</v>
      </c>
      <c r="Y10" s="16">
        <v>1</v>
      </c>
      <c r="Z10" s="16"/>
      <c r="AA10" s="16">
        <v>0.77479958637380197</v>
      </c>
      <c r="AB10" s="16">
        <v>0.786207754786719</v>
      </c>
      <c r="AC10" s="16"/>
      <c r="AD10" s="16">
        <v>0.76004556328339401</v>
      </c>
      <c r="AE10" s="16">
        <v>0.78466861556524503</v>
      </c>
      <c r="AF10" s="16"/>
      <c r="AG10" s="16" t="s">
        <v>123</v>
      </c>
      <c r="AH10" s="16" t="s">
        <v>123</v>
      </c>
      <c r="AI10" s="16" t="s">
        <v>123</v>
      </c>
      <c r="AJ10" s="16">
        <v>0.842247816641844</v>
      </c>
      <c r="AK10" s="16">
        <v>0.56996415701881797</v>
      </c>
      <c r="AL10" s="16" t="s">
        <v>123</v>
      </c>
      <c r="AM10" s="16" t="s">
        <v>123</v>
      </c>
      <c r="AN10" s="16" t="s">
        <v>123</v>
      </c>
      <c r="AO10" s="16" t="s">
        <v>123</v>
      </c>
      <c r="AP10" s="16"/>
      <c r="AQ10" s="16">
        <v>0.818322510994417</v>
      </c>
      <c r="AR10" s="16">
        <v>0.76278283536754499</v>
      </c>
      <c r="AS10" s="16">
        <v>0.56632099794384705</v>
      </c>
      <c r="AT10" s="16">
        <v>0.67039077084580301</v>
      </c>
      <c r="AU10" s="16">
        <v>0.73486681333327297</v>
      </c>
      <c r="AV10" s="16">
        <v>0.68313906987919404</v>
      </c>
      <c r="AW10" s="16"/>
      <c r="AX10" s="16">
        <v>0.82236494529470905</v>
      </c>
      <c r="AY10" s="16">
        <v>0.75761537414044999</v>
      </c>
      <c r="AZ10" s="16">
        <v>0.85891118480058104</v>
      </c>
      <c r="BA10" s="16">
        <v>0.793620886186434</v>
      </c>
      <c r="BB10" s="16">
        <v>0.70373846424650999</v>
      </c>
      <c r="BC10" s="16"/>
      <c r="BD10" s="16">
        <v>0.75680100568407804</v>
      </c>
      <c r="BE10" s="16">
        <v>0.79539189535188204</v>
      </c>
      <c r="BF10" s="16"/>
      <c r="BG10" s="16">
        <v>0.74857426743914102</v>
      </c>
      <c r="BH10" s="16">
        <v>0.78799806149778895</v>
      </c>
      <c r="BI10" s="16"/>
      <c r="BJ10" s="16">
        <v>0.658787641742274</v>
      </c>
      <c r="BK10" s="16">
        <v>0.84361426789612703</v>
      </c>
    </row>
    <row r="11" spans="2:63" x14ac:dyDescent="0.35">
      <c r="B11" s="17" t="s">
        <v>84</v>
      </c>
      <c r="C11" s="18">
        <v>8.1391975656701799E-3</v>
      </c>
      <c r="D11" s="18">
        <v>6.9905885698061804E-3</v>
      </c>
      <c r="E11" s="18">
        <v>1.01008022312826E-2</v>
      </c>
      <c r="F11" s="18"/>
      <c r="G11" s="18">
        <v>0</v>
      </c>
      <c r="H11" s="18">
        <v>7.7993686581890901E-3</v>
      </c>
      <c r="I11" s="18">
        <v>2.1838816834969001E-2</v>
      </c>
      <c r="J11" s="18"/>
      <c r="K11" s="18">
        <v>0</v>
      </c>
      <c r="L11" s="18">
        <v>0</v>
      </c>
      <c r="M11" s="18">
        <v>0</v>
      </c>
      <c r="N11" s="18">
        <v>2.7644845908168101E-2</v>
      </c>
      <c r="O11" s="18"/>
      <c r="P11" s="18">
        <v>0</v>
      </c>
      <c r="Q11" s="18">
        <v>2.6058490302876301E-2</v>
      </c>
      <c r="R11" s="18">
        <v>1.7054408685104602E-2</v>
      </c>
      <c r="S11" s="18">
        <v>0</v>
      </c>
      <c r="T11" s="18"/>
      <c r="U11" s="18">
        <v>8.5704298798183892E-3</v>
      </c>
      <c r="V11" s="18">
        <v>1.60059014883089E-2</v>
      </c>
      <c r="W11" s="18">
        <v>0</v>
      </c>
      <c r="X11" s="18">
        <v>0</v>
      </c>
      <c r="Y11" s="18">
        <v>0</v>
      </c>
      <c r="Z11" s="18"/>
      <c r="AA11" s="18">
        <v>0</v>
      </c>
      <c r="AB11" s="18">
        <v>0</v>
      </c>
      <c r="AC11" s="18"/>
      <c r="AD11" s="18">
        <v>0</v>
      </c>
      <c r="AE11" s="18">
        <v>1.00102399893494E-2</v>
      </c>
      <c r="AF11" s="18"/>
      <c r="AG11" s="18" t="s">
        <v>123</v>
      </c>
      <c r="AH11" s="18" t="s">
        <v>123</v>
      </c>
      <c r="AI11" s="18" t="s">
        <v>123</v>
      </c>
      <c r="AJ11" s="18">
        <v>0</v>
      </c>
      <c r="AK11" s="18">
        <v>3.1413988252310898E-2</v>
      </c>
      <c r="AL11" s="18" t="s">
        <v>123</v>
      </c>
      <c r="AM11" s="18" t="s">
        <v>123</v>
      </c>
      <c r="AN11" s="18" t="s">
        <v>123</v>
      </c>
      <c r="AO11" s="18" t="s">
        <v>123</v>
      </c>
      <c r="AP11" s="18"/>
      <c r="AQ11" s="18">
        <v>1.03097330503127E-2</v>
      </c>
      <c r="AR11" s="18">
        <v>0</v>
      </c>
      <c r="AS11" s="18">
        <v>0</v>
      </c>
      <c r="AT11" s="18">
        <v>0</v>
      </c>
      <c r="AU11" s="18">
        <v>2.01743655640855E-2</v>
      </c>
      <c r="AV11" s="18">
        <v>0</v>
      </c>
      <c r="AW11" s="18"/>
      <c r="AX11" s="18">
        <v>0</v>
      </c>
      <c r="AY11" s="18">
        <v>8.6164615790556495E-3</v>
      </c>
      <c r="AZ11" s="18">
        <v>0</v>
      </c>
      <c r="BA11" s="18">
        <v>0</v>
      </c>
      <c r="BB11" s="18">
        <v>2.98668065061031E-2</v>
      </c>
      <c r="BC11" s="18"/>
      <c r="BD11" s="18">
        <v>7.1817513748220303E-3</v>
      </c>
      <c r="BE11" s="18">
        <v>9.6616030797273596E-3</v>
      </c>
      <c r="BF11" s="18"/>
      <c r="BG11" s="18">
        <v>0</v>
      </c>
      <c r="BH11" s="18">
        <v>1.3875028306874501E-2</v>
      </c>
      <c r="BI11" s="18"/>
      <c r="BJ11" s="18">
        <v>1.9478375505945101E-2</v>
      </c>
      <c r="BK11" s="18">
        <v>0</v>
      </c>
    </row>
    <row r="12" spans="2:63" x14ac:dyDescent="0.35">
      <c r="B12" s="15" t="s">
        <v>125</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K24"/>
  <sheetViews>
    <sheetView showGridLines="0" topLeftCell="A15" workbookViewId="0">
      <pane xSplit="2" topLeftCell="C1" activePane="topRight" state="frozen"/>
      <selection pane="topRight" activeCell="B24" sqref="B24"/>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52</v>
      </c>
      <c r="D7" s="10">
        <v>32</v>
      </c>
      <c r="E7" s="10">
        <v>20</v>
      </c>
      <c r="F7" s="10"/>
      <c r="G7" s="10">
        <v>16</v>
      </c>
      <c r="H7" s="10">
        <v>20</v>
      </c>
      <c r="I7" s="10">
        <v>16</v>
      </c>
      <c r="J7" s="10"/>
      <c r="K7" s="10">
        <v>8</v>
      </c>
      <c r="L7" s="10">
        <v>7</v>
      </c>
      <c r="M7" s="10">
        <v>19</v>
      </c>
      <c r="N7" s="10">
        <v>18</v>
      </c>
      <c r="O7" s="10"/>
      <c r="P7" s="10">
        <v>3</v>
      </c>
      <c r="Q7" s="10">
        <v>14</v>
      </c>
      <c r="R7" s="10">
        <v>14</v>
      </c>
      <c r="S7" s="10">
        <v>20</v>
      </c>
      <c r="T7" s="10"/>
      <c r="U7" s="10">
        <v>29</v>
      </c>
      <c r="V7" s="10">
        <v>12</v>
      </c>
      <c r="W7" s="10">
        <v>8</v>
      </c>
      <c r="X7" s="10">
        <v>2</v>
      </c>
      <c r="Y7" s="10" t="s">
        <v>122</v>
      </c>
      <c r="Z7" s="10"/>
      <c r="AA7" s="10">
        <v>14</v>
      </c>
      <c r="AB7" s="10">
        <v>17</v>
      </c>
      <c r="AC7" s="10"/>
      <c r="AD7" s="10">
        <v>21</v>
      </c>
      <c r="AE7" s="10">
        <v>22</v>
      </c>
      <c r="AF7" s="10"/>
      <c r="AG7" s="10" t="s">
        <v>122</v>
      </c>
      <c r="AH7" s="10" t="s">
        <v>122</v>
      </c>
      <c r="AI7" s="10" t="s">
        <v>122</v>
      </c>
      <c r="AJ7" s="10">
        <v>28</v>
      </c>
      <c r="AK7" s="10">
        <v>24</v>
      </c>
      <c r="AL7" s="10" t="s">
        <v>122</v>
      </c>
      <c r="AM7" s="10" t="s">
        <v>122</v>
      </c>
      <c r="AN7" s="10" t="s">
        <v>122</v>
      </c>
      <c r="AO7" s="10" t="s">
        <v>122</v>
      </c>
      <c r="AP7" s="10"/>
      <c r="AQ7" s="10">
        <v>19</v>
      </c>
      <c r="AR7" s="10">
        <v>14</v>
      </c>
      <c r="AS7" s="10">
        <v>2</v>
      </c>
      <c r="AT7" s="10">
        <v>5</v>
      </c>
      <c r="AU7" s="10">
        <v>11</v>
      </c>
      <c r="AV7" s="10">
        <v>1</v>
      </c>
      <c r="AW7" s="10"/>
      <c r="AX7" s="10">
        <v>7</v>
      </c>
      <c r="AY7" s="10">
        <v>29</v>
      </c>
      <c r="AZ7" s="10">
        <v>1</v>
      </c>
      <c r="BA7" s="10">
        <v>7</v>
      </c>
      <c r="BB7" s="10">
        <v>8</v>
      </c>
      <c r="BC7" s="10"/>
      <c r="BD7" s="10">
        <v>35</v>
      </c>
      <c r="BE7" s="10">
        <v>17</v>
      </c>
      <c r="BF7" s="10"/>
      <c r="BG7" s="10">
        <v>24</v>
      </c>
      <c r="BH7" s="10">
        <v>28</v>
      </c>
      <c r="BI7" s="10"/>
      <c r="BJ7" s="10">
        <v>32</v>
      </c>
      <c r="BK7" s="10">
        <v>20</v>
      </c>
    </row>
    <row r="8" spans="2:63" ht="30" customHeight="1" x14ac:dyDescent="0.35">
      <c r="B8" s="11" t="s">
        <v>19</v>
      </c>
      <c r="C8" s="11">
        <v>55</v>
      </c>
      <c r="D8" s="11">
        <v>36</v>
      </c>
      <c r="E8" s="11">
        <v>19</v>
      </c>
      <c r="F8" s="11"/>
      <c r="G8" s="11">
        <v>20</v>
      </c>
      <c r="H8" s="11">
        <v>19</v>
      </c>
      <c r="I8" s="11">
        <v>16</v>
      </c>
      <c r="J8" s="11"/>
      <c r="K8" s="11">
        <v>7</v>
      </c>
      <c r="L8" s="11">
        <v>7</v>
      </c>
      <c r="M8" s="11">
        <v>19</v>
      </c>
      <c r="N8" s="11">
        <v>22</v>
      </c>
      <c r="O8" s="11"/>
      <c r="P8" s="11">
        <v>3</v>
      </c>
      <c r="Q8" s="11">
        <v>16</v>
      </c>
      <c r="R8" s="11">
        <v>15</v>
      </c>
      <c r="S8" s="11">
        <v>19</v>
      </c>
      <c r="T8" s="11"/>
      <c r="U8" s="11">
        <v>32</v>
      </c>
      <c r="V8" s="11">
        <v>12</v>
      </c>
      <c r="W8" s="11">
        <v>8</v>
      </c>
      <c r="X8" s="11">
        <v>2</v>
      </c>
      <c r="Y8" s="11" t="s">
        <v>122</v>
      </c>
      <c r="Z8" s="11"/>
      <c r="AA8" s="11">
        <v>14</v>
      </c>
      <c r="AB8" s="11">
        <v>18</v>
      </c>
      <c r="AC8" s="11"/>
      <c r="AD8" s="11">
        <v>22</v>
      </c>
      <c r="AE8" s="11">
        <v>23</v>
      </c>
      <c r="AF8" s="11"/>
      <c r="AG8" s="11" t="s">
        <v>122</v>
      </c>
      <c r="AH8" s="11" t="s">
        <v>122</v>
      </c>
      <c r="AI8" s="11" t="s">
        <v>122</v>
      </c>
      <c r="AJ8" s="11">
        <v>29</v>
      </c>
      <c r="AK8" s="11">
        <v>26</v>
      </c>
      <c r="AL8" s="11" t="s">
        <v>122</v>
      </c>
      <c r="AM8" s="11" t="s">
        <v>122</v>
      </c>
      <c r="AN8" s="11" t="s">
        <v>122</v>
      </c>
      <c r="AO8" s="11" t="s">
        <v>122</v>
      </c>
      <c r="AP8" s="11"/>
      <c r="AQ8" s="11">
        <v>18</v>
      </c>
      <c r="AR8" s="11">
        <v>16</v>
      </c>
      <c r="AS8" s="11">
        <v>2</v>
      </c>
      <c r="AT8" s="11">
        <v>6</v>
      </c>
      <c r="AU8" s="11">
        <v>11</v>
      </c>
      <c r="AV8" s="11">
        <v>1</v>
      </c>
      <c r="AW8" s="11"/>
      <c r="AX8" s="11">
        <v>9</v>
      </c>
      <c r="AY8" s="11">
        <v>30</v>
      </c>
      <c r="AZ8" s="11">
        <v>1</v>
      </c>
      <c r="BA8" s="11">
        <v>7</v>
      </c>
      <c r="BB8" s="11">
        <v>8</v>
      </c>
      <c r="BC8" s="11"/>
      <c r="BD8" s="11">
        <v>36</v>
      </c>
      <c r="BE8" s="11">
        <v>19</v>
      </c>
      <c r="BF8" s="11"/>
      <c r="BG8" s="11">
        <v>26</v>
      </c>
      <c r="BH8" s="11">
        <v>29</v>
      </c>
      <c r="BI8" s="11"/>
      <c r="BJ8" s="11">
        <v>34</v>
      </c>
      <c r="BK8" s="11">
        <v>21</v>
      </c>
    </row>
    <row r="9" spans="2:63" ht="29" x14ac:dyDescent="0.35">
      <c r="B9" s="17" t="s">
        <v>216</v>
      </c>
      <c r="C9" s="16">
        <v>0.33842907534109701</v>
      </c>
      <c r="D9" s="16">
        <v>0.38187491176224397</v>
      </c>
      <c r="E9" s="16">
        <v>0.25538153409007502</v>
      </c>
      <c r="F9" s="16"/>
      <c r="G9" s="16">
        <v>9.5784601939236699E-2</v>
      </c>
      <c r="H9" s="16">
        <v>0.361151615078385</v>
      </c>
      <c r="I9" s="16">
        <v>0.62004694941018601</v>
      </c>
      <c r="J9" s="16"/>
      <c r="K9" s="16">
        <v>0.38880410703811003</v>
      </c>
      <c r="L9" s="16">
        <v>0.576333779724019</v>
      </c>
      <c r="M9" s="16">
        <v>0.42040856046890601</v>
      </c>
      <c r="N9" s="16">
        <v>0.18215163697242501</v>
      </c>
      <c r="O9" s="16"/>
      <c r="P9" s="16">
        <v>0</v>
      </c>
      <c r="Q9" s="16">
        <v>0.17861922855041301</v>
      </c>
      <c r="R9" s="16">
        <v>0.19010636150074101</v>
      </c>
      <c r="S9" s="16">
        <v>0.66207947714637805</v>
      </c>
      <c r="T9" s="16"/>
      <c r="U9" s="16">
        <v>0.33927443850203798</v>
      </c>
      <c r="V9" s="16">
        <v>0.24733583551546601</v>
      </c>
      <c r="W9" s="16">
        <v>0.47473661153313301</v>
      </c>
      <c r="X9" s="16">
        <v>0.48246084312302401</v>
      </c>
      <c r="Y9" s="16" t="s">
        <v>123</v>
      </c>
      <c r="Z9" s="16"/>
      <c r="AA9" s="16">
        <v>0.35657574119422802</v>
      </c>
      <c r="AB9" s="16">
        <v>0.38037649931371698</v>
      </c>
      <c r="AC9" s="16"/>
      <c r="AD9" s="16">
        <v>0.31923060830559402</v>
      </c>
      <c r="AE9" s="16">
        <v>0.43298940399778002</v>
      </c>
      <c r="AF9" s="16"/>
      <c r="AG9" s="16" t="s">
        <v>123</v>
      </c>
      <c r="AH9" s="16" t="s">
        <v>123</v>
      </c>
      <c r="AI9" s="16" t="s">
        <v>123</v>
      </c>
      <c r="AJ9" s="16">
        <v>0.33629672775513703</v>
      </c>
      <c r="AK9" s="16">
        <v>0.34084218170897301</v>
      </c>
      <c r="AL9" s="16" t="s">
        <v>123</v>
      </c>
      <c r="AM9" s="16" t="s">
        <v>123</v>
      </c>
      <c r="AN9" s="16" t="s">
        <v>123</v>
      </c>
      <c r="AO9" s="16" t="s">
        <v>123</v>
      </c>
      <c r="AP9" s="16"/>
      <c r="AQ9" s="16">
        <v>0.42588033721003798</v>
      </c>
      <c r="AR9" s="16">
        <v>0.30836460004487198</v>
      </c>
      <c r="AS9" s="16">
        <v>0</v>
      </c>
      <c r="AT9" s="16">
        <v>0.15348046249383401</v>
      </c>
      <c r="AU9" s="16">
        <v>0.34547090125322499</v>
      </c>
      <c r="AV9" s="16">
        <v>1</v>
      </c>
      <c r="AW9" s="16"/>
      <c r="AX9" s="16">
        <v>0.106673702337465</v>
      </c>
      <c r="AY9" s="16">
        <v>0.495050987947381</v>
      </c>
      <c r="AZ9" s="16">
        <v>0</v>
      </c>
      <c r="BA9" s="16">
        <v>0.28245279880973101</v>
      </c>
      <c r="BB9" s="16">
        <v>0.115824152565022</v>
      </c>
      <c r="BC9" s="16"/>
      <c r="BD9" s="16">
        <v>0.37706018970188898</v>
      </c>
      <c r="BE9" s="16">
        <v>0.264061864145196</v>
      </c>
      <c r="BF9" s="16"/>
      <c r="BG9" s="16">
        <v>0.37719049094780299</v>
      </c>
      <c r="BH9" s="16">
        <v>0.30376491987285198</v>
      </c>
      <c r="BI9" s="16"/>
      <c r="BJ9" s="16">
        <v>0.34871882524888598</v>
      </c>
      <c r="BK9" s="16">
        <v>0.32229132480941902</v>
      </c>
    </row>
    <row r="10" spans="2:63" ht="43.5" x14ac:dyDescent="0.35">
      <c r="B10" s="17" t="s">
        <v>217</v>
      </c>
      <c r="C10" s="16">
        <v>0.26119321408617402</v>
      </c>
      <c r="D10" s="16">
        <v>0.191909550590489</v>
      </c>
      <c r="E10" s="16">
        <v>0.39363025238840099</v>
      </c>
      <c r="F10" s="16"/>
      <c r="G10" s="16">
        <v>0.38828838480606398</v>
      </c>
      <c r="H10" s="16">
        <v>0.24158168196537999</v>
      </c>
      <c r="I10" s="16">
        <v>0.12325654100253</v>
      </c>
      <c r="J10" s="16"/>
      <c r="K10" s="16">
        <v>0.35739260632525499</v>
      </c>
      <c r="L10" s="16">
        <v>0.41823273611261602</v>
      </c>
      <c r="M10" s="16">
        <v>0.153046771500744</v>
      </c>
      <c r="N10" s="16">
        <v>0.27172665734994</v>
      </c>
      <c r="O10" s="16"/>
      <c r="P10" s="16">
        <v>0.26666779206750302</v>
      </c>
      <c r="Q10" s="16">
        <v>0.38942894734546002</v>
      </c>
      <c r="R10" s="16">
        <v>0.41037391025294401</v>
      </c>
      <c r="S10" s="16">
        <v>4.9651060809753497E-2</v>
      </c>
      <c r="T10" s="16"/>
      <c r="U10" s="16">
        <v>0.255063966566275</v>
      </c>
      <c r="V10" s="16">
        <v>0.36217048033350202</v>
      </c>
      <c r="W10" s="16">
        <v>0.23225274227922299</v>
      </c>
      <c r="X10" s="16">
        <v>0</v>
      </c>
      <c r="Y10" s="16" t="s">
        <v>123</v>
      </c>
      <c r="Z10" s="16"/>
      <c r="AA10" s="16">
        <v>0.20202207541126799</v>
      </c>
      <c r="AB10" s="16">
        <v>0.26210254990547699</v>
      </c>
      <c r="AC10" s="16"/>
      <c r="AD10" s="16">
        <v>0.19588244687908901</v>
      </c>
      <c r="AE10" s="16">
        <v>0.28858704387198603</v>
      </c>
      <c r="AF10" s="16"/>
      <c r="AG10" s="16" t="s">
        <v>123</v>
      </c>
      <c r="AH10" s="16" t="s">
        <v>123</v>
      </c>
      <c r="AI10" s="16" t="s">
        <v>123</v>
      </c>
      <c r="AJ10" s="16">
        <v>0.27713720660380498</v>
      </c>
      <c r="AK10" s="16">
        <v>0.24314993158991899</v>
      </c>
      <c r="AL10" s="16" t="s">
        <v>123</v>
      </c>
      <c r="AM10" s="16" t="s">
        <v>123</v>
      </c>
      <c r="AN10" s="16" t="s">
        <v>123</v>
      </c>
      <c r="AO10" s="16" t="s">
        <v>123</v>
      </c>
      <c r="AP10" s="16"/>
      <c r="AQ10" s="16">
        <v>0.103295325565919</v>
      </c>
      <c r="AR10" s="16">
        <v>0.15929833305805</v>
      </c>
      <c r="AS10" s="16">
        <v>1</v>
      </c>
      <c r="AT10" s="16">
        <v>0.52723102210430395</v>
      </c>
      <c r="AU10" s="16">
        <v>0.33139741576853499</v>
      </c>
      <c r="AV10" s="16">
        <v>1</v>
      </c>
      <c r="AW10" s="16"/>
      <c r="AX10" s="16">
        <v>0.44472814632334501</v>
      </c>
      <c r="AY10" s="16">
        <v>0.18523460596445299</v>
      </c>
      <c r="AZ10" s="16">
        <v>0</v>
      </c>
      <c r="BA10" s="16">
        <v>0.411170367832427</v>
      </c>
      <c r="BB10" s="16">
        <v>0.24056298947246099</v>
      </c>
      <c r="BC10" s="16"/>
      <c r="BD10" s="16">
        <v>0.302179660707389</v>
      </c>
      <c r="BE10" s="16">
        <v>0.18229184707971399</v>
      </c>
      <c r="BF10" s="16"/>
      <c r="BG10" s="16">
        <v>0.21014782693780501</v>
      </c>
      <c r="BH10" s="16">
        <v>0.30684286873247302</v>
      </c>
      <c r="BI10" s="16"/>
      <c r="BJ10" s="16">
        <v>0.320980287085741</v>
      </c>
      <c r="BK10" s="16">
        <v>0.16742719666764</v>
      </c>
    </row>
    <row r="11" spans="2:63" ht="29" x14ac:dyDescent="0.35">
      <c r="B11" s="17" t="s">
        <v>218</v>
      </c>
      <c r="C11" s="16">
        <v>0.237073073572698</v>
      </c>
      <c r="D11" s="16">
        <v>0.22908139677068601</v>
      </c>
      <c r="E11" s="16">
        <v>0.25234931552247702</v>
      </c>
      <c r="F11" s="16"/>
      <c r="G11" s="16">
        <v>0.17100058726561601</v>
      </c>
      <c r="H11" s="16">
        <v>0.29746912944450898</v>
      </c>
      <c r="I11" s="16">
        <v>0.24645163001971401</v>
      </c>
      <c r="J11" s="16"/>
      <c r="K11" s="16">
        <v>0.117820711445626</v>
      </c>
      <c r="L11" s="16">
        <v>0.28652546926095201</v>
      </c>
      <c r="M11" s="16">
        <v>0.256052328338921</v>
      </c>
      <c r="N11" s="16">
        <v>0.245962083670063</v>
      </c>
      <c r="O11" s="16"/>
      <c r="P11" s="16">
        <v>0.26666779206750302</v>
      </c>
      <c r="Q11" s="16">
        <v>0.119934701756954</v>
      </c>
      <c r="R11" s="16">
        <v>0.34734491470338602</v>
      </c>
      <c r="S11" s="16">
        <v>0.25452545213456002</v>
      </c>
      <c r="T11" s="16"/>
      <c r="U11" s="16">
        <v>0.150519529152596</v>
      </c>
      <c r="V11" s="16">
        <v>0.367656184298502</v>
      </c>
      <c r="W11" s="16">
        <v>0.356061995461744</v>
      </c>
      <c r="X11" s="16">
        <v>0.51753915687697605</v>
      </c>
      <c r="Y11" s="16" t="s">
        <v>123</v>
      </c>
      <c r="Z11" s="16"/>
      <c r="AA11" s="16">
        <v>0.209214110112316</v>
      </c>
      <c r="AB11" s="16">
        <v>0.32014330463103502</v>
      </c>
      <c r="AC11" s="16"/>
      <c r="AD11" s="16">
        <v>0.206601824877573</v>
      </c>
      <c r="AE11" s="16">
        <v>0.33628414482802299</v>
      </c>
      <c r="AF11" s="16"/>
      <c r="AG11" s="16" t="s">
        <v>123</v>
      </c>
      <c r="AH11" s="16" t="s">
        <v>123</v>
      </c>
      <c r="AI11" s="16" t="s">
        <v>123</v>
      </c>
      <c r="AJ11" s="16">
        <v>0.31757184412322798</v>
      </c>
      <c r="AK11" s="16">
        <v>0.14597531019641499</v>
      </c>
      <c r="AL11" s="16" t="s">
        <v>123</v>
      </c>
      <c r="AM11" s="16" t="s">
        <v>123</v>
      </c>
      <c r="AN11" s="16" t="s">
        <v>123</v>
      </c>
      <c r="AO11" s="16" t="s">
        <v>123</v>
      </c>
      <c r="AP11" s="16"/>
      <c r="AQ11" s="16">
        <v>0.261898354970379</v>
      </c>
      <c r="AR11" s="16">
        <v>0.12447023495146101</v>
      </c>
      <c r="AS11" s="16">
        <v>0</v>
      </c>
      <c r="AT11" s="16">
        <v>0.387597352117933</v>
      </c>
      <c r="AU11" s="16">
        <v>0.33068221863916197</v>
      </c>
      <c r="AV11" s="16">
        <v>0</v>
      </c>
      <c r="AW11" s="16"/>
      <c r="AX11" s="16">
        <v>0.26939223334878298</v>
      </c>
      <c r="AY11" s="16">
        <v>0.257637852596728</v>
      </c>
      <c r="AZ11" s="16">
        <v>0</v>
      </c>
      <c r="BA11" s="16">
        <v>0.142605359941054</v>
      </c>
      <c r="BB11" s="16">
        <v>0.229605143727699</v>
      </c>
      <c r="BC11" s="16"/>
      <c r="BD11" s="16">
        <v>0.238924858690859</v>
      </c>
      <c r="BE11" s="16">
        <v>0.23350827620015699</v>
      </c>
      <c r="BF11" s="16"/>
      <c r="BG11" s="16">
        <v>0.22451929838655499</v>
      </c>
      <c r="BH11" s="16">
        <v>0.24829985690747799</v>
      </c>
      <c r="BI11" s="16"/>
      <c r="BJ11" s="16">
        <v>0.330442869082885</v>
      </c>
      <c r="BK11" s="16">
        <v>9.0638176647126006E-2</v>
      </c>
    </row>
    <row r="12" spans="2:63" ht="43.5" x14ac:dyDescent="0.35">
      <c r="B12" s="17" t="s">
        <v>219</v>
      </c>
      <c r="C12" s="16">
        <v>0.20170644245834701</v>
      </c>
      <c r="D12" s="16">
        <v>0.175719434283202</v>
      </c>
      <c r="E12" s="16">
        <v>0.25138110201595398</v>
      </c>
      <c r="F12" s="16"/>
      <c r="G12" s="16">
        <v>0.22329940339392901</v>
      </c>
      <c r="H12" s="16">
        <v>0.242683658561682</v>
      </c>
      <c r="I12" s="16">
        <v>0.12325654100253</v>
      </c>
      <c r="J12" s="16"/>
      <c r="K12" s="16">
        <v>0.117820711445626</v>
      </c>
      <c r="L12" s="16">
        <v>0.56585363342583195</v>
      </c>
      <c r="M12" s="16">
        <v>0.153046771500744</v>
      </c>
      <c r="N12" s="16">
        <v>0.16024157346898399</v>
      </c>
      <c r="O12" s="16"/>
      <c r="P12" s="16">
        <v>0.26666779206750302</v>
      </c>
      <c r="Q12" s="16">
        <v>0.21933947112013299</v>
      </c>
      <c r="R12" s="16">
        <v>0.31330953968889702</v>
      </c>
      <c r="S12" s="16">
        <v>9.8491768627303494E-2</v>
      </c>
      <c r="T12" s="16"/>
      <c r="U12" s="16">
        <v>0.19820809428751801</v>
      </c>
      <c r="V12" s="16">
        <v>0.239737019272243</v>
      </c>
      <c r="W12" s="16">
        <v>0.23225274227922299</v>
      </c>
      <c r="X12" s="16">
        <v>0</v>
      </c>
      <c r="Y12" s="16" t="s">
        <v>123</v>
      </c>
      <c r="Z12" s="16"/>
      <c r="AA12" s="16">
        <v>0.21028262647910401</v>
      </c>
      <c r="AB12" s="16">
        <v>0.15689759706703199</v>
      </c>
      <c r="AC12" s="16"/>
      <c r="AD12" s="16">
        <v>0.176380782256021</v>
      </c>
      <c r="AE12" s="16">
        <v>0.16651098983708401</v>
      </c>
      <c r="AF12" s="16"/>
      <c r="AG12" s="16" t="s">
        <v>123</v>
      </c>
      <c r="AH12" s="16" t="s">
        <v>123</v>
      </c>
      <c r="AI12" s="16" t="s">
        <v>123</v>
      </c>
      <c r="AJ12" s="16">
        <v>0.21833774522266899</v>
      </c>
      <c r="AK12" s="16">
        <v>0.1828853539684</v>
      </c>
      <c r="AL12" s="16" t="s">
        <v>123</v>
      </c>
      <c r="AM12" s="16" t="s">
        <v>123</v>
      </c>
      <c r="AN12" s="16" t="s">
        <v>123</v>
      </c>
      <c r="AO12" s="16" t="s">
        <v>123</v>
      </c>
      <c r="AP12" s="16"/>
      <c r="AQ12" s="16">
        <v>0.20753657689126001</v>
      </c>
      <c r="AR12" s="16">
        <v>6.0365309325690099E-2</v>
      </c>
      <c r="AS12" s="16">
        <v>0.50212627818536104</v>
      </c>
      <c r="AT12" s="16">
        <v>0.15348046249383401</v>
      </c>
      <c r="AU12" s="16">
        <v>0.30782971481697702</v>
      </c>
      <c r="AV12" s="16">
        <v>1</v>
      </c>
      <c r="AW12" s="16"/>
      <c r="AX12" s="16">
        <v>0.28200961531202701</v>
      </c>
      <c r="AY12" s="16">
        <v>0.158426171866971</v>
      </c>
      <c r="AZ12" s="16">
        <v>1</v>
      </c>
      <c r="BA12" s="16">
        <v>0.278779389052493</v>
      </c>
      <c r="BB12" s="16">
        <v>0.115824152565022</v>
      </c>
      <c r="BC12" s="16"/>
      <c r="BD12" s="16">
        <v>0.228833048288618</v>
      </c>
      <c r="BE12" s="16">
        <v>0.14948609991355299</v>
      </c>
      <c r="BF12" s="16"/>
      <c r="BG12" s="16">
        <v>0.24781181044963299</v>
      </c>
      <c r="BH12" s="16">
        <v>0.16047462419384501</v>
      </c>
      <c r="BI12" s="16"/>
      <c r="BJ12" s="16">
        <v>0.273456824268688</v>
      </c>
      <c r="BK12" s="16">
        <v>8.9177977472887096E-2</v>
      </c>
    </row>
    <row r="13" spans="2:63" ht="43.5" x14ac:dyDescent="0.35">
      <c r="B13" s="17" t="s">
        <v>220</v>
      </c>
      <c r="C13" s="16">
        <v>0.198972573930458</v>
      </c>
      <c r="D13" s="16">
        <v>0.19750914297406899</v>
      </c>
      <c r="E13" s="16">
        <v>0.201769949990632</v>
      </c>
      <c r="F13" s="16"/>
      <c r="G13" s="16">
        <v>0.25455586146922299</v>
      </c>
      <c r="H13" s="16">
        <v>0.101525552322193</v>
      </c>
      <c r="I13" s="16">
        <v>0.24899072086042401</v>
      </c>
      <c r="J13" s="16"/>
      <c r="K13" s="16">
        <v>0.26565695979320397</v>
      </c>
      <c r="L13" s="16">
        <v>0</v>
      </c>
      <c r="M13" s="16">
        <v>0.203930829579305</v>
      </c>
      <c r="N13" s="16">
        <v>0.232657009396324</v>
      </c>
      <c r="O13" s="16"/>
      <c r="P13" s="16">
        <v>0</v>
      </c>
      <c r="Q13" s="16">
        <v>0.32207250077628402</v>
      </c>
      <c r="R13" s="16">
        <v>0</v>
      </c>
      <c r="S13" s="16">
        <v>0.246366403044149</v>
      </c>
      <c r="T13" s="16"/>
      <c r="U13" s="16">
        <v>0.222508389842102</v>
      </c>
      <c r="V13" s="16">
        <v>0.155310749521825</v>
      </c>
      <c r="W13" s="16">
        <v>0.11867461607139</v>
      </c>
      <c r="X13" s="16">
        <v>0.51753915687697605</v>
      </c>
      <c r="Y13" s="16" t="s">
        <v>123</v>
      </c>
      <c r="Z13" s="16"/>
      <c r="AA13" s="16">
        <v>0.34308040836596898</v>
      </c>
      <c r="AB13" s="16">
        <v>0.29326490170132602</v>
      </c>
      <c r="AC13" s="16"/>
      <c r="AD13" s="16">
        <v>0.219918936817042</v>
      </c>
      <c r="AE13" s="16">
        <v>0.27336155564700099</v>
      </c>
      <c r="AF13" s="16"/>
      <c r="AG13" s="16" t="s">
        <v>123</v>
      </c>
      <c r="AH13" s="16" t="s">
        <v>123</v>
      </c>
      <c r="AI13" s="16" t="s">
        <v>123</v>
      </c>
      <c r="AJ13" s="16">
        <v>3.3493485045016501E-2</v>
      </c>
      <c r="AK13" s="16">
        <v>0.38623971825965497</v>
      </c>
      <c r="AL13" s="16" t="s">
        <v>123</v>
      </c>
      <c r="AM13" s="16" t="s">
        <v>123</v>
      </c>
      <c r="AN13" s="16" t="s">
        <v>123</v>
      </c>
      <c r="AO13" s="16" t="s">
        <v>123</v>
      </c>
      <c r="AP13" s="16"/>
      <c r="AQ13" s="16">
        <v>0.26042204262165602</v>
      </c>
      <c r="AR13" s="16">
        <v>0.15929833305805</v>
      </c>
      <c r="AS13" s="16">
        <v>0</v>
      </c>
      <c r="AT13" s="16">
        <v>0.40575104489081398</v>
      </c>
      <c r="AU13" s="16">
        <v>8.7715011167899898E-2</v>
      </c>
      <c r="AV13" s="16">
        <v>0</v>
      </c>
      <c r="AW13" s="16"/>
      <c r="AX13" s="16">
        <v>0.28200961531202701</v>
      </c>
      <c r="AY13" s="16">
        <v>0.25033556460968998</v>
      </c>
      <c r="AZ13" s="16">
        <v>0</v>
      </c>
      <c r="BA13" s="16">
        <v>0</v>
      </c>
      <c r="BB13" s="16">
        <v>0.103517777110032</v>
      </c>
      <c r="BC13" s="16"/>
      <c r="BD13" s="16">
        <v>0.20726364299362501</v>
      </c>
      <c r="BE13" s="16">
        <v>0.18301176890936099</v>
      </c>
      <c r="BF13" s="16"/>
      <c r="BG13" s="16">
        <v>0.28893444840523402</v>
      </c>
      <c r="BH13" s="16">
        <v>0.11852008389114201</v>
      </c>
      <c r="BI13" s="16"/>
      <c r="BJ13" s="16">
        <v>0.23877880765054299</v>
      </c>
      <c r="BK13" s="16">
        <v>0.13654315872241299</v>
      </c>
    </row>
    <row r="14" spans="2:63" ht="29" x14ac:dyDescent="0.35">
      <c r="B14" s="17" t="s">
        <v>221</v>
      </c>
      <c r="C14" s="16">
        <v>0.17832106306756301</v>
      </c>
      <c r="D14" s="16">
        <v>0.16369147789281099</v>
      </c>
      <c r="E14" s="16">
        <v>0.20628579290975699</v>
      </c>
      <c r="F14" s="16"/>
      <c r="G14" s="16">
        <v>4.9319277567408601E-2</v>
      </c>
      <c r="H14" s="16">
        <v>0.15101854920975299</v>
      </c>
      <c r="I14" s="16">
        <v>0.37694158977228098</v>
      </c>
      <c r="J14" s="16"/>
      <c r="K14" s="16">
        <v>0.26565695979320397</v>
      </c>
      <c r="L14" s="16">
        <v>0.14762089731321601</v>
      </c>
      <c r="M14" s="16">
        <v>0.31648639969694098</v>
      </c>
      <c r="N14" s="16">
        <v>4.4057275692695998E-2</v>
      </c>
      <c r="O14" s="16"/>
      <c r="P14" s="16">
        <v>0</v>
      </c>
      <c r="Q14" s="16">
        <v>0.119934701756954</v>
      </c>
      <c r="R14" s="16">
        <v>0</v>
      </c>
      <c r="S14" s="16">
        <v>0.35555997899840902</v>
      </c>
      <c r="T14" s="16"/>
      <c r="U14" s="16">
        <v>0.214445674556063</v>
      </c>
      <c r="V14" s="16">
        <v>0</v>
      </c>
      <c r="W14" s="16">
        <v>0.35602384821416899</v>
      </c>
      <c r="X14" s="16">
        <v>0</v>
      </c>
      <c r="Y14" s="16" t="s">
        <v>123</v>
      </c>
      <c r="Z14" s="16"/>
      <c r="AA14" s="16">
        <v>0.27886110836595301</v>
      </c>
      <c r="AB14" s="16">
        <v>0.11045338321303499</v>
      </c>
      <c r="AC14" s="16"/>
      <c r="AD14" s="16">
        <v>0.17874441450680201</v>
      </c>
      <c r="AE14" s="16">
        <v>0.219983797665179</v>
      </c>
      <c r="AF14" s="16"/>
      <c r="AG14" s="16" t="s">
        <v>123</v>
      </c>
      <c r="AH14" s="16" t="s">
        <v>123</v>
      </c>
      <c r="AI14" s="16" t="s">
        <v>123</v>
      </c>
      <c r="AJ14" s="16">
        <v>9.9363087187514104E-2</v>
      </c>
      <c r="AK14" s="16">
        <v>0.26767516070407199</v>
      </c>
      <c r="AL14" s="16" t="s">
        <v>123</v>
      </c>
      <c r="AM14" s="16" t="s">
        <v>123</v>
      </c>
      <c r="AN14" s="16" t="s">
        <v>123</v>
      </c>
      <c r="AO14" s="16" t="s">
        <v>123</v>
      </c>
      <c r="AP14" s="16"/>
      <c r="AQ14" s="16">
        <v>0.32348230571414599</v>
      </c>
      <c r="AR14" s="16">
        <v>5.9424130141950297E-2</v>
      </c>
      <c r="AS14" s="16">
        <v>0</v>
      </c>
      <c r="AT14" s="16">
        <v>0.15348046249383401</v>
      </c>
      <c r="AU14" s="16">
        <v>0.171297125865644</v>
      </c>
      <c r="AV14" s="16">
        <v>0</v>
      </c>
      <c r="AW14" s="16"/>
      <c r="AX14" s="16">
        <v>0.106673702337465</v>
      </c>
      <c r="AY14" s="16">
        <v>0.23140071173951701</v>
      </c>
      <c r="AZ14" s="16">
        <v>0</v>
      </c>
      <c r="BA14" s="16">
        <v>0</v>
      </c>
      <c r="BB14" s="16">
        <v>0.229605143727699</v>
      </c>
      <c r="BC14" s="16"/>
      <c r="BD14" s="16">
        <v>0.216927808161373</v>
      </c>
      <c r="BE14" s="16">
        <v>0.104000764171614</v>
      </c>
      <c r="BF14" s="16"/>
      <c r="BG14" s="16">
        <v>0.228907253190265</v>
      </c>
      <c r="BH14" s="16">
        <v>0.13308206620656801</v>
      </c>
      <c r="BI14" s="16"/>
      <c r="BJ14" s="16">
        <v>0.233181993618952</v>
      </c>
      <c r="BK14" s="16">
        <v>9.2280875588977906E-2</v>
      </c>
    </row>
    <row r="15" spans="2:63" ht="43.5" x14ac:dyDescent="0.35">
      <c r="B15" s="17" t="s">
        <v>222</v>
      </c>
      <c r="C15" s="16">
        <v>0.16604654090183099</v>
      </c>
      <c r="D15" s="16">
        <v>0.126047884121231</v>
      </c>
      <c r="E15" s="16">
        <v>0.24250473281629201</v>
      </c>
      <c r="F15" s="16"/>
      <c r="G15" s="16">
        <v>0.220836871729884</v>
      </c>
      <c r="H15" s="16">
        <v>0.19383094120171801</v>
      </c>
      <c r="I15" s="16">
        <v>6.15876460178367E-2</v>
      </c>
      <c r="J15" s="16"/>
      <c r="K15" s="16">
        <v>0.36054670161966301</v>
      </c>
      <c r="L15" s="16">
        <v>0.28552156277863899</v>
      </c>
      <c r="M15" s="16">
        <v>5.1961080385982503E-2</v>
      </c>
      <c r="N15" s="16">
        <v>0.16024157346898399</v>
      </c>
      <c r="O15" s="16"/>
      <c r="P15" s="16">
        <v>0</v>
      </c>
      <c r="Q15" s="16">
        <v>0.17335476274588599</v>
      </c>
      <c r="R15" s="16">
        <v>0.29381131942053801</v>
      </c>
      <c r="S15" s="16">
        <v>9.5840487074188005E-2</v>
      </c>
      <c r="T15" s="16"/>
      <c r="U15" s="16">
        <v>0.22288675757927301</v>
      </c>
      <c r="V15" s="16">
        <v>8.3311237261467302E-2</v>
      </c>
      <c r="W15" s="16">
        <v>0.11867461607139</v>
      </c>
      <c r="X15" s="16">
        <v>0</v>
      </c>
      <c r="Y15" s="16" t="s">
        <v>123</v>
      </c>
      <c r="Z15" s="16"/>
      <c r="AA15" s="16">
        <v>0.205409296592026</v>
      </c>
      <c r="AB15" s="16">
        <v>0.109632360952793</v>
      </c>
      <c r="AC15" s="16"/>
      <c r="AD15" s="16">
        <v>0.20223594539121401</v>
      </c>
      <c r="AE15" s="16">
        <v>0.16911906727430101</v>
      </c>
      <c r="AF15" s="16"/>
      <c r="AG15" s="16" t="s">
        <v>123</v>
      </c>
      <c r="AH15" s="16" t="s">
        <v>123</v>
      </c>
      <c r="AI15" s="16" t="s">
        <v>123</v>
      </c>
      <c r="AJ15" s="16">
        <v>0.21259503994950801</v>
      </c>
      <c r="AK15" s="16">
        <v>0.113369163064058</v>
      </c>
      <c r="AL15" s="16" t="s">
        <v>123</v>
      </c>
      <c r="AM15" s="16" t="s">
        <v>123</v>
      </c>
      <c r="AN15" s="16" t="s">
        <v>123</v>
      </c>
      <c r="AO15" s="16" t="s">
        <v>123</v>
      </c>
      <c r="AP15" s="16"/>
      <c r="AQ15" s="16">
        <v>5.25844255971629E-2</v>
      </c>
      <c r="AR15" s="16">
        <v>0.21552063680903399</v>
      </c>
      <c r="AS15" s="16">
        <v>0</v>
      </c>
      <c r="AT15" s="16">
        <v>0.29311413248020501</v>
      </c>
      <c r="AU15" s="16">
        <v>0.165338592796655</v>
      </c>
      <c r="AV15" s="16">
        <v>1</v>
      </c>
      <c r="AW15" s="16"/>
      <c r="AX15" s="16">
        <v>0.203723452555754</v>
      </c>
      <c r="AY15" s="16">
        <v>0.128138625630111</v>
      </c>
      <c r="AZ15" s="16">
        <v>0</v>
      </c>
      <c r="BA15" s="16">
        <v>0.27223841764861101</v>
      </c>
      <c r="BB15" s="16">
        <v>0.19466578455976399</v>
      </c>
      <c r="BC15" s="16"/>
      <c r="BD15" s="16">
        <v>0.224873668726354</v>
      </c>
      <c r="BE15" s="16">
        <v>5.2800792976561303E-2</v>
      </c>
      <c r="BF15" s="16"/>
      <c r="BG15" s="16">
        <v>0.173609398087267</v>
      </c>
      <c r="BH15" s="16">
        <v>0.15928311255029501</v>
      </c>
      <c r="BI15" s="16"/>
      <c r="BJ15" s="16">
        <v>0.22374424546803001</v>
      </c>
      <c r="BK15" s="16">
        <v>7.5557348172779301E-2</v>
      </c>
    </row>
    <row r="16" spans="2:63" ht="43.5" x14ac:dyDescent="0.35">
      <c r="B16" s="17" t="s">
        <v>223</v>
      </c>
      <c r="C16" s="16">
        <v>0.14549100852404001</v>
      </c>
      <c r="D16" s="16">
        <v>9.3312333679142503E-2</v>
      </c>
      <c r="E16" s="16">
        <v>0.24523153623766999</v>
      </c>
      <c r="F16" s="16"/>
      <c r="G16" s="16">
        <v>0.207269667943873</v>
      </c>
      <c r="H16" s="16">
        <v>9.9864925211806094E-2</v>
      </c>
      <c r="I16" s="16">
        <v>0.12325654100253</v>
      </c>
      <c r="J16" s="16"/>
      <c r="K16" s="16">
        <v>0.118597088139597</v>
      </c>
      <c r="L16" s="16">
        <v>0.14333414962878799</v>
      </c>
      <c r="M16" s="16">
        <v>0.27934637463342199</v>
      </c>
      <c r="N16" s="16">
        <v>4.4057275692695998E-2</v>
      </c>
      <c r="O16" s="16"/>
      <c r="P16" s="16">
        <v>0.432373573427692</v>
      </c>
      <c r="Q16" s="16">
        <v>0.28962785368204702</v>
      </c>
      <c r="R16" s="16">
        <v>6.3158754304363005E-2</v>
      </c>
      <c r="S16" s="16">
        <v>4.9651060809753497E-2</v>
      </c>
      <c r="T16" s="16"/>
      <c r="U16" s="16">
        <v>8.7028025869556006E-2</v>
      </c>
      <c r="V16" s="16">
        <v>0.15541894353482</v>
      </c>
      <c r="W16" s="16">
        <v>0.293010646187643</v>
      </c>
      <c r="X16" s="16">
        <v>0</v>
      </c>
      <c r="Y16" s="16" t="s">
        <v>123</v>
      </c>
      <c r="Z16" s="16"/>
      <c r="AA16" s="16">
        <v>0.37516793047217301</v>
      </c>
      <c r="AB16" s="16">
        <v>0.108842732977372</v>
      </c>
      <c r="AC16" s="16"/>
      <c r="AD16" s="16">
        <v>0.234822048239655</v>
      </c>
      <c r="AE16" s="16">
        <v>0.12885761367284301</v>
      </c>
      <c r="AF16" s="16"/>
      <c r="AG16" s="16" t="s">
        <v>123</v>
      </c>
      <c r="AH16" s="16" t="s">
        <v>123</v>
      </c>
      <c r="AI16" s="16" t="s">
        <v>123</v>
      </c>
      <c r="AJ16" s="16">
        <v>0.17333431617897799</v>
      </c>
      <c r="AK16" s="16">
        <v>0.113981669499161</v>
      </c>
      <c r="AL16" s="16" t="s">
        <v>123</v>
      </c>
      <c r="AM16" s="16" t="s">
        <v>123</v>
      </c>
      <c r="AN16" s="16" t="s">
        <v>123</v>
      </c>
      <c r="AO16" s="16" t="s">
        <v>123</v>
      </c>
      <c r="AP16" s="16"/>
      <c r="AQ16" s="16">
        <v>9.9651100623832103E-2</v>
      </c>
      <c r="AR16" s="16">
        <v>0.120686526746343</v>
      </c>
      <c r="AS16" s="16">
        <v>0</v>
      </c>
      <c r="AT16" s="16">
        <v>0.37397885799254998</v>
      </c>
      <c r="AU16" s="16">
        <v>0.16117750085928001</v>
      </c>
      <c r="AV16" s="16">
        <v>0</v>
      </c>
      <c r="AW16" s="16"/>
      <c r="AX16" s="16">
        <v>0.21422397984670799</v>
      </c>
      <c r="AY16" s="16">
        <v>0.14059715297442199</v>
      </c>
      <c r="AZ16" s="16">
        <v>0</v>
      </c>
      <c r="BA16" s="16">
        <v>0.132390978779934</v>
      </c>
      <c r="BB16" s="16">
        <v>0.11378099116267699</v>
      </c>
      <c r="BC16" s="16"/>
      <c r="BD16" s="16">
        <v>0.18199737716503001</v>
      </c>
      <c r="BE16" s="16">
        <v>7.5214060223650098E-2</v>
      </c>
      <c r="BF16" s="16"/>
      <c r="BG16" s="16">
        <v>0.18347561473676799</v>
      </c>
      <c r="BH16" s="16">
        <v>0.11152155011937299</v>
      </c>
      <c r="BI16" s="16"/>
      <c r="BJ16" s="16">
        <v>0.19614972696049299</v>
      </c>
      <c r="BK16" s="16">
        <v>6.6041287422164099E-2</v>
      </c>
    </row>
    <row r="17" spans="2:63" ht="29" x14ac:dyDescent="0.35">
      <c r="B17" s="17" t="s">
        <v>224</v>
      </c>
      <c r="C17" s="16">
        <v>8.4988264600020305E-2</v>
      </c>
      <c r="D17" s="16">
        <v>5.2168784471023799E-2</v>
      </c>
      <c r="E17" s="16">
        <v>0.14772332402963301</v>
      </c>
      <c r="F17" s="16"/>
      <c r="G17" s="16">
        <v>9.2427044899774297E-2</v>
      </c>
      <c r="H17" s="16">
        <v>9.6185032139409904E-2</v>
      </c>
      <c r="I17" s="16">
        <v>6.15876460178367E-2</v>
      </c>
      <c r="J17" s="16"/>
      <c r="K17" s="16">
        <v>0</v>
      </c>
      <c r="L17" s="16">
        <v>0</v>
      </c>
      <c r="M17" s="16">
        <v>0.19915937378291099</v>
      </c>
      <c r="N17" s="16">
        <v>4.4057275692695998E-2</v>
      </c>
      <c r="O17" s="16"/>
      <c r="P17" s="16">
        <v>0</v>
      </c>
      <c r="Q17" s="16">
        <v>0.119934701756954</v>
      </c>
      <c r="R17" s="16">
        <v>6.0347360468550597E-2</v>
      </c>
      <c r="S17" s="16">
        <v>9.4026671011566698E-2</v>
      </c>
      <c r="T17" s="16"/>
      <c r="U17" s="16">
        <v>5.9817781160998403E-2</v>
      </c>
      <c r="V17" s="16">
        <v>0.15176350335474501</v>
      </c>
      <c r="W17" s="16">
        <v>0.11867461607139</v>
      </c>
      <c r="X17" s="16">
        <v>0</v>
      </c>
      <c r="Y17" s="16" t="s">
        <v>123</v>
      </c>
      <c r="Z17" s="16"/>
      <c r="AA17" s="16">
        <v>0.20075830425042401</v>
      </c>
      <c r="AB17" s="16">
        <v>5.2033178071322399E-2</v>
      </c>
      <c r="AC17" s="16"/>
      <c r="AD17" s="16">
        <v>8.3310579203237298E-2</v>
      </c>
      <c r="AE17" s="16">
        <v>8.4344501813665096E-2</v>
      </c>
      <c r="AF17" s="16"/>
      <c r="AG17" s="16" t="s">
        <v>123</v>
      </c>
      <c r="AH17" s="16" t="s">
        <v>123</v>
      </c>
      <c r="AI17" s="16" t="s">
        <v>123</v>
      </c>
      <c r="AJ17" s="16">
        <v>9.6906111290764096E-2</v>
      </c>
      <c r="AK17" s="16">
        <v>7.1501236532843807E-2</v>
      </c>
      <c r="AL17" s="16" t="s">
        <v>123</v>
      </c>
      <c r="AM17" s="16" t="s">
        <v>123</v>
      </c>
      <c r="AN17" s="16" t="s">
        <v>123</v>
      </c>
      <c r="AO17" s="16" t="s">
        <v>123</v>
      </c>
      <c r="AP17" s="16"/>
      <c r="AQ17" s="16">
        <v>9.9581729077284298E-2</v>
      </c>
      <c r="AR17" s="16">
        <v>5.6853881287547502E-2</v>
      </c>
      <c r="AS17" s="16">
        <v>0</v>
      </c>
      <c r="AT17" s="16">
        <v>0.15348046249383401</v>
      </c>
      <c r="AU17" s="16">
        <v>8.3582114697743806E-2</v>
      </c>
      <c r="AV17" s="16">
        <v>0</v>
      </c>
      <c r="AW17" s="16"/>
      <c r="AX17" s="16">
        <v>0.106673702337465</v>
      </c>
      <c r="AY17" s="16">
        <v>0</v>
      </c>
      <c r="AZ17" s="16">
        <v>0</v>
      </c>
      <c r="BA17" s="16">
        <v>0.13888730568770999</v>
      </c>
      <c r="BB17" s="16">
        <v>0.33312292083773098</v>
      </c>
      <c r="BC17" s="16"/>
      <c r="BD17" s="16">
        <v>7.9919787564213196E-2</v>
      </c>
      <c r="BE17" s="16">
        <v>9.4745386764375994E-2</v>
      </c>
      <c r="BF17" s="16"/>
      <c r="BG17" s="16">
        <v>7.4988919000532603E-2</v>
      </c>
      <c r="BH17" s="16">
        <v>9.3930633319427498E-2</v>
      </c>
      <c r="BI17" s="16"/>
      <c r="BJ17" s="16">
        <v>0.11175355130917999</v>
      </c>
      <c r="BK17" s="16">
        <v>4.30113921111916E-2</v>
      </c>
    </row>
    <row r="18" spans="2:63" x14ac:dyDescent="0.35">
      <c r="B18" s="17" t="s">
        <v>84</v>
      </c>
      <c r="C18" s="16">
        <v>2.00460635867384E-2</v>
      </c>
      <c r="D18" s="16">
        <v>0</v>
      </c>
      <c r="E18" s="16">
        <v>5.8364494759349198E-2</v>
      </c>
      <c r="F18" s="16"/>
      <c r="G18" s="16">
        <v>0</v>
      </c>
      <c r="H18" s="16">
        <v>0</v>
      </c>
      <c r="I18" s="16">
        <v>7.05322541723791E-2</v>
      </c>
      <c r="J18" s="16"/>
      <c r="K18" s="16">
        <v>0</v>
      </c>
      <c r="L18" s="16">
        <v>0</v>
      </c>
      <c r="M18" s="16">
        <v>0</v>
      </c>
      <c r="N18" s="16">
        <v>4.9344052627650001E-2</v>
      </c>
      <c r="O18" s="16"/>
      <c r="P18" s="16">
        <v>0</v>
      </c>
      <c r="Q18" s="16">
        <v>6.85090651362113E-2</v>
      </c>
      <c r="R18" s="16">
        <v>0</v>
      </c>
      <c r="S18" s="16">
        <v>0</v>
      </c>
      <c r="T18" s="16"/>
      <c r="U18" s="16">
        <v>3.4169095397986897E-2</v>
      </c>
      <c r="V18" s="16">
        <v>0</v>
      </c>
      <c r="W18" s="16">
        <v>0</v>
      </c>
      <c r="X18" s="16">
        <v>0</v>
      </c>
      <c r="Y18" s="16" t="s">
        <v>123</v>
      </c>
      <c r="Z18" s="16"/>
      <c r="AA18" s="16">
        <v>0</v>
      </c>
      <c r="AB18" s="16">
        <v>6.2284104719593301E-2</v>
      </c>
      <c r="AC18" s="16"/>
      <c r="AD18" s="16">
        <v>0</v>
      </c>
      <c r="AE18" s="16">
        <v>4.8802693930924602E-2</v>
      </c>
      <c r="AF18" s="16"/>
      <c r="AG18" s="16" t="s">
        <v>123</v>
      </c>
      <c r="AH18" s="16" t="s">
        <v>123</v>
      </c>
      <c r="AI18" s="16" t="s">
        <v>123</v>
      </c>
      <c r="AJ18" s="16">
        <v>0</v>
      </c>
      <c r="AK18" s="16">
        <v>4.2731522566566399E-2</v>
      </c>
      <c r="AL18" s="16" t="s">
        <v>123</v>
      </c>
      <c r="AM18" s="16" t="s">
        <v>123</v>
      </c>
      <c r="AN18" s="16" t="s">
        <v>123</v>
      </c>
      <c r="AO18" s="16" t="s">
        <v>123</v>
      </c>
      <c r="AP18" s="16"/>
      <c r="AQ18" s="16">
        <v>6.0221461795333199E-2</v>
      </c>
      <c r="AR18" s="16">
        <v>0</v>
      </c>
      <c r="AS18" s="16">
        <v>0</v>
      </c>
      <c r="AT18" s="16">
        <v>0</v>
      </c>
      <c r="AU18" s="16">
        <v>0</v>
      </c>
      <c r="AV18" s="16">
        <v>0</v>
      </c>
      <c r="AW18" s="16"/>
      <c r="AX18" s="16">
        <v>0</v>
      </c>
      <c r="AY18" s="16">
        <v>3.6895769467845799E-2</v>
      </c>
      <c r="AZ18" s="16">
        <v>0</v>
      </c>
      <c r="BA18" s="16">
        <v>0</v>
      </c>
      <c r="BB18" s="16">
        <v>0</v>
      </c>
      <c r="BC18" s="16"/>
      <c r="BD18" s="16">
        <v>0</v>
      </c>
      <c r="BE18" s="16">
        <v>5.8635937812951601E-2</v>
      </c>
      <c r="BF18" s="16"/>
      <c r="BG18" s="16">
        <v>0</v>
      </c>
      <c r="BH18" s="16">
        <v>3.7973165933763903E-2</v>
      </c>
      <c r="BI18" s="16"/>
      <c r="BJ18" s="16">
        <v>0</v>
      </c>
      <c r="BK18" s="16">
        <v>5.14849592065455E-2</v>
      </c>
    </row>
    <row r="19" spans="2:63" x14ac:dyDescent="0.35">
      <c r="B19" s="17" t="s">
        <v>140</v>
      </c>
      <c r="C19" s="18">
        <v>0.119728488869562</v>
      </c>
      <c r="D19" s="18">
        <v>0.102720717411284</v>
      </c>
      <c r="E19" s="18">
        <v>0.152239166948757</v>
      </c>
      <c r="F19" s="18"/>
      <c r="G19" s="18">
        <v>0.130383685852133</v>
      </c>
      <c r="H19" s="18">
        <v>0.151751015816256</v>
      </c>
      <c r="I19" s="18">
        <v>6.6363222894019899E-2</v>
      </c>
      <c r="J19" s="18"/>
      <c r="K19" s="18">
        <v>0</v>
      </c>
      <c r="L19" s="18">
        <v>0</v>
      </c>
      <c r="M19" s="18">
        <v>0.15807915520032301</v>
      </c>
      <c r="N19" s="18">
        <v>0.163635461335426</v>
      </c>
      <c r="O19" s="18"/>
      <c r="P19" s="18">
        <v>0.30095863450480498</v>
      </c>
      <c r="Q19" s="18">
        <v>6.5480553789049295E-2</v>
      </c>
      <c r="R19" s="18">
        <v>0.16797401286911201</v>
      </c>
      <c r="S19" s="18">
        <v>0.10227626723307</v>
      </c>
      <c r="T19" s="18"/>
      <c r="U19" s="18">
        <v>0.204080673511748</v>
      </c>
      <c r="V19" s="18">
        <v>0</v>
      </c>
      <c r="W19" s="18">
        <v>0</v>
      </c>
      <c r="X19" s="18">
        <v>0</v>
      </c>
      <c r="Y19" s="18" t="s">
        <v>123</v>
      </c>
      <c r="Z19" s="18"/>
      <c r="AA19" s="18">
        <v>6.8037696233968506E-2</v>
      </c>
      <c r="AB19" s="18">
        <v>5.9530773937512403E-2</v>
      </c>
      <c r="AC19" s="18"/>
      <c r="AD19" s="18">
        <v>0</v>
      </c>
      <c r="AE19" s="18">
        <v>0.176287426362704</v>
      </c>
      <c r="AF19" s="18"/>
      <c r="AG19" s="18" t="s">
        <v>123</v>
      </c>
      <c r="AH19" s="18" t="s">
        <v>123</v>
      </c>
      <c r="AI19" s="18" t="s">
        <v>123</v>
      </c>
      <c r="AJ19" s="18">
        <v>6.8480263442520506E-2</v>
      </c>
      <c r="AK19" s="18">
        <v>0.17772438969486201</v>
      </c>
      <c r="AL19" s="18" t="s">
        <v>123</v>
      </c>
      <c r="AM19" s="18" t="s">
        <v>123</v>
      </c>
      <c r="AN19" s="18" t="s">
        <v>123</v>
      </c>
      <c r="AO19" s="18" t="s">
        <v>123</v>
      </c>
      <c r="AP19" s="18"/>
      <c r="AQ19" s="18">
        <v>5.6661882411415301E-2</v>
      </c>
      <c r="AR19" s="18">
        <v>0.15825007942195499</v>
      </c>
      <c r="AS19" s="18">
        <v>0</v>
      </c>
      <c r="AT19" s="18">
        <v>0</v>
      </c>
      <c r="AU19" s="18">
        <v>0.26371470998533603</v>
      </c>
      <c r="AV19" s="18">
        <v>0</v>
      </c>
      <c r="AW19" s="18"/>
      <c r="AX19" s="18">
        <v>0</v>
      </c>
      <c r="AY19" s="18">
        <v>8.8861742479738104E-2</v>
      </c>
      <c r="AZ19" s="18">
        <v>0</v>
      </c>
      <c r="BA19" s="18">
        <v>0.44994232647986299</v>
      </c>
      <c r="BB19" s="18">
        <v>0.11378099116267699</v>
      </c>
      <c r="BC19" s="18"/>
      <c r="BD19" s="18">
        <v>8.3899073807373797E-2</v>
      </c>
      <c r="BE19" s="18">
        <v>0.18870226094536</v>
      </c>
      <c r="BF19" s="18"/>
      <c r="BG19" s="18">
        <v>8.0536215473312897E-2</v>
      </c>
      <c r="BH19" s="18">
        <v>0.15477795847475601</v>
      </c>
      <c r="BI19" s="18"/>
      <c r="BJ19" s="18">
        <v>0.107223393268166</v>
      </c>
      <c r="BK19" s="18">
        <v>0.13934063833855301</v>
      </c>
    </row>
    <row r="20" spans="2:63" x14ac:dyDescent="0.35">
      <c r="B20" t="s">
        <v>490</v>
      </c>
    </row>
    <row r="21" spans="2:63" x14ac:dyDescent="0.35">
      <c r="B21" t="s">
        <v>87</v>
      </c>
    </row>
    <row r="22" spans="2:63" x14ac:dyDescent="0.35">
      <c r="B22" t="s">
        <v>88</v>
      </c>
    </row>
    <row r="24" spans="2:63" x14ac:dyDescent="0.35">
      <c r="B24"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K17"/>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242</v>
      </c>
      <c r="D7" s="10">
        <v>142</v>
      </c>
      <c r="E7" s="10">
        <v>100</v>
      </c>
      <c r="F7" s="10"/>
      <c r="G7" s="10">
        <v>65</v>
      </c>
      <c r="H7" s="10">
        <v>126</v>
      </c>
      <c r="I7" s="10">
        <v>51</v>
      </c>
      <c r="J7" s="10"/>
      <c r="K7" s="10">
        <v>43</v>
      </c>
      <c r="L7" s="10">
        <v>50</v>
      </c>
      <c r="M7" s="10">
        <v>86</v>
      </c>
      <c r="N7" s="10">
        <v>63</v>
      </c>
      <c r="O7" s="10"/>
      <c r="P7" s="10">
        <v>14</v>
      </c>
      <c r="Q7" s="10">
        <v>39</v>
      </c>
      <c r="R7" s="10">
        <v>54</v>
      </c>
      <c r="S7" s="10">
        <v>125</v>
      </c>
      <c r="T7" s="10"/>
      <c r="U7" s="10">
        <v>118</v>
      </c>
      <c r="V7" s="10">
        <v>62</v>
      </c>
      <c r="W7" s="10">
        <v>32</v>
      </c>
      <c r="X7" s="10">
        <v>21</v>
      </c>
      <c r="Y7" s="10">
        <v>5</v>
      </c>
      <c r="Z7" s="10"/>
      <c r="AA7" s="10">
        <v>60</v>
      </c>
      <c r="AB7" s="10">
        <v>80</v>
      </c>
      <c r="AC7" s="10"/>
      <c r="AD7" s="10">
        <v>87</v>
      </c>
      <c r="AE7" s="10">
        <v>108</v>
      </c>
      <c r="AF7" s="10"/>
      <c r="AG7" s="10" t="s">
        <v>122</v>
      </c>
      <c r="AH7" s="10" t="s">
        <v>122</v>
      </c>
      <c r="AI7" s="10" t="s">
        <v>122</v>
      </c>
      <c r="AJ7" s="10">
        <v>177</v>
      </c>
      <c r="AK7" s="10">
        <v>65</v>
      </c>
      <c r="AL7" s="10" t="s">
        <v>122</v>
      </c>
      <c r="AM7" s="10" t="s">
        <v>122</v>
      </c>
      <c r="AN7" s="10" t="s">
        <v>122</v>
      </c>
      <c r="AO7" s="10" t="s">
        <v>122</v>
      </c>
      <c r="AP7" s="10"/>
      <c r="AQ7" s="10">
        <v>105</v>
      </c>
      <c r="AR7" s="10">
        <v>66</v>
      </c>
      <c r="AS7" s="10">
        <v>4</v>
      </c>
      <c r="AT7" s="10">
        <v>19</v>
      </c>
      <c r="AU7" s="10">
        <v>43</v>
      </c>
      <c r="AV7" s="10">
        <v>3</v>
      </c>
      <c r="AW7" s="10"/>
      <c r="AX7" s="10">
        <v>49</v>
      </c>
      <c r="AY7" s="10">
        <v>123</v>
      </c>
      <c r="AZ7" s="10">
        <v>6</v>
      </c>
      <c r="BA7" s="10">
        <v>33</v>
      </c>
      <c r="BB7" s="10">
        <v>31</v>
      </c>
      <c r="BC7" s="10"/>
      <c r="BD7" s="10">
        <v>152</v>
      </c>
      <c r="BE7" s="10">
        <v>90</v>
      </c>
      <c r="BF7" s="10"/>
      <c r="BG7" s="10">
        <v>100</v>
      </c>
      <c r="BH7" s="10">
        <v>142</v>
      </c>
      <c r="BI7" s="10"/>
      <c r="BJ7" s="10">
        <v>101</v>
      </c>
      <c r="BK7" s="10">
        <v>133</v>
      </c>
    </row>
    <row r="8" spans="2:63" ht="30" customHeight="1" x14ac:dyDescent="0.35">
      <c r="B8" s="11" t="s">
        <v>19</v>
      </c>
      <c r="C8" s="11">
        <v>249</v>
      </c>
      <c r="D8" s="11">
        <v>157</v>
      </c>
      <c r="E8" s="11">
        <v>92</v>
      </c>
      <c r="F8" s="11"/>
      <c r="G8" s="11">
        <v>80</v>
      </c>
      <c r="H8" s="11">
        <v>119</v>
      </c>
      <c r="I8" s="11">
        <v>50</v>
      </c>
      <c r="J8" s="11"/>
      <c r="K8" s="11">
        <v>40</v>
      </c>
      <c r="L8" s="11">
        <v>50</v>
      </c>
      <c r="M8" s="11">
        <v>85</v>
      </c>
      <c r="N8" s="11">
        <v>73</v>
      </c>
      <c r="O8" s="11"/>
      <c r="P8" s="11">
        <v>15</v>
      </c>
      <c r="Q8" s="11">
        <v>42</v>
      </c>
      <c r="R8" s="11">
        <v>55</v>
      </c>
      <c r="S8" s="11">
        <v>129</v>
      </c>
      <c r="T8" s="11"/>
      <c r="U8" s="11">
        <v>128</v>
      </c>
      <c r="V8" s="11">
        <v>58</v>
      </c>
      <c r="W8" s="11">
        <v>32</v>
      </c>
      <c r="X8" s="11">
        <v>21</v>
      </c>
      <c r="Y8" s="11">
        <v>5</v>
      </c>
      <c r="Z8" s="11"/>
      <c r="AA8" s="11">
        <v>62</v>
      </c>
      <c r="AB8" s="11">
        <v>83</v>
      </c>
      <c r="AC8" s="11"/>
      <c r="AD8" s="11">
        <v>90</v>
      </c>
      <c r="AE8" s="11">
        <v>110</v>
      </c>
      <c r="AF8" s="11"/>
      <c r="AG8" s="11" t="s">
        <v>122</v>
      </c>
      <c r="AH8" s="11" t="s">
        <v>122</v>
      </c>
      <c r="AI8" s="11" t="s">
        <v>122</v>
      </c>
      <c r="AJ8" s="11">
        <v>185</v>
      </c>
      <c r="AK8" s="11">
        <v>65</v>
      </c>
      <c r="AL8" s="11" t="s">
        <v>122</v>
      </c>
      <c r="AM8" s="11" t="s">
        <v>122</v>
      </c>
      <c r="AN8" s="11" t="s">
        <v>122</v>
      </c>
      <c r="AO8" s="11" t="s">
        <v>122</v>
      </c>
      <c r="AP8" s="11"/>
      <c r="AQ8" s="11">
        <v>107</v>
      </c>
      <c r="AR8" s="11">
        <v>68</v>
      </c>
      <c r="AS8" s="11">
        <v>4</v>
      </c>
      <c r="AT8" s="11">
        <v>19</v>
      </c>
      <c r="AU8" s="11">
        <v>46</v>
      </c>
      <c r="AV8" s="11">
        <v>3</v>
      </c>
      <c r="AW8" s="11"/>
      <c r="AX8" s="11">
        <v>52</v>
      </c>
      <c r="AY8" s="11">
        <v>128</v>
      </c>
      <c r="AZ8" s="11">
        <v>7</v>
      </c>
      <c r="BA8" s="11">
        <v>32</v>
      </c>
      <c r="BB8" s="11">
        <v>31</v>
      </c>
      <c r="BC8" s="11"/>
      <c r="BD8" s="11">
        <v>153</v>
      </c>
      <c r="BE8" s="11">
        <v>96</v>
      </c>
      <c r="BF8" s="11"/>
      <c r="BG8" s="11">
        <v>103</v>
      </c>
      <c r="BH8" s="11">
        <v>146</v>
      </c>
      <c r="BI8" s="11"/>
      <c r="BJ8" s="11">
        <v>104</v>
      </c>
      <c r="BK8" s="11">
        <v>137</v>
      </c>
    </row>
    <row r="9" spans="2:63" ht="29" x14ac:dyDescent="0.35">
      <c r="B9" s="17" t="s">
        <v>226</v>
      </c>
      <c r="C9" s="16">
        <v>0.10973317343821801</v>
      </c>
      <c r="D9" s="16">
        <v>0.12664781458463101</v>
      </c>
      <c r="E9" s="16">
        <v>8.0846198750191195E-2</v>
      </c>
      <c r="F9" s="16"/>
      <c r="G9" s="16">
        <v>0.104466911345341</v>
      </c>
      <c r="H9" s="16">
        <v>0.10242705333916501</v>
      </c>
      <c r="I9" s="16">
        <v>0.135384762042427</v>
      </c>
      <c r="J9" s="16"/>
      <c r="K9" s="16">
        <v>0.107436397183344</v>
      </c>
      <c r="L9" s="16">
        <v>9.24738623412861E-2</v>
      </c>
      <c r="M9" s="16">
        <v>0.12937751712776299</v>
      </c>
      <c r="N9" s="16">
        <v>9.9994896936758004E-2</v>
      </c>
      <c r="O9" s="16"/>
      <c r="P9" s="16">
        <v>0.12500291355513299</v>
      </c>
      <c r="Q9" s="16">
        <v>9.7815545204297694E-2</v>
      </c>
      <c r="R9" s="16">
        <v>0.11719407020685001</v>
      </c>
      <c r="S9" s="16">
        <v>0.116527029330731</v>
      </c>
      <c r="T9" s="16"/>
      <c r="U9" s="16">
        <v>0.106579487806468</v>
      </c>
      <c r="V9" s="16">
        <v>7.7107201418871493E-2</v>
      </c>
      <c r="W9" s="16">
        <v>0.17127951632804</v>
      </c>
      <c r="X9" s="16">
        <v>0.17482462663282</v>
      </c>
      <c r="Y9" s="16">
        <v>0</v>
      </c>
      <c r="Z9" s="16"/>
      <c r="AA9" s="16">
        <v>6.4626168945840307E-2</v>
      </c>
      <c r="AB9" s="16">
        <v>9.0578593057490303E-2</v>
      </c>
      <c r="AC9" s="16"/>
      <c r="AD9" s="16">
        <v>0.100041388806958</v>
      </c>
      <c r="AE9" s="16">
        <v>0.10211876844506799</v>
      </c>
      <c r="AF9" s="16"/>
      <c r="AG9" s="16" t="s">
        <v>123</v>
      </c>
      <c r="AH9" s="16" t="s">
        <v>123</v>
      </c>
      <c r="AI9" s="16" t="s">
        <v>123</v>
      </c>
      <c r="AJ9" s="16">
        <v>9.8100861153037497E-2</v>
      </c>
      <c r="AK9" s="16">
        <v>0.14299684979633401</v>
      </c>
      <c r="AL9" s="16" t="s">
        <v>123</v>
      </c>
      <c r="AM9" s="16" t="s">
        <v>123</v>
      </c>
      <c r="AN9" s="16" t="s">
        <v>123</v>
      </c>
      <c r="AO9" s="16" t="s">
        <v>123</v>
      </c>
      <c r="AP9" s="16"/>
      <c r="AQ9" s="16">
        <v>0.12778685089052699</v>
      </c>
      <c r="AR9" s="16">
        <v>0.12223991866349</v>
      </c>
      <c r="AS9" s="16">
        <v>0</v>
      </c>
      <c r="AT9" s="16">
        <v>0</v>
      </c>
      <c r="AU9" s="16">
        <v>0.11718431573995899</v>
      </c>
      <c r="AV9" s="16">
        <v>0</v>
      </c>
      <c r="AW9" s="16"/>
      <c r="AX9" s="16">
        <v>8.1460337816615103E-2</v>
      </c>
      <c r="AY9" s="16">
        <v>9.4337294930560006E-2</v>
      </c>
      <c r="AZ9" s="16">
        <v>0</v>
      </c>
      <c r="BA9" s="16">
        <v>0.14658809722626301</v>
      </c>
      <c r="BB9" s="16">
        <v>0.20550084343936101</v>
      </c>
      <c r="BC9" s="16"/>
      <c r="BD9" s="16">
        <v>9.5895280809898897E-2</v>
      </c>
      <c r="BE9" s="16">
        <v>0.131736377630427</v>
      </c>
      <c r="BF9" s="16"/>
      <c r="BG9" s="16">
        <v>0.106696987685397</v>
      </c>
      <c r="BH9" s="16">
        <v>0.111872825097552</v>
      </c>
      <c r="BI9" s="16"/>
      <c r="BJ9" s="16">
        <v>0.127844035350267</v>
      </c>
      <c r="BK9" s="16">
        <v>9.5963345274699505E-2</v>
      </c>
    </row>
    <row r="10" spans="2:63" x14ac:dyDescent="0.35">
      <c r="B10" s="17" t="s">
        <v>227</v>
      </c>
      <c r="C10" s="16">
        <v>0.70695876363602705</v>
      </c>
      <c r="D10" s="16">
        <v>0.68289814487128697</v>
      </c>
      <c r="E10" s="16">
        <v>0.74804970249893699</v>
      </c>
      <c r="F10" s="16"/>
      <c r="G10" s="16">
        <v>0.70436658478149305</v>
      </c>
      <c r="H10" s="16">
        <v>0.70005803498878605</v>
      </c>
      <c r="I10" s="16">
        <v>0.72741353816556398</v>
      </c>
      <c r="J10" s="16"/>
      <c r="K10" s="16">
        <v>0.71070057384358498</v>
      </c>
      <c r="L10" s="16">
        <v>0.70617364547356698</v>
      </c>
      <c r="M10" s="16">
        <v>0.67617367332146205</v>
      </c>
      <c r="N10" s="16">
        <v>0.74120763931893596</v>
      </c>
      <c r="O10" s="16"/>
      <c r="P10" s="16">
        <v>0.74908386338962996</v>
      </c>
      <c r="Q10" s="16">
        <v>0.72195603662388996</v>
      </c>
      <c r="R10" s="16">
        <v>0.61225564563541102</v>
      </c>
      <c r="S10" s="16">
        <v>0.716484153116698</v>
      </c>
      <c r="T10" s="16"/>
      <c r="U10" s="16">
        <v>0.71987236302208601</v>
      </c>
      <c r="V10" s="16">
        <v>0.71154528484790802</v>
      </c>
      <c r="W10" s="16">
        <v>0.68255228557121195</v>
      </c>
      <c r="X10" s="16">
        <v>0.56453913541705003</v>
      </c>
      <c r="Y10" s="16">
        <v>0.81230271437301804</v>
      </c>
      <c r="Z10" s="16"/>
      <c r="AA10" s="16">
        <v>0.747753425149976</v>
      </c>
      <c r="AB10" s="16">
        <v>0.68330965972313196</v>
      </c>
      <c r="AC10" s="16"/>
      <c r="AD10" s="16">
        <v>0.72503561074189404</v>
      </c>
      <c r="AE10" s="16">
        <v>0.69237797479818497</v>
      </c>
      <c r="AF10" s="16"/>
      <c r="AG10" s="16" t="s">
        <v>123</v>
      </c>
      <c r="AH10" s="16" t="s">
        <v>123</v>
      </c>
      <c r="AI10" s="16" t="s">
        <v>123</v>
      </c>
      <c r="AJ10" s="16">
        <v>0.71584858954151298</v>
      </c>
      <c r="AK10" s="16">
        <v>0.68153748155982197</v>
      </c>
      <c r="AL10" s="16" t="s">
        <v>123</v>
      </c>
      <c r="AM10" s="16" t="s">
        <v>123</v>
      </c>
      <c r="AN10" s="16" t="s">
        <v>123</v>
      </c>
      <c r="AO10" s="16" t="s">
        <v>123</v>
      </c>
      <c r="AP10" s="16"/>
      <c r="AQ10" s="16">
        <v>0.70343275369698499</v>
      </c>
      <c r="AR10" s="16">
        <v>0.72526125935419705</v>
      </c>
      <c r="AS10" s="16">
        <v>0.78223837677040298</v>
      </c>
      <c r="AT10" s="16">
        <v>0.72997283553385595</v>
      </c>
      <c r="AU10" s="16">
        <v>0.66104518949469904</v>
      </c>
      <c r="AV10" s="16">
        <v>0.68313906987919404</v>
      </c>
      <c r="AW10" s="16"/>
      <c r="AX10" s="16">
        <v>0.71924510424791599</v>
      </c>
      <c r="AY10" s="16">
        <v>0.73093186031104096</v>
      </c>
      <c r="AZ10" s="16">
        <v>1</v>
      </c>
      <c r="BA10" s="16">
        <v>0.64841017651550603</v>
      </c>
      <c r="BB10" s="16">
        <v>0.58563001722937502</v>
      </c>
      <c r="BC10" s="16"/>
      <c r="BD10" s="16">
        <v>0.712464795275492</v>
      </c>
      <c r="BE10" s="16">
        <v>0.69820379337386795</v>
      </c>
      <c r="BF10" s="16"/>
      <c r="BG10" s="16">
        <v>0.71640957785831505</v>
      </c>
      <c r="BH10" s="16">
        <v>0.70029861436354202</v>
      </c>
      <c r="BI10" s="16"/>
      <c r="BJ10" s="16">
        <v>0.64013863707392105</v>
      </c>
      <c r="BK10" s="16">
        <v>0.76689514193016695</v>
      </c>
    </row>
    <row r="11" spans="2:63" ht="29" x14ac:dyDescent="0.35">
      <c r="B11" s="17" t="s">
        <v>228</v>
      </c>
      <c r="C11" s="16">
        <v>0.164442825678246</v>
      </c>
      <c r="D11" s="16">
        <v>0.172459202187347</v>
      </c>
      <c r="E11" s="16">
        <v>0.150752386531258</v>
      </c>
      <c r="F11" s="16"/>
      <c r="G11" s="16">
        <v>0.191166503873167</v>
      </c>
      <c r="H11" s="16">
        <v>0.158070647065363</v>
      </c>
      <c r="I11" s="16">
        <v>0.137201699792009</v>
      </c>
      <c r="J11" s="16"/>
      <c r="K11" s="16">
        <v>0.18186302897307099</v>
      </c>
      <c r="L11" s="16">
        <v>0.16336120661019499</v>
      </c>
      <c r="M11" s="16">
        <v>0.172603499645788</v>
      </c>
      <c r="N11" s="16">
        <v>0.14612764389525601</v>
      </c>
      <c r="O11" s="16"/>
      <c r="P11" s="16">
        <v>0.125913223055238</v>
      </c>
      <c r="Q11" s="16">
        <v>0.18022841817181201</v>
      </c>
      <c r="R11" s="16">
        <v>0.219326005515497</v>
      </c>
      <c r="S11" s="16">
        <v>0.152139171348525</v>
      </c>
      <c r="T11" s="16"/>
      <c r="U11" s="16">
        <v>0.15846402109806301</v>
      </c>
      <c r="V11" s="16">
        <v>0.163696023026035</v>
      </c>
      <c r="W11" s="16">
        <v>0.14616819810074799</v>
      </c>
      <c r="X11" s="16">
        <v>0.26063623795013002</v>
      </c>
      <c r="Y11" s="16">
        <v>0.18769728562698201</v>
      </c>
      <c r="Z11" s="16"/>
      <c r="AA11" s="16">
        <v>0.17153548495917001</v>
      </c>
      <c r="AB11" s="16">
        <v>0.21498745725392801</v>
      </c>
      <c r="AC11" s="16"/>
      <c r="AD11" s="16">
        <v>0.153736593810886</v>
      </c>
      <c r="AE11" s="16">
        <v>0.188537035390617</v>
      </c>
      <c r="AF11" s="16"/>
      <c r="AG11" s="16" t="s">
        <v>123</v>
      </c>
      <c r="AH11" s="16" t="s">
        <v>123</v>
      </c>
      <c r="AI11" s="16" t="s">
        <v>123</v>
      </c>
      <c r="AJ11" s="16">
        <v>0.16562285394017501</v>
      </c>
      <c r="AK11" s="16">
        <v>0.16106842536677601</v>
      </c>
      <c r="AL11" s="16" t="s">
        <v>123</v>
      </c>
      <c r="AM11" s="16" t="s">
        <v>123</v>
      </c>
      <c r="AN11" s="16" t="s">
        <v>123</v>
      </c>
      <c r="AO11" s="16" t="s">
        <v>123</v>
      </c>
      <c r="AP11" s="16"/>
      <c r="AQ11" s="16">
        <v>0.14201354512796299</v>
      </c>
      <c r="AR11" s="16">
        <v>0.15249882198231299</v>
      </c>
      <c r="AS11" s="16">
        <v>0.21776162322959799</v>
      </c>
      <c r="AT11" s="16">
        <v>0.270027164466144</v>
      </c>
      <c r="AU11" s="16">
        <v>0.18164935272392599</v>
      </c>
      <c r="AV11" s="16">
        <v>0.31686093012080602</v>
      </c>
      <c r="AW11" s="16"/>
      <c r="AX11" s="16">
        <v>0.19929455793546899</v>
      </c>
      <c r="AY11" s="16">
        <v>0.160124603537767</v>
      </c>
      <c r="AZ11" s="16">
        <v>0</v>
      </c>
      <c r="BA11" s="16">
        <v>0.176338287190448</v>
      </c>
      <c r="BB11" s="16">
        <v>0.14718267629215101</v>
      </c>
      <c r="BC11" s="16"/>
      <c r="BD11" s="16">
        <v>0.179467669927554</v>
      </c>
      <c r="BE11" s="16">
        <v>0.14055228650054699</v>
      </c>
      <c r="BF11" s="16"/>
      <c r="BG11" s="16">
        <v>0.16773582835178699</v>
      </c>
      <c r="BH11" s="16">
        <v>0.16212219077371501</v>
      </c>
      <c r="BI11" s="16"/>
      <c r="BJ11" s="16">
        <v>0.21426672858873499</v>
      </c>
      <c r="BK11" s="16">
        <v>0.116256279532191</v>
      </c>
    </row>
    <row r="12" spans="2:63" x14ac:dyDescent="0.35">
      <c r="B12" s="17" t="s">
        <v>84</v>
      </c>
      <c r="C12" s="18">
        <v>1.88652372475086E-2</v>
      </c>
      <c r="D12" s="18">
        <v>1.7994838356734801E-2</v>
      </c>
      <c r="E12" s="18">
        <v>2.0351712219612999E-2</v>
      </c>
      <c r="F12" s="18"/>
      <c r="G12" s="18">
        <v>0</v>
      </c>
      <c r="H12" s="18">
        <v>3.9444264606686402E-2</v>
      </c>
      <c r="I12" s="18">
        <v>0</v>
      </c>
      <c r="J12" s="18"/>
      <c r="K12" s="18">
        <v>0</v>
      </c>
      <c r="L12" s="18">
        <v>3.7991285574952099E-2</v>
      </c>
      <c r="M12" s="18">
        <v>2.1845309904987301E-2</v>
      </c>
      <c r="N12" s="18">
        <v>1.26698198490498E-2</v>
      </c>
      <c r="O12" s="18"/>
      <c r="P12" s="18">
        <v>0</v>
      </c>
      <c r="Q12" s="18">
        <v>0</v>
      </c>
      <c r="R12" s="18">
        <v>5.1224278642240897E-2</v>
      </c>
      <c r="S12" s="18">
        <v>1.48496462040457E-2</v>
      </c>
      <c r="T12" s="18"/>
      <c r="U12" s="18">
        <v>1.5084128073383E-2</v>
      </c>
      <c r="V12" s="18">
        <v>4.7651490707184899E-2</v>
      </c>
      <c r="W12" s="18">
        <v>0</v>
      </c>
      <c r="X12" s="18">
        <v>0</v>
      </c>
      <c r="Y12" s="18">
        <v>0</v>
      </c>
      <c r="Z12" s="18"/>
      <c r="AA12" s="18">
        <v>1.60849209450134E-2</v>
      </c>
      <c r="AB12" s="18">
        <v>1.11242899654505E-2</v>
      </c>
      <c r="AC12" s="18"/>
      <c r="AD12" s="18">
        <v>2.1186406640263E-2</v>
      </c>
      <c r="AE12" s="18">
        <v>1.6966221366130799E-2</v>
      </c>
      <c r="AF12" s="18"/>
      <c r="AG12" s="18" t="s">
        <v>123</v>
      </c>
      <c r="AH12" s="18" t="s">
        <v>123</v>
      </c>
      <c r="AI12" s="18" t="s">
        <v>123</v>
      </c>
      <c r="AJ12" s="18">
        <v>2.04276953652744E-2</v>
      </c>
      <c r="AK12" s="18">
        <v>1.4397243277067699E-2</v>
      </c>
      <c r="AL12" s="18" t="s">
        <v>123</v>
      </c>
      <c r="AM12" s="18" t="s">
        <v>123</v>
      </c>
      <c r="AN12" s="18" t="s">
        <v>123</v>
      </c>
      <c r="AO12" s="18" t="s">
        <v>123</v>
      </c>
      <c r="AP12" s="18"/>
      <c r="AQ12" s="18">
        <v>2.6766850284524898E-2</v>
      </c>
      <c r="AR12" s="18">
        <v>0</v>
      </c>
      <c r="AS12" s="18">
        <v>0</v>
      </c>
      <c r="AT12" s="18">
        <v>0</v>
      </c>
      <c r="AU12" s="18">
        <v>4.0121142041415599E-2</v>
      </c>
      <c r="AV12" s="18">
        <v>0</v>
      </c>
      <c r="AW12" s="18"/>
      <c r="AX12" s="18">
        <v>0</v>
      </c>
      <c r="AY12" s="18">
        <v>1.4606241220631601E-2</v>
      </c>
      <c r="AZ12" s="18">
        <v>0</v>
      </c>
      <c r="BA12" s="18">
        <v>2.86634390677835E-2</v>
      </c>
      <c r="BB12" s="18">
        <v>6.1686463039113001E-2</v>
      </c>
      <c r="BC12" s="18"/>
      <c r="BD12" s="18">
        <v>1.21722539870559E-2</v>
      </c>
      <c r="BE12" s="18">
        <v>2.9507542495158402E-2</v>
      </c>
      <c r="BF12" s="18"/>
      <c r="BG12" s="18">
        <v>9.1576061044997496E-3</v>
      </c>
      <c r="BH12" s="18">
        <v>2.57063697651904E-2</v>
      </c>
      <c r="BI12" s="18"/>
      <c r="BJ12" s="18">
        <v>1.7750598987076899E-2</v>
      </c>
      <c r="BK12" s="18">
        <v>2.08852332629429E-2</v>
      </c>
    </row>
    <row r="13" spans="2:63" x14ac:dyDescent="0.35">
      <c r="B13" s="15" t="s">
        <v>125</v>
      </c>
    </row>
    <row r="14" spans="2:63" x14ac:dyDescent="0.35">
      <c r="B14" t="s">
        <v>87</v>
      </c>
    </row>
    <row r="15" spans="2:63" x14ac:dyDescent="0.35">
      <c r="B15" t="s">
        <v>88</v>
      </c>
    </row>
    <row r="17" spans="2:2" x14ac:dyDescent="0.35">
      <c r="B17"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K16"/>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242</v>
      </c>
      <c r="D7" s="10">
        <v>142</v>
      </c>
      <c r="E7" s="10">
        <v>100</v>
      </c>
      <c r="F7" s="10"/>
      <c r="G7" s="10">
        <v>65</v>
      </c>
      <c r="H7" s="10">
        <v>126</v>
      </c>
      <c r="I7" s="10">
        <v>51</v>
      </c>
      <c r="J7" s="10"/>
      <c r="K7" s="10">
        <v>43</v>
      </c>
      <c r="L7" s="10">
        <v>50</v>
      </c>
      <c r="M7" s="10">
        <v>86</v>
      </c>
      <c r="N7" s="10">
        <v>63</v>
      </c>
      <c r="O7" s="10"/>
      <c r="P7" s="10">
        <v>14</v>
      </c>
      <c r="Q7" s="10">
        <v>39</v>
      </c>
      <c r="R7" s="10">
        <v>54</v>
      </c>
      <c r="S7" s="10">
        <v>125</v>
      </c>
      <c r="T7" s="10"/>
      <c r="U7" s="10">
        <v>118</v>
      </c>
      <c r="V7" s="10">
        <v>62</v>
      </c>
      <c r="W7" s="10">
        <v>32</v>
      </c>
      <c r="X7" s="10">
        <v>21</v>
      </c>
      <c r="Y7" s="10">
        <v>5</v>
      </c>
      <c r="Z7" s="10"/>
      <c r="AA7" s="10">
        <v>60</v>
      </c>
      <c r="AB7" s="10">
        <v>80</v>
      </c>
      <c r="AC7" s="10"/>
      <c r="AD7" s="10">
        <v>87</v>
      </c>
      <c r="AE7" s="10">
        <v>108</v>
      </c>
      <c r="AF7" s="10"/>
      <c r="AG7" s="10" t="s">
        <v>122</v>
      </c>
      <c r="AH7" s="10" t="s">
        <v>122</v>
      </c>
      <c r="AI7" s="10" t="s">
        <v>122</v>
      </c>
      <c r="AJ7" s="10">
        <v>177</v>
      </c>
      <c r="AK7" s="10">
        <v>65</v>
      </c>
      <c r="AL7" s="10" t="s">
        <v>122</v>
      </c>
      <c r="AM7" s="10" t="s">
        <v>122</v>
      </c>
      <c r="AN7" s="10" t="s">
        <v>122</v>
      </c>
      <c r="AO7" s="10" t="s">
        <v>122</v>
      </c>
      <c r="AP7" s="10"/>
      <c r="AQ7" s="10">
        <v>105</v>
      </c>
      <c r="AR7" s="10">
        <v>66</v>
      </c>
      <c r="AS7" s="10">
        <v>4</v>
      </c>
      <c r="AT7" s="10">
        <v>19</v>
      </c>
      <c r="AU7" s="10">
        <v>43</v>
      </c>
      <c r="AV7" s="10">
        <v>3</v>
      </c>
      <c r="AW7" s="10"/>
      <c r="AX7" s="10">
        <v>49</v>
      </c>
      <c r="AY7" s="10">
        <v>123</v>
      </c>
      <c r="AZ7" s="10">
        <v>6</v>
      </c>
      <c r="BA7" s="10">
        <v>33</v>
      </c>
      <c r="BB7" s="10">
        <v>31</v>
      </c>
      <c r="BC7" s="10"/>
      <c r="BD7" s="10">
        <v>152</v>
      </c>
      <c r="BE7" s="10">
        <v>90</v>
      </c>
      <c r="BF7" s="10"/>
      <c r="BG7" s="10">
        <v>100</v>
      </c>
      <c r="BH7" s="10">
        <v>142</v>
      </c>
      <c r="BI7" s="10"/>
      <c r="BJ7" s="10">
        <v>101</v>
      </c>
      <c r="BK7" s="10">
        <v>133</v>
      </c>
    </row>
    <row r="8" spans="2:63" ht="30" customHeight="1" x14ac:dyDescent="0.35">
      <c r="B8" s="11" t="s">
        <v>19</v>
      </c>
      <c r="C8" s="11">
        <v>249</v>
      </c>
      <c r="D8" s="11">
        <v>157</v>
      </c>
      <c r="E8" s="11">
        <v>92</v>
      </c>
      <c r="F8" s="11"/>
      <c r="G8" s="11">
        <v>80</v>
      </c>
      <c r="H8" s="11">
        <v>119</v>
      </c>
      <c r="I8" s="11">
        <v>50</v>
      </c>
      <c r="J8" s="11"/>
      <c r="K8" s="11">
        <v>40</v>
      </c>
      <c r="L8" s="11">
        <v>50</v>
      </c>
      <c r="M8" s="11">
        <v>85</v>
      </c>
      <c r="N8" s="11">
        <v>73</v>
      </c>
      <c r="O8" s="11"/>
      <c r="P8" s="11">
        <v>15</v>
      </c>
      <c r="Q8" s="11">
        <v>42</v>
      </c>
      <c r="R8" s="11">
        <v>55</v>
      </c>
      <c r="S8" s="11">
        <v>129</v>
      </c>
      <c r="T8" s="11"/>
      <c r="U8" s="11">
        <v>128</v>
      </c>
      <c r="V8" s="11">
        <v>58</v>
      </c>
      <c r="W8" s="11">
        <v>32</v>
      </c>
      <c r="X8" s="11">
        <v>21</v>
      </c>
      <c r="Y8" s="11">
        <v>5</v>
      </c>
      <c r="Z8" s="11"/>
      <c r="AA8" s="11">
        <v>62</v>
      </c>
      <c r="AB8" s="11">
        <v>83</v>
      </c>
      <c r="AC8" s="11"/>
      <c r="AD8" s="11">
        <v>90</v>
      </c>
      <c r="AE8" s="11">
        <v>110</v>
      </c>
      <c r="AF8" s="11"/>
      <c r="AG8" s="11" t="s">
        <v>122</v>
      </c>
      <c r="AH8" s="11" t="s">
        <v>122</v>
      </c>
      <c r="AI8" s="11" t="s">
        <v>122</v>
      </c>
      <c r="AJ8" s="11">
        <v>185</v>
      </c>
      <c r="AK8" s="11">
        <v>65</v>
      </c>
      <c r="AL8" s="11" t="s">
        <v>122</v>
      </c>
      <c r="AM8" s="11" t="s">
        <v>122</v>
      </c>
      <c r="AN8" s="11" t="s">
        <v>122</v>
      </c>
      <c r="AO8" s="11" t="s">
        <v>122</v>
      </c>
      <c r="AP8" s="11"/>
      <c r="AQ8" s="11">
        <v>107</v>
      </c>
      <c r="AR8" s="11">
        <v>68</v>
      </c>
      <c r="AS8" s="11">
        <v>4</v>
      </c>
      <c r="AT8" s="11">
        <v>19</v>
      </c>
      <c r="AU8" s="11">
        <v>46</v>
      </c>
      <c r="AV8" s="11">
        <v>3</v>
      </c>
      <c r="AW8" s="11"/>
      <c r="AX8" s="11">
        <v>52</v>
      </c>
      <c r="AY8" s="11">
        <v>128</v>
      </c>
      <c r="AZ8" s="11">
        <v>7</v>
      </c>
      <c r="BA8" s="11">
        <v>32</v>
      </c>
      <c r="BB8" s="11">
        <v>31</v>
      </c>
      <c r="BC8" s="11"/>
      <c r="BD8" s="11">
        <v>153</v>
      </c>
      <c r="BE8" s="11">
        <v>96</v>
      </c>
      <c r="BF8" s="11"/>
      <c r="BG8" s="11">
        <v>103</v>
      </c>
      <c r="BH8" s="11">
        <v>146</v>
      </c>
      <c r="BI8" s="11"/>
      <c r="BJ8" s="11">
        <v>104</v>
      </c>
      <c r="BK8" s="11">
        <v>137</v>
      </c>
    </row>
    <row r="9" spans="2:63" x14ac:dyDescent="0.35">
      <c r="B9" s="17" t="s">
        <v>230</v>
      </c>
      <c r="C9" s="16">
        <v>0.28396075391197401</v>
      </c>
      <c r="D9" s="16">
        <v>0.26955150397799099</v>
      </c>
      <c r="E9" s="16">
        <v>0.30856899918974501</v>
      </c>
      <c r="F9" s="16"/>
      <c r="G9" s="16">
        <v>0.32683941256733801</v>
      </c>
      <c r="H9" s="16">
        <v>0.283957244626656</v>
      </c>
      <c r="I9" s="16">
        <v>0.216038410149265</v>
      </c>
      <c r="J9" s="16"/>
      <c r="K9" s="16">
        <v>0.23739152779603101</v>
      </c>
      <c r="L9" s="16">
        <v>0.292589949614871</v>
      </c>
      <c r="M9" s="16">
        <v>0.291356495087574</v>
      </c>
      <c r="N9" s="16">
        <v>0.29505254846332502</v>
      </c>
      <c r="O9" s="16"/>
      <c r="P9" s="16">
        <v>0.34760809500980999</v>
      </c>
      <c r="Q9" s="16">
        <v>0.27055161005959699</v>
      </c>
      <c r="R9" s="16">
        <v>0.39270608442868599</v>
      </c>
      <c r="S9" s="16">
        <v>0.219780669860243</v>
      </c>
      <c r="T9" s="16"/>
      <c r="U9" s="16">
        <v>0.282470104997466</v>
      </c>
      <c r="V9" s="16">
        <v>0.19225059743272699</v>
      </c>
      <c r="W9" s="16">
        <v>0.37467135033835203</v>
      </c>
      <c r="X9" s="16">
        <v>0.33361398960149202</v>
      </c>
      <c r="Y9" s="16">
        <v>0.64235902403160205</v>
      </c>
      <c r="Z9" s="16"/>
      <c r="AA9" s="16">
        <v>0.35141371574316899</v>
      </c>
      <c r="AB9" s="16">
        <v>0.27685389996683102</v>
      </c>
      <c r="AC9" s="16"/>
      <c r="AD9" s="16">
        <v>0.33159521946609299</v>
      </c>
      <c r="AE9" s="16">
        <v>0.25726277416154397</v>
      </c>
      <c r="AF9" s="16"/>
      <c r="AG9" s="16" t="s">
        <v>123</v>
      </c>
      <c r="AH9" s="16" t="s">
        <v>123</v>
      </c>
      <c r="AI9" s="16" t="s">
        <v>123</v>
      </c>
      <c r="AJ9" s="16">
        <v>0.28465220789612999</v>
      </c>
      <c r="AK9" s="16">
        <v>0.28198347708329002</v>
      </c>
      <c r="AL9" s="16" t="s">
        <v>123</v>
      </c>
      <c r="AM9" s="16" t="s">
        <v>123</v>
      </c>
      <c r="AN9" s="16" t="s">
        <v>123</v>
      </c>
      <c r="AO9" s="16" t="s">
        <v>123</v>
      </c>
      <c r="AP9" s="16"/>
      <c r="AQ9" s="16">
        <v>0.26677013601424499</v>
      </c>
      <c r="AR9" s="16">
        <v>0.22845837494593599</v>
      </c>
      <c r="AS9" s="16">
        <v>0.21776162322959799</v>
      </c>
      <c r="AT9" s="16">
        <v>0.55446378235399196</v>
      </c>
      <c r="AU9" s="16">
        <v>0.307363111839763</v>
      </c>
      <c r="AV9" s="16">
        <v>0.31686093012080602</v>
      </c>
      <c r="AW9" s="16"/>
      <c r="AX9" s="16">
        <v>0.35763677669481098</v>
      </c>
      <c r="AY9" s="16">
        <v>0.25322294165250903</v>
      </c>
      <c r="AZ9" s="16">
        <v>0</v>
      </c>
      <c r="BA9" s="16">
        <v>0.26782139255222198</v>
      </c>
      <c r="BB9" s="16">
        <v>0.36484624099021001</v>
      </c>
      <c r="BC9" s="16"/>
      <c r="BD9" s="16">
        <v>0.249162376519067</v>
      </c>
      <c r="BE9" s="16">
        <v>0.33929257530266099</v>
      </c>
      <c r="BF9" s="16"/>
      <c r="BG9" s="16">
        <v>0.23159316875058999</v>
      </c>
      <c r="BH9" s="16">
        <v>0.32086508046109402</v>
      </c>
      <c r="BI9" s="16"/>
      <c r="BJ9" s="16">
        <v>0.329669619983322</v>
      </c>
      <c r="BK9" s="16">
        <v>0.23999755757573901</v>
      </c>
    </row>
    <row r="10" spans="2:63" x14ac:dyDescent="0.35">
      <c r="B10" s="17" t="s">
        <v>231</v>
      </c>
      <c r="C10" s="16">
        <v>0.68374060248560697</v>
      </c>
      <c r="D10" s="16">
        <v>0.70947815193831798</v>
      </c>
      <c r="E10" s="16">
        <v>0.63978578646930695</v>
      </c>
      <c r="F10" s="16"/>
      <c r="G10" s="16">
        <v>0.64433065201783501</v>
      </c>
      <c r="H10" s="16">
        <v>0.68517253753999596</v>
      </c>
      <c r="I10" s="16">
        <v>0.74278363509085699</v>
      </c>
      <c r="J10" s="16"/>
      <c r="K10" s="16">
        <v>0.68150715933247497</v>
      </c>
      <c r="L10" s="16">
        <v>0.70741005038512905</v>
      </c>
      <c r="M10" s="16">
        <v>0.66349382019815495</v>
      </c>
      <c r="N10" s="16">
        <v>0.69227763168762502</v>
      </c>
      <c r="O10" s="16"/>
      <c r="P10" s="16">
        <v>0.65239190499018995</v>
      </c>
      <c r="Q10" s="16">
        <v>0.72944838994040295</v>
      </c>
      <c r="R10" s="16">
        <v>0.51123405244094799</v>
      </c>
      <c r="S10" s="16">
        <v>0.75834005695972195</v>
      </c>
      <c r="T10" s="16"/>
      <c r="U10" s="16">
        <v>0.67585872533104796</v>
      </c>
      <c r="V10" s="16">
        <v>0.761144696021125</v>
      </c>
      <c r="W10" s="16">
        <v>0.62532864966164803</v>
      </c>
      <c r="X10" s="16">
        <v>0.66638601039850798</v>
      </c>
      <c r="Y10" s="16">
        <v>0.357640975968398</v>
      </c>
      <c r="Z10" s="16"/>
      <c r="AA10" s="16">
        <v>0.610283094059209</v>
      </c>
      <c r="AB10" s="16">
        <v>0.71060482008408499</v>
      </c>
      <c r="AC10" s="16"/>
      <c r="AD10" s="16">
        <v>0.63074445037351101</v>
      </c>
      <c r="AE10" s="16">
        <v>0.71661841323889997</v>
      </c>
      <c r="AF10" s="16"/>
      <c r="AG10" s="16" t="s">
        <v>123</v>
      </c>
      <c r="AH10" s="16" t="s">
        <v>123</v>
      </c>
      <c r="AI10" s="16" t="s">
        <v>123</v>
      </c>
      <c r="AJ10" s="16">
        <v>0.68747713991358095</v>
      </c>
      <c r="AK10" s="16">
        <v>0.67305562699174304</v>
      </c>
      <c r="AL10" s="16" t="s">
        <v>123</v>
      </c>
      <c r="AM10" s="16" t="s">
        <v>123</v>
      </c>
      <c r="AN10" s="16" t="s">
        <v>123</v>
      </c>
      <c r="AO10" s="16" t="s">
        <v>123</v>
      </c>
      <c r="AP10" s="16"/>
      <c r="AQ10" s="16">
        <v>0.71471262697593096</v>
      </c>
      <c r="AR10" s="16">
        <v>0.736924126049885</v>
      </c>
      <c r="AS10" s="16">
        <v>0.78223837677040298</v>
      </c>
      <c r="AT10" s="16">
        <v>0.346148414501041</v>
      </c>
      <c r="AU10" s="16">
        <v>0.65383514736259896</v>
      </c>
      <c r="AV10" s="16">
        <v>0.68313906987919404</v>
      </c>
      <c r="AW10" s="16"/>
      <c r="AX10" s="16">
        <v>0.64236322330518902</v>
      </c>
      <c r="AY10" s="16">
        <v>0.70550363573120001</v>
      </c>
      <c r="AZ10" s="16">
        <v>1</v>
      </c>
      <c r="BA10" s="16">
        <v>0.702929971621294</v>
      </c>
      <c r="BB10" s="16">
        <v>0.57576656565683604</v>
      </c>
      <c r="BC10" s="16"/>
      <c r="BD10" s="16">
        <v>0.72545080562314901</v>
      </c>
      <c r="BE10" s="16">
        <v>0.61741850119572805</v>
      </c>
      <c r="BF10" s="16"/>
      <c r="BG10" s="16">
        <v>0.73937816356471997</v>
      </c>
      <c r="BH10" s="16">
        <v>0.64453186837780696</v>
      </c>
      <c r="BI10" s="16"/>
      <c r="BJ10" s="16">
        <v>0.634996669608204</v>
      </c>
      <c r="BK10" s="16">
        <v>0.72801388803113898</v>
      </c>
    </row>
    <row r="11" spans="2:63" x14ac:dyDescent="0.35">
      <c r="B11" s="17" t="s">
        <v>84</v>
      </c>
      <c r="C11" s="18">
        <v>3.2298643602419699E-2</v>
      </c>
      <c r="D11" s="18">
        <v>2.09703440836915E-2</v>
      </c>
      <c r="E11" s="18">
        <v>5.16452143409478E-2</v>
      </c>
      <c r="F11" s="18"/>
      <c r="G11" s="18">
        <v>2.88299354148269E-2</v>
      </c>
      <c r="H11" s="18">
        <v>3.0870217833348399E-2</v>
      </c>
      <c r="I11" s="18">
        <v>4.1177954759878198E-2</v>
      </c>
      <c r="J11" s="18"/>
      <c r="K11" s="18">
        <v>8.1101312871493303E-2</v>
      </c>
      <c r="L11" s="18">
        <v>0</v>
      </c>
      <c r="M11" s="18">
        <v>4.5149684714271103E-2</v>
      </c>
      <c r="N11" s="18">
        <v>1.26698198490498E-2</v>
      </c>
      <c r="O11" s="18"/>
      <c r="P11" s="18">
        <v>0</v>
      </c>
      <c r="Q11" s="18">
        <v>0</v>
      </c>
      <c r="R11" s="18">
        <v>9.6059863130365797E-2</v>
      </c>
      <c r="S11" s="18">
        <v>2.1879273180034998E-2</v>
      </c>
      <c r="T11" s="18"/>
      <c r="U11" s="18">
        <v>4.1671169671486097E-2</v>
      </c>
      <c r="V11" s="18">
        <v>4.6604706546148303E-2</v>
      </c>
      <c r="W11" s="18">
        <v>0</v>
      </c>
      <c r="X11" s="18">
        <v>0</v>
      </c>
      <c r="Y11" s="18">
        <v>0</v>
      </c>
      <c r="Z11" s="18"/>
      <c r="AA11" s="18">
        <v>3.8303190197622398E-2</v>
      </c>
      <c r="AB11" s="18">
        <v>1.2541279949083699E-2</v>
      </c>
      <c r="AC11" s="18"/>
      <c r="AD11" s="18">
        <v>3.7660330160395501E-2</v>
      </c>
      <c r="AE11" s="18">
        <v>2.6118812599555799E-2</v>
      </c>
      <c r="AF11" s="18"/>
      <c r="AG11" s="18" t="s">
        <v>123</v>
      </c>
      <c r="AH11" s="18" t="s">
        <v>123</v>
      </c>
      <c r="AI11" s="18" t="s">
        <v>123</v>
      </c>
      <c r="AJ11" s="18">
        <v>2.7870652190289499E-2</v>
      </c>
      <c r="AK11" s="18">
        <v>4.4960895924966597E-2</v>
      </c>
      <c r="AL11" s="18" t="s">
        <v>123</v>
      </c>
      <c r="AM11" s="18" t="s">
        <v>123</v>
      </c>
      <c r="AN11" s="18" t="s">
        <v>123</v>
      </c>
      <c r="AO11" s="18" t="s">
        <v>123</v>
      </c>
      <c r="AP11" s="18"/>
      <c r="AQ11" s="18">
        <v>1.8517237009824699E-2</v>
      </c>
      <c r="AR11" s="18">
        <v>3.4617499004179098E-2</v>
      </c>
      <c r="AS11" s="18">
        <v>0</v>
      </c>
      <c r="AT11" s="18">
        <v>9.9387803144967299E-2</v>
      </c>
      <c r="AU11" s="18">
        <v>3.8801740797638602E-2</v>
      </c>
      <c r="AV11" s="18">
        <v>0</v>
      </c>
      <c r="AW11" s="18"/>
      <c r="AX11" s="18">
        <v>0</v>
      </c>
      <c r="AY11" s="18">
        <v>4.1273422616291203E-2</v>
      </c>
      <c r="AZ11" s="18">
        <v>0</v>
      </c>
      <c r="BA11" s="18">
        <v>2.92486358264833E-2</v>
      </c>
      <c r="BB11" s="18">
        <v>5.9387193352954101E-2</v>
      </c>
      <c r="BC11" s="18"/>
      <c r="BD11" s="18">
        <v>2.5386817857784301E-2</v>
      </c>
      <c r="BE11" s="18">
        <v>4.3288923501610801E-2</v>
      </c>
      <c r="BF11" s="18"/>
      <c r="BG11" s="18">
        <v>2.9028667684690399E-2</v>
      </c>
      <c r="BH11" s="18">
        <v>3.4603051161098498E-2</v>
      </c>
      <c r="BI11" s="18"/>
      <c r="BJ11" s="18">
        <v>3.5333710408474002E-2</v>
      </c>
      <c r="BK11" s="18">
        <v>3.1988554393121003E-2</v>
      </c>
    </row>
    <row r="12" spans="2:63" x14ac:dyDescent="0.35">
      <c r="B12" s="15" t="s">
        <v>125</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I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9" width="20.7265625" customWidth="1"/>
  </cols>
  <sheetData>
    <row r="2" spans="2:9" ht="40" customHeight="1" x14ac:dyDescent="0.35">
      <c r="D2" s="29" t="s">
        <v>239</v>
      </c>
      <c r="E2" s="26"/>
      <c r="F2" s="26"/>
      <c r="G2" s="26"/>
      <c r="H2" s="26"/>
      <c r="I2" s="26"/>
    </row>
    <row r="6" spans="2:9" ht="50.15" customHeight="1" x14ac:dyDescent="0.35">
      <c r="B6" s="22" t="s">
        <v>14</v>
      </c>
      <c r="C6" s="22" t="s">
        <v>233</v>
      </c>
      <c r="D6" s="22" t="s">
        <v>234</v>
      </c>
      <c r="E6" s="22" t="s">
        <v>235</v>
      </c>
      <c r="F6" s="22" t="s">
        <v>236</v>
      </c>
      <c r="G6" s="22" t="s">
        <v>237</v>
      </c>
      <c r="H6" s="22" t="s">
        <v>238</v>
      </c>
    </row>
    <row r="7" spans="2:9" x14ac:dyDescent="0.35">
      <c r="B7" s="17" t="s">
        <v>202</v>
      </c>
      <c r="C7" s="16">
        <v>0.45554723407394399</v>
      </c>
      <c r="D7" s="16">
        <v>4.6743217647563798E-2</v>
      </c>
      <c r="E7" s="16">
        <v>8.3615820751585399E-2</v>
      </c>
      <c r="F7" s="16">
        <v>0.33901691452924998</v>
      </c>
      <c r="G7" s="16">
        <v>0.204391997994439</v>
      </c>
      <c r="H7" s="16">
        <v>0.119896748910096</v>
      </c>
    </row>
    <row r="8" spans="2:9" x14ac:dyDescent="0.35">
      <c r="B8" s="17" t="s">
        <v>203</v>
      </c>
      <c r="C8" s="16">
        <v>0.51821901299234996</v>
      </c>
      <c r="D8" s="16">
        <v>0.94583836509347996</v>
      </c>
      <c r="E8" s="16">
        <v>0.89908116196158105</v>
      </c>
      <c r="F8" s="16">
        <v>0.63145803246202004</v>
      </c>
      <c r="G8" s="16">
        <v>0.76934643975594197</v>
      </c>
      <c r="H8" s="16">
        <v>0.82128124380254197</v>
      </c>
    </row>
    <row r="9" spans="2:9" x14ac:dyDescent="0.35">
      <c r="B9" s="17" t="s">
        <v>84</v>
      </c>
      <c r="C9" s="16">
        <v>2.6233752933706601E-2</v>
      </c>
      <c r="D9" s="16">
        <v>7.4184172589561699E-3</v>
      </c>
      <c r="E9" s="16">
        <v>1.7303017286833099E-2</v>
      </c>
      <c r="F9" s="16">
        <v>2.9525053008729801E-2</v>
      </c>
      <c r="G9" s="16">
        <v>2.6261562249618901E-2</v>
      </c>
      <c r="H9" s="16">
        <v>5.8822007287362497E-2</v>
      </c>
    </row>
    <row r="10" spans="2:9" x14ac:dyDescent="0.35">
      <c r="B10" s="15" t="s">
        <v>125</v>
      </c>
      <c r="C10" s="15"/>
      <c r="D10" s="15"/>
      <c r="E10" s="15"/>
      <c r="F10" s="15"/>
      <c r="G10" s="15"/>
      <c r="H10" s="15"/>
    </row>
    <row r="11" spans="2:9" x14ac:dyDescent="0.35">
      <c r="B11" t="s">
        <v>87</v>
      </c>
    </row>
    <row r="12" spans="2:9" x14ac:dyDescent="0.35">
      <c r="B12" t="s">
        <v>88</v>
      </c>
    </row>
    <row r="16" spans="2:9" x14ac:dyDescent="0.35">
      <c r="B16"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K16"/>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242</v>
      </c>
      <c r="D7" s="10">
        <v>142</v>
      </c>
      <c r="E7" s="10">
        <v>100</v>
      </c>
      <c r="F7" s="10"/>
      <c r="G7" s="10">
        <v>65</v>
      </c>
      <c r="H7" s="10">
        <v>126</v>
      </c>
      <c r="I7" s="10">
        <v>51</v>
      </c>
      <c r="J7" s="10"/>
      <c r="K7" s="10">
        <v>43</v>
      </c>
      <c r="L7" s="10">
        <v>50</v>
      </c>
      <c r="M7" s="10">
        <v>86</v>
      </c>
      <c r="N7" s="10">
        <v>63</v>
      </c>
      <c r="O7" s="10"/>
      <c r="P7" s="10">
        <v>14</v>
      </c>
      <c r="Q7" s="10">
        <v>39</v>
      </c>
      <c r="R7" s="10">
        <v>54</v>
      </c>
      <c r="S7" s="10">
        <v>125</v>
      </c>
      <c r="T7" s="10"/>
      <c r="U7" s="10">
        <v>118</v>
      </c>
      <c r="V7" s="10">
        <v>62</v>
      </c>
      <c r="W7" s="10">
        <v>32</v>
      </c>
      <c r="X7" s="10">
        <v>21</v>
      </c>
      <c r="Y7" s="10">
        <v>5</v>
      </c>
      <c r="Z7" s="10"/>
      <c r="AA7" s="10">
        <v>60</v>
      </c>
      <c r="AB7" s="10">
        <v>80</v>
      </c>
      <c r="AC7" s="10"/>
      <c r="AD7" s="10">
        <v>87</v>
      </c>
      <c r="AE7" s="10">
        <v>108</v>
      </c>
      <c r="AF7" s="10"/>
      <c r="AG7" s="10" t="s">
        <v>122</v>
      </c>
      <c r="AH7" s="10" t="s">
        <v>122</v>
      </c>
      <c r="AI7" s="10" t="s">
        <v>122</v>
      </c>
      <c r="AJ7" s="10">
        <v>177</v>
      </c>
      <c r="AK7" s="10">
        <v>65</v>
      </c>
      <c r="AL7" s="10" t="s">
        <v>122</v>
      </c>
      <c r="AM7" s="10" t="s">
        <v>122</v>
      </c>
      <c r="AN7" s="10" t="s">
        <v>122</v>
      </c>
      <c r="AO7" s="10" t="s">
        <v>122</v>
      </c>
      <c r="AP7" s="10"/>
      <c r="AQ7" s="10">
        <v>105</v>
      </c>
      <c r="AR7" s="10">
        <v>66</v>
      </c>
      <c r="AS7" s="10">
        <v>4</v>
      </c>
      <c r="AT7" s="10">
        <v>19</v>
      </c>
      <c r="AU7" s="10">
        <v>43</v>
      </c>
      <c r="AV7" s="10">
        <v>3</v>
      </c>
      <c r="AW7" s="10"/>
      <c r="AX7" s="10">
        <v>49</v>
      </c>
      <c r="AY7" s="10">
        <v>123</v>
      </c>
      <c r="AZ7" s="10">
        <v>6</v>
      </c>
      <c r="BA7" s="10">
        <v>33</v>
      </c>
      <c r="BB7" s="10">
        <v>31</v>
      </c>
      <c r="BC7" s="10"/>
      <c r="BD7" s="10">
        <v>152</v>
      </c>
      <c r="BE7" s="10">
        <v>90</v>
      </c>
      <c r="BF7" s="10"/>
      <c r="BG7" s="10">
        <v>100</v>
      </c>
      <c r="BH7" s="10">
        <v>142</v>
      </c>
      <c r="BI7" s="10"/>
      <c r="BJ7" s="10">
        <v>101</v>
      </c>
      <c r="BK7" s="10">
        <v>133</v>
      </c>
    </row>
    <row r="8" spans="2:63" ht="30" customHeight="1" x14ac:dyDescent="0.35">
      <c r="B8" s="11" t="s">
        <v>19</v>
      </c>
      <c r="C8" s="11">
        <v>249</v>
      </c>
      <c r="D8" s="11">
        <v>157</v>
      </c>
      <c r="E8" s="11">
        <v>92</v>
      </c>
      <c r="F8" s="11"/>
      <c r="G8" s="11">
        <v>80</v>
      </c>
      <c r="H8" s="11">
        <v>119</v>
      </c>
      <c r="I8" s="11">
        <v>50</v>
      </c>
      <c r="J8" s="11"/>
      <c r="K8" s="11">
        <v>40</v>
      </c>
      <c r="L8" s="11">
        <v>50</v>
      </c>
      <c r="M8" s="11">
        <v>85</v>
      </c>
      <c r="N8" s="11">
        <v>73</v>
      </c>
      <c r="O8" s="11"/>
      <c r="P8" s="11">
        <v>15</v>
      </c>
      <c r="Q8" s="11">
        <v>42</v>
      </c>
      <c r="R8" s="11">
        <v>55</v>
      </c>
      <c r="S8" s="11">
        <v>129</v>
      </c>
      <c r="T8" s="11"/>
      <c r="U8" s="11">
        <v>128</v>
      </c>
      <c r="V8" s="11">
        <v>58</v>
      </c>
      <c r="W8" s="11">
        <v>32</v>
      </c>
      <c r="X8" s="11">
        <v>21</v>
      </c>
      <c r="Y8" s="11">
        <v>5</v>
      </c>
      <c r="Z8" s="11"/>
      <c r="AA8" s="11">
        <v>62</v>
      </c>
      <c r="AB8" s="11">
        <v>83</v>
      </c>
      <c r="AC8" s="11"/>
      <c r="AD8" s="11">
        <v>90</v>
      </c>
      <c r="AE8" s="11">
        <v>110</v>
      </c>
      <c r="AF8" s="11"/>
      <c r="AG8" s="11" t="s">
        <v>122</v>
      </c>
      <c r="AH8" s="11" t="s">
        <v>122</v>
      </c>
      <c r="AI8" s="11" t="s">
        <v>122</v>
      </c>
      <c r="AJ8" s="11">
        <v>185</v>
      </c>
      <c r="AK8" s="11">
        <v>65</v>
      </c>
      <c r="AL8" s="11" t="s">
        <v>122</v>
      </c>
      <c r="AM8" s="11" t="s">
        <v>122</v>
      </c>
      <c r="AN8" s="11" t="s">
        <v>122</v>
      </c>
      <c r="AO8" s="11" t="s">
        <v>122</v>
      </c>
      <c r="AP8" s="11"/>
      <c r="AQ8" s="11">
        <v>107</v>
      </c>
      <c r="AR8" s="11">
        <v>68</v>
      </c>
      <c r="AS8" s="11">
        <v>4</v>
      </c>
      <c r="AT8" s="11">
        <v>19</v>
      </c>
      <c r="AU8" s="11">
        <v>46</v>
      </c>
      <c r="AV8" s="11">
        <v>3</v>
      </c>
      <c r="AW8" s="11"/>
      <c r="AX8" s="11">
        <v>52</v>
      </c>
      <c r="AY8" s="11">
        <v>128</v>
      </c>
      <c r="AZ8" s="11">
        <v>7</v>
      </c>
      <c r="BA8" s="11">
        <v>32</v>
      </c>
      <c r="BB8" s="11">
        <v>31</v>
      </c>
      <c r="BC8" s="11"/>
      <c r="BD8" s="11">
        <v>153</v>
      </c>
      <c r="BE8" s="11">
        <v>96</v>
      </c>
      <c r="BF8" s="11"/>
      <c r="BG8" s="11">
        <v>103</v>
      </c>
      <c r="BH8" s="11">
        <v>146</v>
      </c>
      <c r="BI8" s="11"/>
      <c r="BJ8" s="11">
        <v>104</v>
      </c>
      <c r="BK8" s="11">
        <v>137</v>
      </c>
    </row>
    <row r="9" spans="2:63" x14ac:dyDescent="0.35">
      <c r="B9" s="17" t="s">
        <v>202</v>
      </c>
      <c r="C9" s="16">
        <v>0.45554723407394399</v>
      </c>
      <c r="D9" s="16">
        <v>0.45629405173364002</v>
      </c>
      <c r="E9" s="16">
        <v>0.45427181222813001</v>
      </c>
      <c r="F9" s="16"/>
      <c r="G9" s="16">
        <v>0.46840065485308202</v>
      </c>
      <c r="H9" s="16">
        <v>0.48966185035565601</v>
      </c>
      <c r="I9" s="16">
        <v>0.35436524732826902</v>
      </c>
      <c r="J9" s="16"/>
      <c r="K9" s="16">
        <v>0.52732511651029901</v>
      </c>
      <c r="L9" s="16">
        <v>0.55557811503550103</v>
      </c>
      <c r="M9" s="16">
        <v>0.41301576112667698</v>
      </c>
      <c r="N9" s="16">
        <v>0.39698718637553798</v>
      </c>
      <c r="O9" s="16"/>
      <c r="P9" s="16">
        <v>0.35227979127453202</v>
      </c>
      <c r="Q9" s="16">
        <v>0.50732474847743203</v>
      </c>
      <c r="R9" s="16">
        <v>0.44477877473116501</v>
      </c>
      <c r="S9" s="16">
        <v>0.45891301720109701</v>
      </c>
      <c r="T9" s="16"/>
      <c r="U9" s="16">
        <v>0.45197663021211998</v>
      </c>
      <c r="V9" s="16">
        <v>0.37427274874823302</v>
      </c>
      <c r="W9" s="16">
        <v>0.425117267176778</v>
      </c>
      <c r="X9" s="16">
        <v>0.61740925170458305</v>
      </c>
      <c r="Y9" s="16">
        <v>0.81236302915825098</v>
      </c>
      <c r="Z9" s="16"/>
      <c r="AA9" s="16">
        <v>0.56959614639159095</v>
      </c>
      <c r="AB9" s="16">
        <v>0.41690343130722202</v>
      </c>
      <c r="AC9" s="16"/>
      <c r="AD9" s="16">
        <v>0.58151991507358003</v>
      </c>
      <c r="AE9" s="16">
        <v>0.40407554901225301</v>
      </c>
      <c r="AF9" s="16"/>
      <c r="AG9" s="16" t="s">
        <v>123</v>
      </c>
      <c r="AH9" s="16" t="s">
        <v>123</v>
      </c>
      <c r="AI9" s="16" t="s">
        <v>123</v>
      </c>
      <c r="AJ9" s="16">
        <v>0.47215145589274299</v>
      </c>
      <c r="AK9" s="16">
        <v>0.40806592105395401</v>
      </c>
      <c r="AL9" s="16" t="s">
        <v>123</v>
      </c>
      <c r="AM9" s="16" t="s">
        <v>123</v>
      </c>
      <c r="AN9" s="16" t="s">
        <v>123</v>
      </c>
      <c r="AO9" s="16" t="s">
        <v>123</v>
      </c>
      <c r="AP9" s="16"/>
      <c r="AQ9" s="16">
        <v>0.456641881110746</v>
      </c>
      <c r="AR9" s="16">
        <v>0.47715625252872401</v>
      </c>
      <c r="AS9" s="16">
        <v>0.57793172793366199</v>
      </c>
      <c r="AT9" s="16">
        <v>0.44126425693398103</v>
      </c>
      <c r="AU9" s="16">
        <v>0.40060331602389398</v>
      </c>
      <c r="AV9" s="16">
        <v>0.68313906987919404</v>
      </c>
      <c r="AW9" s="16"/>
      <c r="AX9" s="16">
        <v>0.53802481383207101</v>
      </c>
      <c r="AY9" s="16">
        <v>0.438267173697857</v>
      </c>
      <c r="AZ9" s="16">
        <v>0.22734488431403299</v>
      </c>
      <c r="BA9" s="16">
        <v>0.38114021014815602</v>
      </c>
      <c r="BB9" s="16">
        <v>0.51467370146720104</v>
      </c>
      <c r="BC9" s="16"/>
      <c r="BD9" s="16">
        <v>0.48005653397827402</v>
      </c>
      <c r="BE9" s="16">
        <v>0.41657575590974399</v>
      </c>
      <c r="BF9" s="16"/>
      <c r="BG9" s="16">
        <v>0.46550728252534601</v>
      </c>
      <c r="BH9" s="16">
        <v>0.44852821879258498</v>
      </c>
      <c r="BI9" s="16"/>
      <c r="BJ9" s="16">
        <v>0.424545794890965</v>
      </c>
      <c r="BK9" s="16">
        <v>0.47016737512693901</v>
      </c>
    </row>
    <row r="10" spans="2:63" x14ac:dyDescent="0.35">
      <c r="B10" s="17" t="s">
        <v>203</v>
      </c>
      <c r="C10" s="16">
        <v>0.51821901299234996</v>
      </c>
      <c r="D10" s="16">
        <v>0.52674836846168405</v>
      </c>
      <c r="E10" s="16">
        <v>0.50365250381162796</v>
      </c>
      <c r="F10" s="16"/>
      <c r="G10" s="16">
        <v>0.48742505857804302</v>
      </c>
      <c r="H10" s="16">
        <v>0.49371907960110001</v>
      </c>
      <c r="I10" s="16">
        <v>0.62504577529179195</v>
      </c>
      <c r="J10" s="16"/>
      <c r="K10" s="16">
        <v>0.47267488348970099</v>
      </c>
      <c r="L10" s="16">
        <v>0.44442188496449903</v>
      </c>
      <c r="M10" s="16">
        <v>0.56398351635759303</v>
      </c>
      <c r="N10" s="16">
        <v>0.540633060581446</v>
      </c>
      <c r="O10" s="16"/>
      <c r="P10" s="16">
        <v>0.51902107464439495</v>
      </c>
      <c r="Q10" s="16">
        <v>0.49267525152256803</v>
      </c>
      <c r="R10" s="16">
        <v>0.489551373293797</v>
      </c>
      <c r="S10" s="16">
        <v>0.53291071234779697</v>
      </c>
      <c r="T10" s="16"/>
      <c r="U10" s="16">
        <v>0.50427944537879499</v>
      </c>
      <c r="V10" s="16">
        <v>0.60972134976345804</v>
      </c>
      <c r="W10" s="16">
        <v>0.574882732823222</v>
      </c>
      <c r="X10" s="16">
        <v>0.382590748295417</v>
      </c>
      <c r="Y10" s="16">
        <v>0.18763697084174899</v>
      </c>
      <c r="Z10" s="16"/>
      <c r="AA10" s="16">
        <v>0.43040385360840899</v>
      </c>
      <c r="AB10" s="16">
        <v>0.55782807092430897</v>
      </c>
      <c r="AC10" s="16"/>
      <c r="AD10" s="16">
        <v>0.41848008492642003</v>
      </c>
      <c r="AE10" s="16">
        <v>0.57690982789020795</v>
      </c>
      <c r="AF10" s="16"/>
      <c r="AG10" s="16" t="s">
        <v>123</v>
      </c>
      <c r="AH10" s="16" t="s">
        <v>123</v>
      </c>
      <c r="AI10" s="16" t="s">
        <v>123</v>
      </c>
      <c r="AJ10" s="16">
        <v>0.52215517183642302</v>
      </c>
      <c r="AK10" s="16">
        <v>0.50696320153599905</v>
      </c>
      <c r="AL10" s="16" t="s">
        <v>123</v>
      </c>
      <c r="AM10" s="16" t="s">
        <v>123</v>
      </c>
      <c r="AN10" s="16" t="s">
        <v>123</v>
      </c>
      <c r="AO10" s="16" t="s">
        <v>123</v>
      </c>
      <c r="AP10" s="16"/>
      <c r="AQ10" s="16">
        <v>0.53349430872411396</v>
      </c>
      <c r="AR10" s="16">
        <v>0.49915187223559199</v>
      </c>
      <c r="AS10" s="16">
        <v>0.42206827206633901</v>
      </c>
      <c r="AT10" s="16">
        <v>0.45772662839522998</v>
      </c>
      <c r="AU10" s="16">
        <v>0.55791087626720504</v>
      </c>
      <c r="AV10" s="16">
        <v>0.31686093012080602</v>
      </c>
      <c r="AW10" s="16"/>
      <c r="AX10" s="16">
        <v>0.44412845299724801</v>
      </c>
      <c r="AY10" s="16">
        <v>0.54095168512041003</v>
      </c>
      <c r="AZ10" s="16">
        <v>0.77265511568596701</v>
      </c>
      <c r="BA10" s="16">
        <v>0.55543185905541503</v>
      </c>
      <c r="BB10" s="16">
        <v>0.455459492026696</v>
      </c>
      <c r="BC10" s="16"/>
      <c r="BD10" s="16">
        <v>0.51317272758282895</v>
      </c>
      <c r="BE10" s="16">
        <v>0.52624295502313501</v>
      </c>
      <c r="BF10" s="16"/>
      <c r="BG10" s="16">
        <v>0.52443780661237505</v>
      </c>
      <c r="BH10" s="16">
        <v>0.51383652352319198</v>
      </c>
      <c r="BI10" s="16"/>
      <c r="BJ10" s="16">
        <v>0.53205039649298402</v>
      </c>
      <c r="BK10" s="16">
        <v>0.51506060047923397</v>
      </c>
    </row>
    <row r="11" spans="2:63" x14ac:dyDescent="0.35">
      <c r="B11" s="17" t="s">
        <v>84</v>
      </c>
      <c r="C11" s="18">
        <v>2.6233752933706601E-2</v>
      </c>
      <c r="D11" s="18">
        <v>1.6957579804675899E-2</v>
      </c>
      <c r="E11" s="18">
        <v>4.2075683960242E-2</v>
      </c>
      <c r="F11" s="18"/>
      <c r="G11" s="18">
        <v>4.41742865688756E-2</v>
      </c>
      <c r="H11" s="18">
        <v>1.6619070043243801E-2</v>
      </c>
      <c r="I11" s="18">
        <v>2.0588977379939099E-2</v>
      </c>
      <c r="J11" s="18"/>
      <c r="K11" s="18">
        <v>0</v>
      </c>
      <c r="L11" s="18">
        <v>0</v>
      </c>
      <c r="M11" s="18">
        <v>2.30007225157297E-2</v>
      </c>
      <c r="N11" s="18">
        <v>6.2379753043015199E-2</v>
      </c>
      <c r="O11" s="18"/>
      <c r="P11" s="18">
        <v>0.128699134081073</v>
      </c>
      <c r="Q11" s="18">
        <v>0</v>
      </c>
      <c r="R11" s="18">
        <v>6.5669851975038301E-2</v>
      </c>
      <c r="S11" s="18">
        <v>8.1762704511053105E-3</v>
      </c>
      <c r="T11" s="18"/>
      <c r="U11" s="18">
        <v>4.3743924409085602E-2</v>
      </c>
      <c r="V11" s="18">
        <v>1.60059014883089E-2</v>
      </c>
      <c r="W11" s="18">
        <v>0</v>
      </c>
      <c r="X11" s="18">
        <v>0</v>
      </c>
      <c r="Y11" s="18">
        <v>0</v>
      </c>
      <c r="Z11" s="18"/>
      <c r="AA11" s="18">
        <v>0</v>
      </c>
      <c r="AB11" s="18">
        <v>2.52684977684688E-2</v>
      </c>
      <c r="AC11" s="18"/>
      <c r="AD11" s="18">
        <v>0</v>
      </c>
      <c r="AE11" s="18">
        <v>1.90146230975392E-2</v>
      </c>
      <c r="AF11" s="18"/>
      <c r="AG11" s="18" t="s">
        <v>123</v>
      </c>
      <c r="AH11" s="18" t="s">
        <v>123</v>
      </c>
      <c r="AI11" s="18" t="s">
        <v>123</v>
      </c>
      <c r="AJ11" s="18">
        <v>5.6933722708334697E-3</v>
      </c>
      <c r="AK11" s="18">
        <v>8.4970877410047094E-2</v>
      </c>
      <c r="AL11" s="18" t="s">
        <v>123</v>
      </c>
      <c r="AM11" s="18" t="s">
        <v>123</v>
      </c>
      <c r="AN11" s="18" t="s">
        <v>123</v>
      </c>
      <c r="AO11" s="18" t="s">
        <v>123</v>
      </c>
      <c r="AP11" s="18"/>
      <c r="AQ11" s="18">
        <v>9.8638101651402407E-3</v>
      </c>
      <c r="AR11" s="18">
        <v>2.3691875235683699E-2</v>
      </c>
      <c r="AS11" s="18">
        <v>0</v>
      </c>
      <c r="AT11" s="18">
        <v>0.101009114670789</v>
      </c>
      <c r="AU11" s="18">
        <v>4.1485807708901E-2</v>
      </c>
      <c r="AV11" s="18">
        <v>0</v>
      </c>
      <c r="AW11" s="18"/>
      <c r="AX11" s="18">
        <v>1.7846733170680699E-2</v>
      </c>
      <c r="AY11" s="18">
        <v>2.0781141181733E-2</v>
      </c>
      <c r="AZ11" s="18">
        <v>0</v>
      </c>
      <c r="BA11" s="18">
        <v>6.3427930796429097E-2</v>
      </c>
      <c r="BB11" s="18">
        <v>2.98668065061031E-2</v>
      </c>
      <c r="BC11" s="18"/>
      <c r="BD11" s="18">
        <v>6.7707384388971002E-3</v>
      </c>
      <c r="BE11" s="18">
        <v>5.7181289067120999E-2</v>
      </c>
      <c r="BF11" s="18"/>
      <c r="BG11" s="18">
        <v>1.0054910862279699E-2</v>
      </c>
      <c r="BH11" s="18">
        <v>3.7635257684223197E-2</v>
      </c>
      <c r="BI11" s="18"/>
      <c r="BJ11" s="18">
        <v>4.3403808616050601E-2</v>
      </c>
      <c r="BK11" s="18">
        <v>1.47720243938267E-2</v>
      </c>
    </row>
    <row r="12" spans="2:63" x14ac:dyDescent="0.35">
      <c r="B12" s="15" t="s">
        <v>125</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K16"/>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242</v>
      </c>
      <c r="D7" s="10">
        <v>142</v>
      </c>
      <c r="E7" s="10">
        <v>100</v>
      </c>
      <c r="F7" s="10"/>
      <c r="G7" s="10">
        <v>65</v>
      </c>
      <c r="H7" s="10">
        <v>126</v>
      </c>
      <c r="I7" s="10">
        <v>51</v>
      </c>
      <c r="J7" s="10"/>
      <c r="K7" s="10">
        <v>43</v>
      </c>
      <c r="L7" s="10">
        <v>50</v>
      </c>
      <c r="M7" s="10">
        <v>86</v>
      </c>
      <c r="N7" s="10">
        <v>63</v>
      </c>
      <c r="O7" s="10"/>
      <c r="P7" s="10">
        <v>14</v>
      </c>
      <c r="Q7" s="10">
        <v>39</v>
      </c>
      <c r="R7" s="10">
        <v>54</v>
      </c>
      <c r="S7" s="10">
        <v>125</v>
      </c>
      <c r="T7" s="10"/>
      <c r="U7" s="10">
        <v>118</v>
      </c>
      <c r="V7" s="10">
        <v>62</v>
      </c>
      <c r="W7" s="10">
        <v>32</v>
      </c>
      <c r="X7" s="10">
        <v>21</v>
      </c>
      <c r="Y7" s="10">
        <v>5</v>
      </c>
      <c r="Z7" s="10"/>
      <c r="AA7" s="10">
        <v>60</v>
      </c>
      <c r="AB7" s="10">
        <v>80</v>
      </c>
      <c r="AC7" s="10"/>
      <c r="AD7" s="10">
        <v>87</v>
      </c>
      <c r="AE7" s="10">
        <v>108</v>
      </c>
      <c r="AF7" s="10"/>
      <c r="AG7" s="10" t="s">
        <v>122</v>
      </c>
      <c r="AH7" s="10" t="s">
        <v>122</v>
      </c>
      <c r="AI7" s="10" t="s">
        <v>122</v>
      </c>
      <c r="AJ7" s="10">
        <v>177</v>
      </c>
      <c r="AK7" s="10">
        <v>65</v>
      </c>
      <c r="AL7" s="10" t="s">
        <v>122</v>
      </c>
      <c r="AM7" s="10" t="s">
        <v>122</v>
      </c>
      <c r="AN7" s="10" t="s">
        <v>122</v>
      </c>
      <c r="AO7" s="10" t="s">
        <v>122</v>
      </c>
      <c r="AP7" s="10"/>
      <c r="AQ7" s="10">
        <v>105</v>
      </c>
      <c r="AR7" s="10">
        <v>66</v>
      </c>
      <c r="AS7" s="10">
        <v>4</v>
      </c>
      <c r="AT7" s="10">
        <v>19</v>
      </c>
      <c r="AU7" s="10">
        <v>43</v>
      </c>
      <c r="AV7" s="10">
        <v>3</v>
      </c>
      <c r="AW7" s="10"/>
      <c r="AX7" s="10">
        <v>49</v>
      </c>
      <c r="AY7" s="10">
        <v>123</v>
      </c>
      <c r="AZ7" s="10">
        <v>6</v>
      </c>
      <c r="BA7" s="10">
        <v>33</v>
      </c>
      <c r="BB7" s="10">
        <v>31</v>
      </c>
      <c r="BC7" s="10"/>
      <c r="BD7" s="10">
        <v>152</v>
      </c>
      <c r="BE7" s="10">
        <v>90</v>
      </c>
      <c r="BF7" s="10"/>
      <c r="BG7" s="10">
        <v>100</v>
      </c>
      <c r="BH7" s="10">
        <v>142</v>
      </c>
      <c r="BI7" s="10"/>
      <c r="BJ7" s="10">
        <v>101</v>
      </c>
      <c r="BK7" s="10">
        <v>133</v>
      </c>
    </row>
    <row r="8" spans="2:63" ht="30" customHeight="1" x14ac:dyDescent="0.35">
      <c r="B8" s="11" t="s">
        <v>19</v>
      </c>
      <c r="C8" s="11">
        <v>249</v>
      </c>
      <c r="D8" s="11">
        <v>157</v>
      </c>
      <c r="E8" s="11">
        <v>92</v>
      </c>
      <c r="F8" s="11"/>
      <c r="G8" s="11">
        <v>80</v>
      </c>
      <c r="H8" s="11">
        <v>119</v>
      </c>
      <c r="I8" s="11">
        <v>50</v>
      </c>
      <c r="J8" s="11"/>
      <c r="K8" s="11">
        <v>40</v>
      </c>
      <c r="L8" s="11">
        <v>50</v>
      </c>
      <c r="M8" s="11">
        <v>85</v>
      </c>
      <c r="N8" s="11">
        <v>73</v>
      </c>
      <c r="O8" s="11"/>
      <c r="P8" s="11">
        <v>15</v>
      </c>
      <c r="Q8" s="11">
        <v>42</v>
      </c>
      <c r="R8" s="11">
        <v>55</v>
      </c>
      <c r="S8" s="11">
        <v>129</v>
      </c>
      <c r="T8" s="11"/>
      <c r="U8" s="11">
        <v>128</v>
      </c>
      <c r="V8" s="11">
        <v>58</v>
      </c>
      <c r="W8" s="11">
        <v>32</v>
      </c>
      <c r="X8" s="11">
        <v>21</v>
      </c>
      <c r="Y8" s="11">
        <v>5</v>
      </c>
      <c r="Z8" s="11"/>
      <c r="AA8" s="11">
        <v>62</v>
      </c>
      <c r="AB8" s="11">
        <v>83</v>
      </c>
      <c r="AC8" s="11"/>
      <c r="AD8" s="11">
        <v>90</v>
      </c>
      <c r="AE8" s="11">
        <v>110</v>
      </c>
      <c r="AF8" s="11"/>
      <c r="AG8" s="11" t="s">
        <v>122</v>
      </c>
      <c r="AH8" s="11" t="s">
        <v>122</v>
      </c>
      <c r="AI8" s="11" t="s">
        <v>122</v>
      </c>
      <c r="AJ8" s="11">
        <v>185</v>
      </c>
      <c r="AK8" s="11">
        <v>65</v>
      </c>
      <c r="AL8" s="11" t="s">
        <v>122</v>
      </c>
      <c r="AM8" s="11" t="s">
        <v>122</v>
      </c>
      <c r="AN8" s="11" t="s">
        <v>122</v>
      </c>
      <c r="AO8" s="11" t="s">
        <v>122</v>
      </c>
      <c r="AP8" s="11"/>
      <c r="AQ8" s="11">
        <v>107</v>
      </c>
      <c r="AR8" s="11">
        <v>68</v>
      </c>
      <c r="AS8" s="11">
        <v>4</v>
      </c>
      <c r="AT8" s="11">
        <v>19</v>
      </c>
      <c r="AU8" s="11">
        <v>46</v>
      </c>
      <c r="AV8" s="11">
        <v>3</v>
      </c>
      <c r="AW8" s="11"/>
      <c r="AX8" s="11">
        <v>52</v>
      </c>
      <c r="AY8" s="11">
        <v>128</v>
      </c>
      <c r="AZ8" s="11">
        <v>7</v>
      </c>
      <c r="BA8" s="11">
        <v>32</v>
      </c>
      <c r="BB8" s="11">
        <v>31</v>
      </c>
      <c r="BC8" s="11"/>
      <c r="BD8" s="11">
        <v>153</v>
      </c>
      <c r="BE8" s="11">
        <v>96</v>
      </c>
      <c r="BF8" s="11"/>
      <c r="BG8" s="11">
        <v>103</v>
      </c>
      <c r="BH8" s="11">
        <v>146</v>
      </c>
      <c r="BI8" s="11"/>
      <c r="BJ8" s="11">
        <v>104</v>
      </c>
      <c r="BK8" s="11">
        <v>137</v>
      </c>
    </row>
    <row r="9" spans="2:63" x14ac:dyDescent="0.35">
      <c r="B9" s="17" t="s">
        <v>202</v>
      </c>
      <c r="C9" s="16">
        <v>4.6743217647563798E-2</v>
      </c>
      <c r="D9" s="16">
        <v>6.2656659024908301E-2</v>
      </c>
      <c r="E9" s="16">
        <v>1.9566100835704099E-2</v>
      </c>
      <c r="F9" s="16"/>
      <c r="G9" s="16">
        <v>9.6950809879447805E-2</v>
      </c>
      <c r="H9" s="16">
        <v>3.2898656837689201E-2</v>
      </c>
      <c r="I9" s="16">
        <v>0</v>
      </c>
      <c r="J9" s="16"/>
      <c r="K9" s="16">
        <v>2.1718514381500201E-2</v>
      </c>
      <c r="L9" s="16">
        <v>0</v>
      </c>
      <c r="M9" s="16">
        <v>5.6010126537644797E-2</v>
      </c>
      <c r="N9" s="16">
        <v>8.1751213266659406E-2</v>
      </c>
      <c r="O9" s="16"/>
      <c r="P9" s="16">
        <v>0.15763938330313401</v>
      </c>
      <c r="Q9" s="16">
        <v>5.6825955550253299E-2</v>
      </c>
      <c r="R9" s="16">
        <v>2.7480793315041802E-2</v>
      </c>
      <c r="S9" s="16">
        <v>4.2149311510305397E-2</v>
      </c>
      <c r="T9" s="16"/>
      <c r="U9" s="16">
        <v>3.4103589047463301E-2</v>
      </c>
      <c r="V9" s="16">
        <v>4.1611522622881397E-2</v>
      </c>
      <c r="W9" s="16">
        <v>4.3695440332286298E-2</v>
      </c>
      <c r="X9" s="16">
        <v>0.16411040512116501</v>
      </c>
      <c r="Y9" s="16">
        <v>0</v>
      </c>
      <c r="Z9" s="16"/>
      <c r="AA9" s="16">
        <v>8.3748622642918602E-2</v>
      </c>
      <c r="AB9" s="16">
        <v>1.81355881403319E-2</v>
      </c>
      <c r="AC9" s="16"/>
      <c r="AD9" s="16">
        <v>9.0700444703099806E-2</v>
      </c>
      <c r="AE9" s="16">
        <v>2.32243573968531E-2</v>
      </c>
      <c r="AF9" s="16"/>
      <c r="AG9" s="16" t="s">
        <v>123</v>
      </c>
      <c r="AH9" s="16" t="s">
        <v>123</v>
      </c>
      <c r="AI9" s="16" t="s">
        <v>123</v>
      </c>
      <c r="AJ9" s="16">
        <v>5.8080214850954798E-2</v>
      </c>
      <c r="AK9" s="16">
        <v>1.43240221685278E-2</v>
      </c>
      <c r="AL9" s="16" t="s">
        <v>123</v>
      </c>
      <c r="AM9" s="16" t="s">
        <v>123</v>
      </c>
      <c r="AN9" s="16" t="s">
        <v>123</v>
      </c>
      <c r="AO9" s="16" t="s">
        <v>123</v>
      </c>
      <c r="AP9" s="16"/>
      <c r="AQ9" s="16">
        <v>4.6627652155870898E-2</v>
      </c>
      <c r="AR9" s="16">
        <v>2.8916769070679801E-2</v>
      </c>
      <c r="AS9" s="16">
        <v>0</v>
      </c>
      <c r="AT9" s="16">
        <v>0.19749125154504801</v>
      </c>
      <c r="AU9" s="16">
        <v>1.90076743171342E-2</v>
      </c>
      <c r="AV9" s="16">
        <v>0</v>
      </c>
      <c r="AW9" s="16"/>
      <c r="AX9" s="16">
        <v>4.6751248328440603E-2</v>
      </c>
      <c r="AY9" s="16">
        <v>4.6355414026048702E-2</v>
      </c>
      <c r="AZ9" s="16">
        <v>0</v>
      </c>
      <c r="BA9" s="16">
        <v>2.7322732877513502E-2</v>
      </c>
      <c r="BB9" s="16">
        <v>7.8361768412495106E-2</v>
      </c>
      <c r="BC9" s="16"/>
      <c r="BD9" s="16">
        <v>4.1145995142244998E-2</v>
      </c>
      <c r="BE9" s="16">
        <v>5.5643187679251797E-2</v>
      </c>
      <c r="BF9" s="16"/>
      <c r="BG9" s="16">
        <v>3.8062220906608699E-2</v>
      </c>
      <c r="BH9" s="16">
        <v>5.2860863468213601E-2</v>
      </c>
      <c r="BI9" s="16"/>
      <c r="BJ9" s="16">
        <v>7.9578895671618896E-2</v>
      </c>
      <c r="BK9" s="16">
        <v>2.46115234634522E-2</v>
      </c>
    </row>
    <row r="10" spans="2:63" x14ac:dyDescent="0.35">
      <c r="B10" s="17" t="s">
        <v>203</v>
      </c>
      <c r="C10" s="16">
        <v>0.94583836509347996</v>
      </c>
      <c r="D10" s="16">
        <v>0.93149558245466502</v>
      </c>
      <c r="E10" s="16">
        <v>0.97033309693301295</v>
      </c>
      <c r="F10" s="16"/>
      <c r="G10" s="16">
        <v>0.90304919012055196</v>
      </c>
      <c r="H10" s="16">
        <v>0.95159059132357005</v>
      </c>
      <c r="I10" s="16">
        <v>1</v>
      </c>
      <c r="J10" s="16"/>
      <c r="K10" s="16">
        <v>0.97828148561850004</v>
      </c>
      <c r="L10" s="16">
        <v>0.98171334147512102</v>
      </c>
      <c r="M10" s="16">
        <v>0.94398987346235497</v>
      </c>
      <c r="N10" s="16">
        <v>0.90557896688429096</v>
      </c>
      <c r="O10" s="16"/>
      <c r="P10" s="16">
        <v>0.84236061669686602</v>
      </c>
      <c r="Q10" s="16">
        <v>0.94317404444974695</v>
      </c>
      <c r="R10" s="16">
        <v>0.95546479799985395</v>
      </c>
      <c r="S10" s="16">
        <v>0.95070188019294899</v>
      </c>
      <c r="T10" s="16"/>
      <c r="U10" s="16">
        <v>0.96589641095253698</v>
      </c>
      <c r="V10" s="16">
        <v>0.92655723861655204</v>
      </c>
      <c r="W10" s="16">
        <v>0.95630455966771399</v>
      </c>
      <c r="X10" s="16">
        <v>0.83588959487883496</v>
      </c>
      <c r="Y10" s="16">
        <v>1</v>
      </c>
      <c r="Z10" s="16"/>
      <c r="AA10" s="16">
        <v>0.91625137735708095</v>
      </c>
      <c r="AB10" s="16">
        <v>0.981864411859668</v>
      </c>
      <c r="AC10" s="16"/>
      <c r="AD10" s="16">
        <v>0.89910172761783003</v>
      </c>
      <c r="AE10" s="16">
        <v>0.97677564260314698</v>
      </c>
      <c r="AF10" s="16"/>
      <c r="AG10" s="16" t="s">
        <v>123</v>
      </c>
      <c r="AH10" s="16" t="s">
        <v>123</v>
      </c>
      <c r="AI10" s="16" t="s">
        <v>123</v>
      </c>
      <c r="AJ10" s="16">
        <v>0.93694186432688198</v>
      </c>
      <c r="AK10" s="16">
        <v>0.97127873455440406</v>
      </c>
      <c r="AL10" s="16" t="s">
        <v>123</v>
      </c>
      <c r="AM10" s="16" t="s">
        <v>123</v>
      </c>
      <c r="AN10" s="16" t="s">
        <v>123</v>
      </c>
      <c r="AO10" s="16" t="s">
        <v>123</v>
      </c>
      <c r="AP10" s="16"/>
      <c r="AQ10" s="16">
        <v>0.95337234784412905</v>
      </c>
      <c r="AR10" s="16">
        <v>0.95759217918734696</v>
      </c>
      <c r="AS10" s="16">
        <v>1</v>
      </c>
      <c r="AT10" s="16">
        <v>0.80250874845495201</v>
      </c>
      <c r="AU10" s="16">
        <v>0.96081796011877996</v>
      </c>
      <c r="AV10" s="16">
        <v>1</v>
      </c>
      <c r="AW10" s="16"/>
      <c r="AX10" s="16">
        <v>0.93551315008743097</v>
      </c>
      <c r="AY10" s="16">
        <v>0.95364458597395096</v>
      </c>
      <c r="AZ10" s="16">
        <v>1</v>
      </c>
      <c r="BA10" s="16">
        <v>0.97267726712248703</v>
      </c>
      <c r="BB10" s="16">
        <v>0.89177142508140195</v>
      </c>
      <c r="BC10" s="16"/>
      <c r="BD10" s="16">
        <v>0.95284633506367</v>
      </c>
      <c r="BE10" s="16">
        <v>0.93469520924102101</v>
      </c>
      <c r="BF10" s="16"/>
      <c r="BG10" s="16">
        <v>0.95301606622341695</v>
      </c>
      <c r="BH10" s="16">
        <v>0.94078011721829402</v>
      </c>
      <c r="BI10" s="16"/>
      <c r="BJ10" s="16">
        <v>0.90266766907092999</v>
      </c>
      <c r="BK10" s="16">
        <v>0.97538847653654803</v>
      </c>
    </row>
    <row r="11" spans="2:63" x14ac:dyDescent="0.35">
      <c r="B11" s="17" t="s">
        <v>84</v>
      </c>
      <c r="C11" s="18">
        <v>7.4184172589561699E-3</v>
      </c>
      <c r="D11" s="18">
        <v>5.8477585204265896E-3</v>
      </c>
      <c r="E11" s="18">
        <v>1.01008022312826E-2</v>
      </c>
      <c r="F11" s="18"/>
      <c r="G11" s="18">
        <v>0</v>
      </c>
      <c r="H11" s="18">
        <v>1.5510751838740899E-2</v>
      </c>
      <c r="I11" s="18">
        <v>0</v>
      </c>
      <c r="J11" s="18"/>
      <c r="K11" s="18">
        <v>0</v>
      </c>
      <c r="L11" s="18">
        <v>1.8286658524879099E-2</v>
      </c>
      <c r="M11" s="18">
        <v>0</v>
      </c>
      <c r="N11" s="18">
        <v>1.26698198490498E-2</v>
      </c>
      <c r="O11" s="18"/>
      <c r="P11" s="18">
        <v>0</v>
      </c>
      <c r="Q11" s="18">
        <v>0</v>
      </c>
      <c r="R11" s="18">
        <v>1.7054408685104602E-2</v>
      </c>
      <c r="S11" s="18">
        <v>7.1488082967454299E-3</v>
      </c>
      <c r="T11" s="18"/>
      <c r="U11" s="18">
        <v>0</v>
      </c>
      <c r="V11" s="18">
        <v>3.1831238760565997E-2</v>
      </c>
      <c r="W11" s="18">
        <v>0</v>
      </c>
      <c r="X11" s="18">
        <v>0</v>
      </c>
      <c r="Y11" s="18">
        <v>0</v>
      </c>
      <c r="Z11" s="18"/>
      <c r="AA11" s="18">
        <v>0</v>
      </c>
      <c r="AB11" s="18">
        <v>0</v>
      </c>
      <c r="AC11" s="18"/>
      <c r="AD11" s="18">
        <v>1.01978276790706E-2</v>
      </c>
      <c r="AE11" s="18">
        <v>0</v>
      </c>
      <c r="AF11" s="18"/>
      <c r="AG11" s="18" t="s">
        <v>123</v>
      </c>
      <c r="AH11" s="18" t="s">
        <v>123</v>
      </c>
      <c r="AI11" s="18" t="s">
        <v>123</v>
      </c>
      <c r="AJ11" s="18">
        <v>4.9779208221631798E-3</v>
      </c>
      <c r="AK11" s="18">
        <v>1.4397243277067699E-2</v>
      </c>
      <c r="AL11" s="18" t="s">
        <v>123</v>
      </c>
      <c r="AM11" s="18" t="s">
        <v>123</v>
      </c>
      <c r="AN11" s="18" t="s">
        <v>123</v>
      </c>
      <c r="AO11" s="18" t="s">
        <v>123</v>
      </c>
      <c r="AP11" s="18"/>
      <c r="AQ11" s="18">
        <v>0</v>
      </c>
      <c r="AR11" s="18">
        <v>1.3491051741973599E-2</v>
      </c>
      <c r="AS11" s="18">
        <v>0</v>
      </c>
      <c r="AT11" s="18">
        <v>0</v>
      </c>
      <c r="AU11" s="18">
        <v>2.01743655640855E-2</v>
      </c>
      <c r="AV11" s="18">
        <v>0</v>
      </c>
      <c r="AW11" s="18"/>
      <c r="AX11" s="18">
        <v>1.7735601584128902E-2</v>
      </c>
      <c r="AY11" s="18">
        <v>0</v>
      </c>
      <c r="AZ11" s="18">
        <v>0</v>
      </c>
      <c r="BA11" s="18">
        <v>0</v>
      </c>
      <c r="BB11" s="18">
        <v>2.98668065061031E-2</v>
      </c>
      <c r="BC11" s="18"/>
      <c r="BD11" s="18">
        <v>6.0076697940850601E-3</v>
      </c>
      <c r="BE11" s="18">
        <v>9.6616030797273596E-3</v>
      </c>
      <c r="BF11" s="18"/>
      <c r="BG11" s="18">
        <v>8.9217128699739402E-3</v>
      </c>
      <c r="BH11" s="18">
        <v>6.3590193134925596E-3</v>
      </c>
      <c r="BI11" s="18"/>
      <c r="BJ11" s="18">
        <v>1.7753435257451398E-2</v>
      </c>
      <c r="BK11" s="18">
        <v>0</v>
      </c>
    </row>
    <row r="12" spans="2:63" x14ac:dyDescent="0.35">
      <c r="B12" s="15" t="s">
        <v>125</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K16"/>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242</v>
      </c>
      <c r="D7" s="10">
        <v>142</v>
      </c>
      <c r="E7" s="10">
        <v>100</v>
      </c>
      <c r="F7" s="10"/>
      <c r="G7" s="10">
        <v>65</v>
      </c>
      <c r="H7" s="10">
        <v>126</v>
      </c>
      <c r="I7" s="10">
        <v>51</v>
      </c>
      <c r="J7" s="10"/>
      <c r="K7" s="10">
        <v>43</v>
      </c>
      <c r="L7" s="10">
        <v>50</v>
      </c>
      <c r="M7" s="10">
        <v>86</v>
      </c>
      <c r="N7" s="10">
        <v>63</v>
      </c>
      <c r="O7" s="10"/>
      <c r="P7" s="10">
        <v>14</v>
      </c>
      <c r="Q7" s="10">
        <v>39</v>
      </c>
      <c r="R7" s="10">
        <v>54</v>
      </c>
      <c r="S7" s="10">
        <v>125</v>
      </c>
      <c r="T7" s="10"/>
      <c r="U7" s="10">
        <v>118</v>
      </c>
      <c r="V7" s="10">
        <v>62</v>
      </c>
      <c r="W7" s="10">
        <v>32</v>
      </c>
      <c r="X7" s="10">
        <v>21</v>
      </c>
      <c r="Y7" s="10">
        <v>5</v>
      </c>
      <c r="Z7" s="10"/>
      <c r="AA7" s="10">
        <v>60</v>
      </c>
      <c r="AB7" s="10">
        <v>80</v>
      </c>
      <c r="AC7" s="10"/>
      <c r="AD7" s="10">
        <v>87</v>
      </c>
      <c r="AE7" s="10">
        <v>108</v>
      </c>
      <c r="AF7" s="10"/>
      <c r="AG7" s="10" t="s">
        <v>122</v>
      </c>
      <c r="AH7" s="10" t="s">
        <v>122</v>
      </c>
      <c r="AI7" s="10" t="s">
        <v>122</v>
      </c>
      <c r="AJ7" s="10">
        <v>177</v>
      </c>
      <c r="AK7" s="10">
        <v>65</v>
      </c>
      <c r="AL7" s="10" t="s">
        <v>122</v>
      </c>
      <c r="AM7" s="10" t="s">
        <v>122</v>
      </c>
      <c r="AN7" s="10" t="s">
        <v>122</v>
      </c>
      <c r="AO7" s="10" t="s">
        <v>122</v>
      </c>
      <c r="AP7" s="10"/>
      <c r="AQ7" s="10">
        <v>105</v>
      </c>
      <c r="AR7" s="10">
        <v>66</v>
      </c>
      <c r="AS7" s="10">
        <v>4</v>
      </c>
      <c r="AT7" s="10">
        <v>19</v>
      </c>
      <c r="AU7" s="10">
        <v>43</v>
      </c>
      <c r="AV7" s="10">
        <v>3</v>
      </c>
      <c r="AW7" s="10"/>
      <c r="AX7" s="10">
        <v>49</v>
      </c>
      <c r="AY7" s="10">
        <v>123</v>
      </c>
      <c r="AZ7" s="10">
        <v>6</v>
      </c>
      <c r="BA7" s="10">
        <v>33</v>
      </c>
      <c r="BB7" s="10">
        <v>31</v>
      </c>
      <c r="BC7" s="10"/>
      <c r="BD7" s="10">
        <v>152</v>
      </c>
      <c r="BE7" s="10">
        <v>90</v>
      </c>
      <c r="BF7" s="10"/>
      <c r="BG7" s="10">
        <v>100</v>
      </c>
      <c r="BH7" s="10">
        <v>142</v>
      </c>
      <c r="BI7" s="10"/>
      <c r="BJ7" s="10">
        <v>101</v>
      </c>
      <c r="BK7" s="10">
        <v>133</v>
      </c>
    </row>
    <row r="8" spans="2:63" ht="30" customHeight="1" x14ac:dyDescent="0.35">
      <c r="B8" s="11" t="s">
        <v>19</v>
      </c>
      <c r="C8" s="11">
        <v>249</v>
      </c>
      <c r="D8" s="11">
        <v>157</v>
      </c>
      <c r="E8" s="11">
        <v>92</v>
      </c>
      <c r="F8" s="11"/>
      <c r="G8" s="11">
        <v>80</v>
      </c>
      <c r="H8" s="11">
        <v>119</v>
      </c>
      <c r="I8" s="11">
        <v>50</v>
      </c>
      <c r="J8" s="11"/>
      <c r="K8" s="11">
        <v>40</v>
      </c>
      <c r="L8" s="11">
        <v>50</v>
      </c>
      <c r="M8" s="11">
        <v>85</v>
      </c>
      <c r="N8" s="11">
        <v>73</v>
      </c>
      <c r="O8" s="11"/>
      <c r="P8" s="11">
        <v>15</v>
      </c>
      <c r="Q8" s="11">
        <v>42</v>
      </c>
      <c r="R8" s="11">
        <v>55</v>
      </c>
      <c r="S8" s="11">
        <v>129</v>
      </c>
      <c r="T8" s="11"/>
      <c r="U8" s="11">
        <v>128</v>
      </c>
      <c r="V8" s="11">
        <v>58</v>
      </c>
      <c r="W8" s="11">
        <v>32</v>
      </c>
      <c r="X8" s="11">
        <v>21</v>
      </c>
      <c r="Y8" s="11">
        <v>5</v>
      </c>
      <c r="Z8" s="11"/>
      <c r="AA8" s="11">
        <v>62</v>
      </c>
      <c r="AB8" s="11">
        <v>83</v>
      </c>
      <c r="AC8" s="11"/>
      <c r="AD8" s="11">
        <v>90</v>
      </c>
      <c r="AE8" s="11">
        <v>110</v>
      </c>
      <c r="AF8" s="11"/>
      <c r="AG8" s="11" t="s">
        <v>122</v>
      </c>
      <c r="AH8" s="11" t="s">
        <v>122</v>
      </c>
      <c r="AI8" s="11" t="s">
        <v>122</v>
      </c>
      <c r="AJ8" s="11">
        <v>185</v>
      </c>
      <c r="AK8" s="11">
        <v>65</v>
      </c>
      <c r="AL8" s="11" t="s">
        <v>122</v>
      </c>
      <c r="AM8" s="11" t="s">
        <v>122</v>
      </c>
      <c r="AN8" s="11" t="s">
        <v>122</v>
      </c>
      <c r="AO8" s="11" t="s">
        <v>122</v>
      </c>
      <c r="AP8" s="11"/>
      <c r="AQ8" s="11">
        <v>107</v>
      </c>
      <c r="AR8" s="11">
        <v>68</v>
      </c>
      <c r="AS8" s="11">
        <v>4</v>
      </c>
      <c r="AT8" s="11">
        <v>19</v>
      </c>
      <c r="AU8" s="11">
        <v>46</v>
      </c>
      <c r="AV8" s="11">
        <v>3</v>
      </c>
      <c r="AW8" s="11"/>
      <c r="AX8" s="11">
        <v>52</v>
      </c>
      <c r="AY8" s="11">
        <v>128</v>
      </c>
      <c r="AZ8" s="11">
        <v>7</v>
      </c>
      <c r="BA8" s="11">
        <v>32</v>
      </c>
      <c r="BB8" s="11">
        <v>31</v>
      </c>
      <c r="BC8" s="11"/>
      <c r="BD8" s="11">
        <v>153</v>
      </c>
      <c r="BE8" s="11">
        <v>96</v>
      </c>
      <c r="BF8" s="11"/>
      <c r="BG8" s="11">
        <v>103</v>
      </c>
      <c r="BH8" s="11">
        <v>146</v>
      </c>
      <c r="BI8" s="11"/>
      <c r="BJ8" s="11">
        <v>104</v>
      </c>
      <c r="BK8" s="11">
        <v>137</v>
      </c>
    </row>
    <row r="9" spans="2:63" x14ac:dyDescent="0.35">
      <c r="B9" s="17" t="s">
        <v>202</v>
      </c>
      <c r="C9" s="16">
        <v>8.3615820751585399E-2</v>
      </c>
      <c r="D9" s="16">
        <v>9.7524540921582401E-2</v>
      </c>
      <c r="E9" s="16">
        <v>5.9862384659400698E-2</v>
      </c>
      <c r="F9" s="16"/>
      <c r="G9" s="16">
        <v>0.10441556589136</v>
      </c>
      <c r="H9" s="16">
        <v>9.6944180420958107E-2</v>
      </c>
      <c r="I9" s="16">
        <v>1.9088329784419E-2</v>
      </c>
      <c r="J9" s="16"/>
      <c r="K9" s="16">
        <v>4.4825729290848597E-2</v>
      </c>
      <c r="L9" s="16">
        <v>1.70825569117714E-2</v>
      </c>
      <c r="M9" s="16">
        <v>0.106141424283408</v>
      </c>
      <c r="N9" s="16">
        <v>0.12434181075227101</v>
      </c>
      <c r="O9" s="16"/>
      <c r="P9" s="16">
        <v>0.127238671366152</v>
      </c>
      <c r="Q9" s="16">
        <v>0.122555557598343</v>
      </c>
      <c r="R9" s="16">
        <v>5.1116143413600199E-2</v>
      </c>
      <c r="S9" s="16">
        <v>7.1399114731074104E-2</v>
      </c>
      <c r="T9" s="16"/>
      <c r="U9" s="16">
        <v>9.3053530999456305E-2</v>
      </c>
      <c r="V9" s="16">
        <v>6.3936356568787794E-2</v>
      </c>
      <c r="W9" s="16">
        <v>0</v>
      </c>
      <c r="X9" s="16">
        <v>0.247169887594586</v>
      </c>
      <c r="Y9" s="16">
        <v>0</v>
      </c>
      <c r="Z9" s="16"/>
      <c r="AA9" s="16">
        <v>0.11907350905167401</v>
      </c>
      <c r="AB9" s="16">
        <v>7.5757700521867893E-2</v>
      </c>
      <c r="AC9" s="16"/>
      <c r="AD9" s="16">
        <v>9.6843967764078207E-2</v>
      </c>
      <c r="AE9" s="16">
        <v>8.3569875141707994E-2</v>
      </c>
      <c r="AF9" s="16"/>
      <c r="AG9" s="16" t="s">
        <v>123</v>
      </c>
      <c r="AH9" s="16" t="s">
        <v>123</v>
      </c>
      <c r="AI9" s="16" t="s">
        <v>123</v>
      </c>
      <c r="AJ9" s="16">
        <v>9.7327394798919706E-2</v>
      </c>
      <c r="AK9" s="16">
        <v>4.4406302446963399E-2</v>
      </c>
      <c r="AL9" s="16" t="s">
        <v>123</v>
      </c>
      <c r="AM9" s="16" t="s">
        <v>123</v>
      </c>
      <c r="AN9" s="16" t="s">
        <v>123</v>
      </c>
      <c r="AO9" s="16" t="s">
        <v>123</v>
      </c>
      <c r="AP9" s="16"/>
      <c r="AQ9" s="16">
        <v>9.1089788008989495E-2</v>
      </c>
      <c r="AR9" s="16">
        <v>6.9165022302800194E-2</v>
      </c>
      <c r="AS9" s="16">
        <v>0.206150893239783</v>
      </c>
      <c r="AT9" s="16">
        <v>9.8234434786823602E-2</v>
      </c>
      <c r="AU9" s="16">
        <v>7.9014444207281098E-2</v>
      </c>
      <c r="AV9" s="16">
        <v>0</v>
      </c>
      <c r="AW9" s="16"/>
      <c r="AX9" s="16">
        <v>0.121910658979981</v>
      </c>
      <c r="AY9" s="16">
        <v>5.7579669537919903E-2</v>
      </c>
      <c r="AZ9" s="16">
        <v>0</v>
      </c>
      <c r="BA9" s="16">
        <v>0.118389875646823</v>
      </c>
      <c r="BB9" s="16">
        <v>0.10867242474677601</v>
      </c>
      <c r="BC9" s="16"/>
      <c r="BD9" s="16">
        <v>7.7856144111758896E-2</v>
      </c>
      <c r="BE9" s="16">
        <v>9.2774104067633298E-2</v>
      </c>
      <c r="BF9" s="16"/>
      <c r="BG9" s="16">
        <v>9.2634422056164595E-2</v>
      </c>
      <c r="BH9" s="16">
        <v>7.7260259261880807E-2</v>
      </c>
      <c r="BI9" s="16"/>
      <c r="BJ9" s="16">
        <v>9.2625056106077394E-2</v>
      </c>
      <c r="BK9" s="16">
        <v>7.5164202025487598E-2</v>
      </c>
    </row>
    <row r="10" spans="2:63" x14ac:dyDescent="0.35">
      <c r="B10" s="17" t="s">
        <v>203</v>
      </c>
      <c r="C10" s="16">
        <v>0.89908116196158105</v>
      </c>
      <c r="D10" s="16">
        <v>0.88695759171848998</v>
      </c>
      <c r="E10" s="16">
        <v>0.91978590312098596</v>
      </c>
      <c r="F10" s="16"/>
      <c r="G10" s="16">
        <v>0.87651198414189002</v>
      </c>
      <c r="H10" s="16">
        <v>0.879632270850636</v>
      </c>
      <c r="I10" s="16">
        <v>0.98091167021558101</v>
      </c>
      <c r="J10" s="16"/>
      <c r="K10" s="16">
        <v>0.95517427070915095</v>
      </c>
      <c r="L10" s="16">
        <v>0.98291744308822904</v>
      </c>
      <c r="M10" s="16">
        <v>0.85418046431324002</v>
      </c>
      <c r="N10" s="16">
        <v>0.86298836939867896</v>
      </c>
      <c r="O10" s="16"/>
      <c r="P10" s="16">
        <v>0.87276132863384803</v>
      </c>
      <c r="Q10" s="16">
        <v>0.84139062489897298</v>
      </c>
      <c r="R10" s="16">
        <v>0.89766499639695896</v>
      </c>
      <c r="S10" s="16">
        <v>0.92860088526892604</v>
      </c>
      <c r="T10" s="16"/>
      <c r="U10" s="16">
        <v>0.89958758408536299</v>
      </c>
      <c r="V10" s="16">
        <v>0.92005774194290302</v>
      </c>
      <c r="W10" s="16">
        <v>0.97154201877396495</v>
      </c>
      <c r="X10" s="16">
        <v>0.75283011240541398</v>
      </c>
      <c r="Y10" s="16">
        <v>1</v>
      </c>
      <c r="Z10" s="16"/>
      <c r="AA10" s="16">
        <v>0.88092649094832598</v>
      </c>
      <c r="AB10" s="16">
        <v>0.91311800951268196</v>
      </c>
      <c r="AC10" s="16"/>
      <c r="AD10" s="16">
        <v>0.903156032235922</v>
      </c>
      <c r="AE10" s="16">
        <v>0.89946390349216099</v>
      </c>
      <c r="AF10" s="16"/>
      <c r="AG10" s="16" t="s">
        <v>123</v>
      </c>
      <c r="AH10" s="16" t="s">
        <v>123</v>
      </c>
      <c r="AI10" s="16" t="s">
        <v>123</v>
      </c>
      <c r="AJ10" s="16">
        <v>0.884353438335714</v>
      </c>
      <c r="AK10" s="16">
        <v>0.94119645427596899</v>
      </c>
      <c r="AL10" s="16" t="s">
        <v>123</v>
      </c>
      <c r="AM10" s="16" t="s">
        <v>123</v>
      </c>
      <c r="AN10" s="16" t="s">
        <v>123</v>
      </c>
      <c r="AO10" s="16" t="s">
        <v>123</v>
      </c>
      <c r="AP10" s="16"/>
      <c r="AQ10" s="16">
        <v>0.90005789768620004</v>
      </c>
      <c r="AR10" s="16">
        <v>0.93083497769720003</v>
      </c>
      <c r="AS10" s="16">
        <v>0.79384910676021703</v>
      </c>
      <c r="AT10" s="16">
        <v>0.90176556521317597</v>
      </c>
      <c r="AU10" s="16">
        <v>0.84787955316596897</v>
      </c>
      <c r="AV10" s="16">
        <v>1</v>
      </c>
      <c r="AW10" s="16"/>
      <c r="AX10" s="16">
        <v>0.87808934102001901</v>
      </c>
      <c r="AY10" s="16">
        <v>0.91589490383255001</v>
      </c>
      <c r="AZ10" s="16">
        <v>1</v>
      </c>
      <c r="BA10" s="16">
        <v>0.88161012435317698</v>
      </c>
      <c r="BB10" s="16">
        <v>0.86146076874712096</v>
      </c>
      <c r="BC10" s="16"/>
      <c r="BD10" s="16">
        <v>0.90604086557275898</v>
      </c>
      <c r="BE10" s="16">
        <v>0.888014752950675</v>
      </c>
      <c r="BF10" s="16"/>
      <c r="BG10" s="16">
        <v>0.88345177094929095</v>
      </c>
      <c r="BH10" s="16">
        <v>0.910095459220161</v>
      </c>
      <c r="BI10" s="16"/>
      <c r="BJ10" s="16">
        <v>0.89844787266219095</v>
      </c>
      <c r="BK10" s="16">
        <v>0.91792936306833095</v>
      </c>
    </row>
    <row r="11" spans="2:63" x14ac:dyDescent="0.35">
      <c r="B11" s="17" t="s">
        <v>84</v>
      </c>
      <c r="C11" s="18">
        <v>1.7303017286833099E-2</v>
      </c>
      <c r="D11" s="18">
        <v>1.5517867359927299E-2</v>
      </c>
      <c r="E11" s="18">
        <v>2.0351712219612999E-2</v>
      </c>
      <c r="F11" s="18"/>
      <c r="G11" s="18">
        <v>1.90724499667493E-2</v>
      </c>
      <c r="H11" s="18">
        <v>2.34235487284059E-2</v>
      </c>
      <c r="I11" s="18">
        <v>0</v>
      </c>
      <c r="J11" s="18"/>
      <c r="K11" s="18">
        <v>0</v>
      </c>
      <c r="L11" s="18">
        <v>0</v>
      </c>
      <c r="M11" s="18">
        <v>3.9678111403352298E-2</v>
      </c>
      <c r="N11" s="18">
        <v>1.26698198490498E-2</v>
      </c>
      <c r="O11" s="18"/>
      <c r="P11" s="18">
        <v>0</v>
      </c>
      <c r="Q11" s="18">
        <v>3.6053817502683598E-2</v>
      </c>
      <c r="R11" s="18">
        <v>5.1218860189441301E-2</v>
      </c>
      <c r="S11" s="18">
        <v>0</v>
      </c>
      <c r="T11" s="18"/>
      <c r="U11" s="18">
        <v>7.3588849151811197E-3</v>
      </c>
      <c r="V11" s="18">
        <v>1.60059014883089E-2</v>
      </c>
      <c r="W11" s="18">
        <v>2.8457981226035298E-2</v>
      </c>
      <c r="X11" s="18">
        <v>0</v>
      </c>
      <c r="Y11" s="18">
        <v>0</v>
      </c>
      <c r="Z11" s="18"/>
      <c r="AA11" s="18">
        <v>0</v>
      </c>
      <c r="AB11" s="18">
        <v>1.11242899654505E-2</v>
      </c>
      <c r="AC11" s="18"/>
      <c r="AD11" s="18">
        <v>0</v>
      </c>
      <c r="AE11" s="18">
        <v>1.6966221366130799E-2</v>
      </c>
      <c r="AF11" s="18"/>
      <c r="AG11" s="18" t="s">
        <v>123</v>
      </c>
      <c r="AH11" s="18" t="s">
        <v>123</v>
      </c>
      <c r="AI11" s="18" t="s">
        <v>123</v>
      </c>
      <c r="AJ11" s="18">
        <v>1.8319166865365898E-2</v>
      </c>
      <c r="AK11" s="18">
        <v>1.4397243277067699E-2</v>
      </c>
      <c r="AL11" s="18" t="s">
        <v>123</v>
      </c>
      <c r="AM11" s="18" t="s">
        <v>123</v>
      </c>
      <c r="AN11" s="18" t="s">
        <v>123</v>
      </c>
      <c r="AO11" s="18" t="s">
        <v>123</v>
      </c>
      <c r="AP11" s="18"/>
      <c r="AQ11" s="18">
        <v>8.8523143048103697E-3</v>
      </c>
      <c r="AR11" s="18">
        <v>0</v>
      </c>
      <c r="AS11" s="18">
        <v>0</v>
      </c>
      <c r="AT11" s="18">
        <v>0</v>
      </c>
      <c r="AU11" s="18">
        <v>7.3106002626750294E-2</v>
      </c>
      <c r="AV11" s="18">
        <v>0</v>
      </c>
      <c r="AW11" s="18"/>
      <c r="AX11" s="18">
        <v>0</v>
      </c>
      <c r="AY11" s="18">
        <v>2.6525426629529801E-2</v>
      </c>
      <c r="AZ11" s="18">
        <v>0</v>
      </c>
      <c r="BA11" s="18">
        <v>0</v>
      </c>
      <c r="BB11" s="18">
        <v>2.98668065061031E-2</v>
      </c>
      <c r="BC11" s="18"/>
      <c r="BD11" s="18">
        <v>1.61029903154822E-2</v>
      </c>
      <c r="BE11" s="18">
        <v>1.9211142981691701E-2</v>
      </c>
      <c r="BF11" s="18"/>
      <c r="BG11" s="18">
        <v>2.39138069945442E-2</v>
      </c>
      <c r="BH11" s="18">
        <v>1.2644281517958199E-2</v>
      </c>
      <c r="BI11" s="18"/>
      <c r="BJ11" s="18">
        <v>8.9270712317318802E-3</v>
      </c>
      <c r="BK11" s="18">
        <v>6.9064349061814497E-3</v>
      </c>
    </row>
    <row r="12" spans="2:63" x14ac:dyDescent="0.35">
      <c r="B12" s="15" t="s">
        <v>125</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K16"/>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242</v>
      </c>
      <c r="D7" s="10">
        <v>142</v>
      </c>
      <c r="E7" s="10">
        <v>100</v>
      </c>
      <c r="F7" s="10"/>
      <c r="G7" s="10">
        <v>65</v>
      </c>
      <c r="H7" s="10">
        <v>126</v>
      </c>
      <c r="I7" s="10">
        <v>51</v>
      </c>
      <c r="J7" s="10"/>
      <c r="K7" s="10">
        <v>43</v>
      </c>
      <c r="L7" s="10">
        <v>50</v>
      </c>
      <c r="M7" s="10">
        <v>86</v>
      </c>
      <c r="N7" s="10">
        <v>63</v>
      </c>
      <c r="O7" s="10"/>
      <c r="P7" s="10">
        <v>14</v>
      </c>
      <c r="Q7" s="10">
        <v>39</v>
      </c>
      <c r="R7" s="10">
        <v>54</v>
      </c>
      <c r="S7" s="10">
        <v>125</v>
      </c>
      <c r="T7" s="10"/>
      <c r="U7" s="10">
        <v>118</v>
      </c>
      <c r="V7" s="10">
        <v>62</v>
      </c>
      <c r="W7" s="10">
        <v>32</v>
      </c>
      <c r="X7" s="10">
        <v>21</v>
      </c>
      <c r="Y7" s="10">
        <v>5</v>
      </c>
      <c r="Z7" s="10"/>
      <c r="AA7" s="10">
        <v>60</v>
      </c>
      <c r="AB7" s="10">
        <v>80</v>
      </c>
      <c r="AC7" s="10"/>
      <c r="AD7" s="10">
        <v>87</v>
      </c>
      <c r="AE7" s="10">
        <v>108</v>
      </c>
      <c r="AF7" s="10"/>
      <c r="AG7" s="10" t="s">
        <v>122</v>
      </c>
      <c r="AH7" s="10" t="s">
        <v>122</v>
      </c>
      <c r="AI7" s="10" t="s">
        <v>122</v>
      </c>
      <c r="AJ7" s="10">
        <v>177</v>
      </c>
      <c r="AK7" s="10">
        <v>65</v>
      </c>
      <c r="AL7" s="10" t="s">
        <v>122</v>
      </c>
      <c r="AM7" s="10" t="s">
        <v>122</v>
      </c>
      <c r="AN7" s="10" t="s">
        <v>122</v>
      </c>
      <c r="AO7" s="10" t="s">
        <v>122</v>
      </c>
      <c r="AP7" s="10"/>
      <c r="AQ7" s="10">
        <v>105</v>
      </c>
      <c r="AR7" s="10">
        <v>66</v>
      </c>
      <c r="AS7" s="10">
        <v>4</v>
      </c>
      <c r="AT7" s="10">
        <v>19</v>
      </c>
      <c r="AU7" s="10">
        <v>43</v>
      </c>
      <c r="AV7" s="10">
        <v>3</v>
      </c>
      <c r="AW7" s="10"/>
      <c r="AX7" s="10">
        <v>49</v>
      </c>
      <c r="AY7" s="10">
        <v>123</v>
      </c>
      <c r="AZ7" s="10">
        <v>6</v>
      </c>
      <c r="BA7" s="10">
        <v>33</v>
      </c>
      <c r="BB7" s="10">
        <v>31</v>
      </c>
      <c r="BC7" s="10"/>
      <c r="BD7" s="10">
        <v>152</v>
      </c>
      <c r="BE7" s="10">
        <v>90</v>
      </c>
      <c r="BF7" s="10"/>
      <c r="BG7" s="10">
        <v>100</v>
      </c>
      <c r="BH7" s="10">
        <v>142</v>
      </c>
      <c r="BI7" s="10"/>
      <c r="BJ7" s="10">
        <v>101</v>
      </c>
      <c r="BK7" s="10">
        <v>133</v>
      </c>
    </row>
    <row r="8" spans="2:63" ht="30" customHeight="1" x14ac:dyDescent="0.35">
      <c r="B8" s="11" t="s">
        <v>19</v>
      </c>
      <c r="C8" s="11">
        <v>249</v>
      </c>
      <c r="D8" s="11">
        <v>157</v>
      </c>
      <c r="E8" s="11">
        <v>92</v>
      </c>
      <c r="F8" s="11"/>
      <c r="G8" s="11">
        <v>80</v>
      </c>
      <c r="H8" s="11">
        <v>119</v>
      </c>
      <c r="I8" s="11">
        <v>50</v>
      </c>
      <c r="J8" s="11"/>
      <c r="K8" s="11">
        <v>40</v>
      </c>
      <c r="L8" s="11">
        <v>50</v>
      </c>
      <c r="M8" s="11">
        <v>85</v>
      </c>
      <c r="N8" s="11">
        <v>73</v>
      </c>
      <c r="O8" s="11"/>
      <c r="P8" s="11">
        <v>15</v>
      </c>
      <c r="Q8" s="11">
        <v>42</v>
      </c>
      <c r="R8" s="11">
        <v>55</v>
      </c>
      <c r="S8" s="11">
        <v>129</v>
      </c>
      <c r="T8" s="11"/>
      <c r="U8" s="11">
        <v>128</v>
      </c>
      <c r="V8" s="11">
        <v>58</v>
      </c>
      <c r="W8" s="11">
        <v>32</v>
      </c>
      <c r="X8" s="11">
        <v>21</v>
      </c>
      <c r="Y8" s="11">
        <v>5</v>
      </c>
      <c r="Z8" s="11"/>
      <c r="AA8" s="11">
        <v>62</v>
      </c>
      <c r="AB8" s="11">
        <v>83</v>
      </c>
      <c r="AC8" s="11"/>
      <c r="AD8" s="11">
        <v>90</v>
      </c>
      <c r="AE8" s="11">
        <v>110</v>
      </c>
      <c r="AF8" s="11"/>
      <c r="AG8" s="11" t="s">
        <v>122</v>
      </c>
      <c r="AH8" s="11" t="s">
        <v>122</v>
      </c>
      <c r="AI8" s="11" t="s">
        <v>122</v>
      </c>
      <c r="AJ8" s="11">
        <v>185</v>
      </c>
      <c r="AK8" s="11">
        <v>65</v>
      </c>
      <c r="AL8" s="11" t="s">
        <v>122</v>
      </c>
      <c r="AM8" s="11" t="s">
        <v>122</v>
      </c>
      <c r="AN8" s="11" t="s">
        <v>122</v>
      </c>
      <c r="AO8" s="11" t="s">
        <v>122</v>
      </c>
      <c r="AP8" s="11"/>
      <c r="AQ8" s="11">
        <v>107</v>
      </c>
      <c r="AR8" s="11">
        <v>68</v>
      </c>
      <c r="AS8" s="11">
        <v>4</v>
      </c>
      <c r="AT8" s="11">
        <v>19</v>
      </c>
      <c r="AU8" s="11">
        <v>46</v>
      </c>
      <c r="AV8" s="11">
        <v>3</v>
      </c>
      <c r="AW8" s="11"/>
      <c r="AX8" s="11">
        <v>52</v>
      </c>
      <c r="AY8" s="11">
        <v>128</v>
      </c>
      <c r="AZ8" s="11">
        <v>7</v>
      </c>
      <c r="BA8" s="11">
        <v>32</v>
      </c>
      <c r="BB8" s="11">
        <v>31</v>
      </c>
      <c r="BC8" s="11"/>
      <c r="BD8" s="11">
        <v>153</v>
      </c>
      <c r="BE8" s="11">
        <v>96</v>
      </c>
      <c r="BF8" s="11"/>
      <c r="BG8" s="11">
        <v>103</v>
      </c>
      <c r="BH8" s="11">
        <v>146</v>
      </c>
      <c r="BI8" s="11"/>
      <c r="BJ8" s="11">
        <v>104</v>
      </c>
      <c r="BK8" s="11">
        <v>137</v>
      </c>
    </row>
    <row r="9" spans="2:63" x14ac:dyDescent="0.35">
      <c r="B9" s="17" t="s">
        <v>202</v>
      </c>
      <c r="C9" s="16">
        <v>0.33901691452924998</v>
      </c>
      <c r="D9" s="16">
        <v>0.34675477837803098</v>
      </c>
      <c r="E9" s="16">
        <v>0.32580212178228501</v>
      </c>
      <c r="F9" s="16"/>
      <c r="G9" s="16">
        <v>0.416541694760797</v>
      </c>
      <c r="H9" s="16">
        <v>0.330689641949652</v>
      </c>
      <c r="I9" s="16">
        <v>0.235925671048797</v>
      </c>
      <c r="J9" s="16"/>
      <c r="K9" s="16">
        <v>0.36055603801303399</v>
      </c>
      <c r="L9" s="16">
        <v>0.28886642095417903</v>
      </c>
      <c r="M9" s="16">
        <v>0.33196184610124402</v>
      </c>
      <c r="N9" s="16">
        <v>0.36972986343556802</v>
      </c>
      <c r="O9" s="16"/>
      <c r="P9" s="16">
        <v>0.133370830345795</v>
      </c>
      <c r="Q9" s="16">
        <v>0.42944434499427098</v>
      </c>
      <c r="R9" s="16">
        <v>0.34207592638272799</v>
      </c>
      <c r="S9" s="16">
        <v>0.34262813888523602</v>
      </c>
      <c r="T9" s="16"/>
      <c r="U9" s="16">
        <v>0.34183867517340999</v>
      </c>
      <c r="V9" s="16">
        <v>0.25845171574632297</v>
      </c>
      <c r="W9" s="16">
        <v>0.25643383634495598</v>
      </c>
      <c r="X9" s="16">
        <v>0.45924609396760402</v>
      </c>
      <c r="Y9" s="16">
        <v>0.81236302915825098</v>
      </c>
      <c r="Z9" s="16"/>
      <c r="AA9" s="16">
        <v>0.359458236104573</v>
      </c>
      <c r="AB9" s="16">
        <v>0.25276341044543299</v>
      </c>
      <c r="AC9" s="16"/>
      <c r="AD9" s="16">
        <v>0.39896208771220698</v>
      </c>
      <c r="AE9" s="16">
        <v>0.26065062302988001</v>
      </c>
      <c r="AF9" s="16"/>
      <c r="AG9" s="16" t="s">
        <v>123</v>
      </c>
      <c r="AH9" s="16" t="s">
        <v>123</v>
      </c>
      <c r="AI9" s="16" t="s">
        <v>123</v>
      </c>
      <c r="AJ9" s="16">
        <v>0.33191912366447002</v>
      </c>
      <c r="AK9" s="16">
        <v>0.35931370612109997</v>
      </c>
      <c r="AL9" s="16" t="s">
        <v>123</v>
      </c>
      <c r="AM9" s="16" t="s">
        <v>123</v>
      </c>
      <c r="AN9" s="16" t="s">
        <v>123</v>
      </c>
      <c r="AO9" s="16" t="s">
        <v>123</v>
      </c>
      <c r="AP9" s="16"/>
      <c r="AQ9" s="16">
        <v>0.31161835101461599</v>
      </c>
      <c r="AR9" s="16">
        <v>0.43757667777166198</v>
      </c>
      <c r="AS9" s="16">
        <v>0.21776162322959799</v>
      </c>
      <c r="AT9" s="16">
        <v>0.324868527272684</v>
      </c>
      <c r="AU9" s="16">
        <v>0.26488581876317502</v>
      </c>
      <c r="AV9" s="16">
        <v>0.36002934862383001</v>
      </c>
      <c r="AW9" s="16"/>
      <c r="AX9" s="16">
        <v>0.39299853722241901</v>
      </c>
      <c r="AY9" s="16">
        <v>0.36908581909784799</v>
      </c>
      <c r="AZ9" s="16">
        <v>0</v>
      </c>
      <c r="BA9" s="16">
        <v>0.28865464703646898</v>
      </c>
      <c r="BB9" s="16">
        <v>0.25064771571984001</v>
      </c>
      <c r="BC9" s="16"/>
      <c r="BD9" s="16">
        <v>0.33417049390155001</v>
      </c>
      <c r="BE9" s="16">
        <v>0.34672305776484502</v>
      </c>
      <c r="BF9" s="16"/>
      <c r="BG9" s="16">
        <v>0.35513078667751202</v>
      </c>
      <c r="BH9" s="16">
        <v>0.32766119518688203</v>
      </c>
      <c r="BI9" s="16"/>
      <c r="BJ9" s="16">
        <v>0.36449315729669601</v>
      </c>
      <c r="BK9" s="16">
        <v>0.30232117629819799</v>
      </c>
    </row>
    <row r="10" spans="2:63" x14ac:dyDescent="0.35">
      <c r="B10" s="17" t="s">
        <v>203</v>
      </c>
      <c r="C10" s="16">
        <v>0.63145803246202004</v>
      </c>
      <c r="D10" s="16">
        <v>0.61803054792226098</v>
      </c>
      <c r="E10" s="16">
        <v>0.65438961006194896</v>
      </c>
      <c r="F10" s="16"/>
      <c r="G10" s="16">
        <v>0.56320789637057</v>
      </c>
      <c r="H10" s="16">
        <v>0.62917758955945402</v>
      </c>
      <c r="I10" s="16">
        <v>0.74498599916678399</v>
      </c>
      <c r="J10" s="16"/>
      <c r="K10" s="16">
        <v>0.61729001941385697</v>
      </c>
      <c r="L10" s="16">
        <v>0.69284692052094199</v>
      </c>
      <c r="M10" s="16">
        <v>0.645158347253173</v>
      </c>
      <c r="N10" s="16">
        <v>0.58127430540191105</v>
      </c>
      <c r="O10" s="16"/>
      <c r="P10" s="16">
        <v>0.866629169654205</v>
      </c>
      <c r="Q10" s="16">
        <v>0.54777909799972302</v>
      </c>
      <c r="R10" s="16">
        <v>0.57558217931371403</v>
      </c>
      <c r="S10" s="16">
        <v>0.642522393038509</v>
      </c>
      <c r="T10" s="16"/>
      <c r="U10" s="16">
        <v>0.62267988885306202</v>
      </c>
      <c r="V10" s="16">
        <v>0.70900692926133002</v>
      </c>
      <c r="W10" s="16">
        <v>0.74356616365504402</v>
      </c>
      <c r="X10" s="16">
        <v>0.49702130896497798</v>
      </c>
      <c r="Y10" s="16">
        <v>0.18763697084174899</v>
      </c>
      <c r="Z10" s="16"/>
      <c r="AA10" s="16">
        <v>0.64054176389542705</v>
      </c>
      <c r="AB10" s="16">
        <v>0.71249464696393305</v>
      </c>
      <c r="AC10" s="16"/>
      <c r="AD10" s="16">
        <v>0.58312932623620695</v>
      </c>
      <c r="AE10" s="16">
        <v>0.714086628892456</v>
      </c>
      <c r="AF10" s="16"/>
      <c r="AG10" s="16" t="s">
        <v>123</v>
      </c>
      <c r="AH10" s="16" t="s">
        <v>123</v>
      </c>
      <c r="AI10" s="16" t="s">
        <v>123</v>
      </c>
      <c r="AJ10" s="16">
        <v>0.63846691676240497</v>
      </c>
      <c r="AK10" s="16">
        <v>0.61141547744082303</v>
      </c>
      <c r="AL10" s="16" t="s">
        <v>123</v>
      </c>
      <c r="AM10" s="16" t="s">
        <v>123</v>
      </c>
      <c r="AN10" s="16" t="s">
        <v>123</v>
      </c>
      <c r="AO10" s="16" t="s">
        <v>123</v>
      </c>
      <c r="AP10" s="16"/>
      <c r="AQ10" s="16">
        <v>0.66145605288532705</v>
      </c>
      <c r="AR10" s="16">
        <v>0.53873144699265396</v>
      </c>
      <c r="AS10" s="16">
        <v>0.78223837677040298</v>
      </c>
      <c r="AT10" s="16">
        <v>0.62910692639913701</v>
      </c>
      <c r="AU10" s="16">
        <v>0.69212618963374695</v>
      </c>
      <c r="AV10" s="16">
        <v>0.63997065137617004</v>
      </c>
      <c r="AW10" s="16"/>
      <c r="AX10" s="16">
        <v>0.60700146277758105</v>
      </c>
      <c r="AY10" s="16">
        <v>0.60140465863029602</v>
      </c>
      <c r="AZ10" s="16">
        <v>1</v>
      </c>
      <c r="BA10" s="16">
        <v>0.71134535296353096</v>
      </c>
      <c r="BB10" s="16">
        <v>0.63385348268935104</v>
      </c>
      <c r="BC10" s="16"/>
      <c r="BD10" s="16">
        <v>0.63068338132328206</v>
      </c>
      <c r="BE10" s="16">
        <v>0.63268978122906205</v>
      </c>
      <c r="BF10" s="16"/>
      <c r="BG10" s="16">
        <v>0.61026916266342701</v>
      </c>
      <c r="BH10" s="16">
        <v>0.64639018883020705</v>
      </c>
      <c r="BI10" s="16"/>
      <c r="BJ10" s="16">
        <v>0.609173966149686</v>
      </c>
      <c r="BK10" s="16">
        <v>0.66388875271514702</v>
      </c>
    </row>
    <row r="11" spans="2:63" x14ac:dyDescent="0.35">
      <c r="B11" s="17" t="s">
        <v>84</v>
      </c>
      <c r="C11" s="18">
        <v>2.9525053008729801E-2</v>
      </c>
      <c r="D11" s="18">
        <v>3.5214673699708099E-2</v>
      </c>
      <c r="E11" s="18">
        <v>1.98082681557669E-2</v>
      </c>
      <c r="F11" s="18"/>
      <c r="G11" s="18">
        <v>2.0250408868633201E-2</v>
      </c>
      <c r="H11" s="18">
        <v>4.01327684908942E-2</v>
      </c>
      <c r="I11" s="18">
        <v>1.9088329784419E-2</v>
      </c>
      <c r="J11" s="18"/>
      <c r="K11" s="18">
        <v>2.2153942573109299E-2</v>
      </c>
      <c r="L11" s="18">
        <v>1.8286658524879099E-2</v>
      </c>
      <c r="M11" s="18">
        <v>2.2879806645582899E-2</v>
      </c>
      <c r="N11" s="18">
        <v>4.8995831162520598E-2</v>
      </c>
      <c r="O11" s="18"/>
      <c r="P11" s="18">
        <v>0</v>
      </c>
      <c r="Q11" s="18">
        <v>2.2776557006005699E-2</v>
      </c>
      <c r="R11" s="18">
        <v>8.2341894303558302E-2</v>
      </c>
      <c r="S11" s="18">
        <v>1.48494680762555E-2</v>
      </c>
      <c r="T11" s="18"/>
      <c r="U11" s="18">
        <v>3.5481435973527903E-2</v>
      </c>
      <c r="V11" s="18">
        <v>3.2541354992346602E-2</v>
      </c>
      <c r="W11" s="18">
        <v>0</v>
      </c>
      <c r="X11" s="18">
        <v>4.3732597067418499E-2</v>
      </c>
      <c r="Y11" s="18">
        <v>0</v>
      </c>
      <c r="Z11" s="18"/>
      <c r="AA11" s="18">
        <v>0</v>
      </c>
      <c r="AB11" s="18">
        <v>3.4741942590633602E-2</v>
      </c>
      <c r="AC11" s="18"/>
      <c r="AD11" s="18">
        <v>1.79085860515866E-2</v>
      </c>
      <c r="AE11" s="18">
        <v>2.52627480776642E-2</v>
      </c>
      <c r="AF11" s="18"/>
      <c r="AG11" s="18" t="s">
        <v>123</v>
      </c>
      <c r="AH11" s="18" t="s">
        <v>123</v>
      </c>
      <c r="AI11" s="18" t="s">
        <v>123</v>
      </c>
      <c r="AJ11" s="18">
        <v>2.9613959573124699E-2</v>
      </c>
      <c r="AK11" s="18">
        <v>2.9270816438077201E-2</v>
      </c>
      <c r="AL11" s="18" t="s">
        <v>123</v>
      </c>
      <c r="AM11" s="18" t="s">
        <v>123</v>
      </c>
      <c r="AN11" s="18" t="s">
        <v>123</v>
      </c>
      <c r="AO11" s="18" t="s">
        <v>123</v>
      </c>
      <c r="AP11" s="18"/>
      <c r="AQ11" s="18">
        <v>2.6925596100057E-2</v>
      </c>
      <c r="AR11" s="18">
        <v>2.3691875235683699E-2</v>
      </c>
      <c r="AS11" s="18">
        <v>0</v>
      </c>
      <c r="AT11" s="18">
        <v>4.6024546328179303E-2</v>
      </c>
      <c r="AU11" s="18">
        <v>4.2987991603077903E-2</v>
      </c>
      <c r="AV11" s="18">
        <v>0</v>
      </c>
      <c r="AW11" s="18"/>
      <c r="AX11" s="18">
        <v>0</v>
      </c>
      <c r="AY11" s="18">
        <v>2.9509522271856301E-2</v>
      </c>
      <c r="AZ11" s="18">
        <v>0</v>
      </c>
      <c r="BA11" s="18">
        <v>0</v>
      </c>
      <c r="BB11" s="18">
        <v>0.115498801590809</v>
      </c>
      <c r="BC11" s="18"/>
      <c r="BD11" s="18">
        <v>3.5146124775168402E-2</v>
      </c>
      <c r="BE11" s="18">
        <v>2.05871610060923E-2</v>
      </c>
      <c r="BF11" s="18"/>
      <c r="BG11" s="18">
        <v>3.4600050659061597E-2</v>
      </c>
      <c r="BH11" s="18">
        <v>2.59486159829115E-2</v>
      </c>
      <c r="BI11" s="18"/>
      <c r="BJ11" s="18">
        <v>2.6332876553618399E-2</v>
      </c>
      <c r="BK11" s="18">
        <v>3.3790070986655603E-2</v>
      </c>
    </row>
    <row r="12" spans="2:63" x14ac:dyDescent="0.35">
      <c r="B12" s="15" t="s">
        <v>125</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K16"/>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242</v>
      </c>
      <c r="D7" s="10">
        <v>142</v>
      </c>
      <c r="E7" s="10">
        <v>100</v>
      </c>
      <c r="F7" s="10"/>
      <c r="G7" s="10">
        <v>65</v>
      </c>
      <c r="H7" s="10">
        <v>126</v>
      </c>
      <c r="I7" s="10">
        <v>51</v>
      </c>
      <c r="J7" s="10"/>
      <c r="K7" s="10">
        <v>43</v>
      </c>
      <c r="L7" s="10">
        <v>50</v>
      </c>
      <c r="M7" s="10">
        <v>86</v>
      </c>
      <c r="N7" s="10">
        <v>63</v>
      </c>
      <c r="O7" s="10"/>
      <c r="P7" s="10">
        <v>14</v>
      </c>
      <c r="Q7" s="10">
        <v>39</v>
      </c>
      <c r="R7" s="10">
        <v>54</v>
      </c>
      <c r="S7" s="10">
        <v>125</v>
      </c>
      <c r="T7" s="10"/>
      <c r="U7" s="10">
        <v>118</v>
      </c>
      <c r="V7" s="10">
        <v>62</v>
      </c>
      <c r="W7" s="10">
        <v>32</v>
      </c>
      <c r="X7" s="10">
        <v>21</v>
      </c>
      <c r="Y7" s="10">
        <v>5</v>
      </c>
      <c r="Z7" s="10"/>
      <c r="AA7" s="10">
        <v>60</v>
      </c>
      <c r="AB7" s="10">
        <v>80</v>
      </c>
      <c r="AC7" s="10"/>
      <c r="AD7" s="10">
        <v>87</v>
      </c>
      <c r="AE7" s="10">
        <v>108</v>
      </c>
      <c r="AF7" s="10"/>
      <c r="AG7" s="10" t="s">
        <v>122</v>
      </c>
      <c r="AH7" s="10" t="s">
        <v>122</v>
      </c>
      <c r="AI7" s="10" t="s">
        <v>122</v>
      </c>
      <c r="AJ7" s="10">
        <v>177</v>
      </c>
      <c r="AK7" s="10">
        <v>65</v>
      </c>
      <c r="AL7" s="10" t="s">
        <v>122</v>
      </c>
      <c r="AM7" s="10" t="s">
        <v>122</v>
      </c>
      <c r="AN7" s="10" t="s">
        <v>122</v>
      </c>
      <c r="AO7" s="10" t="s">
        <v>122</v>
      </c>
      <c r="AP7" s="10"/>
      <c r="AQ7" s="10">
        <v>105</v>
      </c>
      <c r="AR7" s="10">
        <v>66</v>
      </c>
      <c r="AS7" s="10">
        <v>4</v>
      </c>
      <c r="AT7" s="10">
        <v>19</v>
      </c>
      <c r="AU7" s="10">
        <v>43</v>
      </c>
      <c r="AV7" s="10">
        <v>3</v>
      </c>
      <c r="AW7" s="10"/>
      <c r="AX7" s="10">
        <v>49</v>
      </c>
      <c r="AY7" s="10">
        <v>123</v>
      </c>
      <c r="AZ7" s="10">
        <v>6</v>
      </c>
      <c r="BA7" s="10">
        <v>33</v>
      </c>
      <c r="BB7" s="10">
        <v>31</v>
      </c>
      <c r="BC7" s="10"/>
      <c r="BD7" s="10">
        <v>152</v>
      </c>
      <c r="BE7" s="10">
        <v>90</v>
      </c>
      <c r="BF7" s="10"/>
      <c r="BG7" s="10">
        <v>100</v>
      </c>
      <c r="BH7" s="10">
        <v>142</v>
      </c>
      <c r="BI7" s="10"/>
      <c r="BJ7" s="10">
        <v>101</v>
      </c>
      <c r="BK7" s="10">
        <v>133</v>
      </c>
    </row>
    <row r="8" spans="2:63" ht="30" customHeight="1" x14ac:dyDescent="0.35">
      <c r="B8" s="11" t="s">
        <v>19</v>
      </c>
      <c r="C8" s="11">
        <v>249</v>
      </c>
      <c r="D8" s="11">
        <v>157</v>
      </c>
      <c r="E8" s="11">
        <v>92</v>
      </c>
      <c r="F8" s="11"/>
      <c r="G8" s="11">
        <v>80</v>
      </c>
      <c r="H8" s="11">
        <v>119</v>
      </c>
      <c r="I8" s="11">
        <v>50</v>
      </c>
      <c r="J8" s="11"/>
      <c r="K8" s="11">
        <v>40</v>
      </c>
      <c r="L8" s="11">
        <v>50</v>
      </c>
      <c r="M8" s="11">
        <v>85</v>
      </c>
      <c r="N8" s="11">
        <v>73</v>
      </c>
      <c r="O8" s="11"/>
      <c r="P8" s="11">
        <v>15</v>
      </c>
      <c r="Q8" s="11">
        <v>42</v>
      </c>
      <c r="R8" s="11">
        <v>55</v>
      </c>
      <c r="S8" s="11">
        <v>129</v>
      </c>
      <c r="T8" s="11"/>
      <c r="U8" s="11">
        <v>128</v>
      </c>
      <c r="V8" s="11">
        <v>58</v>
      </c>
      <c r="W8" s="11">
        <v>32</v>
      </c>
      <c r="X8" s="11">
        <v>21</v>
      </c>
      <c r="Y8" s="11">
        <v>5</v>
      </c>
      <c r="Z8" s="11"/>
      <c r="AA8" s="11">
        <v>62</v>
      </c>
      <c r="AB8" s="11">
        <v>83</v>
      </c>
      <c r="AC8" s="11"/>
      <c r="AD8" s="11">
        <v>90</v>
      </c>
      <c r="AE8" s="11">
        <v>110</v>
      </c>
      <c r="AF8" s="11"/>
      <c r="AG8" s="11" t="s">
        <v>122</v>
      </c>
      <c r="AH8" s="11" t="s">
        <v>122</v>
      </c>
      <c r="AI8" s="11" t="s">
        <v>122</v>
      </c>
      <c r="AJ8" s="11">
        <v>185</v>
      </c>
      <c r="AK8" s="11">
        <v>65</v>
      </c>
      <c r="AL8" s="11" t="s">
        <v>122</v>
      </c>
      <c r="AM8" s="11" t="s">
        <v>122</v>
      </c>
      <c r="AN8" s="11" t="s">
        <v>122</v>
      </c>
      <c r="AO8" s="11" t="s">
        <v>122</v>
      </c>
      <c r="AP8" s="11"/>
      <c r="AQ8" s="11">
        <v>107</v>
      </c>
      <c r="AR8" s="11">
        <v>68</v>
      </c>
      <c r="AS8" s="11">
        <v>4</v>
      </c>
      <c r="AT8" s="11">
        <v>19</v>
      </c>
      <c r="AU8" s="11">
        <v>46</v>
      </c>
      <c r="AV8" s="11">
        <v>3</v>
      </c>
      <c r="AW8" s="11"/>
      <c r="AX8" s="11">
        <v>52</v>
      </c>
      <c r="AY8" s="11">
        <v>128</v>
      </c>
      <c r="AZ8" s="11">
        <v>7</v>
      </c>
      <c r="BA8" s="11">
        <v>32</v>
      </c>
      <c r="BB8" s="11">
        <v>31</v>
      </c>
      <c r="BC8" s="11"/>
      <c r="BD8" s="11">
        <v>153</v>
      </c>
      <c r="BE8" s="11">
        <v>96</v>
      </c>
      <c r="BF8" s="11"/>
      <c r="BG8" s="11">
        <v>103</v>
      </c>
      <c r="BH8" s="11">
        <v>146</v>
      </c>
      <c r="BI8" s="11"/>
      <c r="BJ8" s="11">
        <v>104</v>
      </c>
      <c r="BK8" s="11">
        <v>137</v>
      </c>
    </row>
    <row r="9" spans="2:63" x14ac:dyDescent="0.35">
      <c r="B9" s="17" t="s">
        <v>202</v>
      </c>
      <c r="C9" s="16">
        <v>0.204391997994439</v>
      </c>
      <c r="D9" s="16">
        <v>0.21363140256955099</v>
      </c>
      <c r="E9" s="16">
        <v>0.188612860631521</v>
      </c>
      <c r="F9" s="16"/>
      <c r="G9" s="16">
        <v>0.25890715918990798</v>
      </c>
      <c r="H9" s="16">
        <v>0.20460533440077699</v>
      </c>
      <c r="I9" s="16">
        <v>0.11752077017547299</v>
      </c>
      <c r="J9" s="16"/>
      <c r="K9" s="16">
        <v>0.24117858464664399</v>
      </c>
      <c r="L9" s="16">
        <v>0.14497311372807001</v>
      </c>
      <c r="M9" s="16">
        <v>0.19875042662103201</v>
      </c>
      <c r="N9" s="16">
        <v>0.231431347655355</v>
      </c>
      <c r="O9" s="16"/>
      <c r="P9" s="16">
        <v>7.0948924405513702E-2</v>
      </c>
      <c r="Q9" s="16">
        <v>4.1598841544420798E-2</v>
      </c>
      <c r="R9" s="16">
        <v>0.219520106155662</v>
      </c>
      <c r="S9" s="16">
        <v>0.268030012075063</v>
      </c>
      <c r="T9" s="16"/>
      <c r="U9" s="16">
        <v>0.170149317970504</v>
      </c>
      <c r="V9" s="16">
        <v>0.14792281149674399</v>
      </c>
      <c r="W9" s="16">
        <v>0.24435191050522601</v>
      </c>
      <c r="X9" s="16">
        <v>0.43882696453567999</v>
      </c>
      <c r="Y9" s="16">
        <v>0.46267187194214399</v>
      </c>
      <c r="Z9" s="16"/>
      <c r="AA9" s="16">
        <v>0.20696658379493699</v>
      </c>
      <c r="AB9" s="16">
        <v>0.223156725181056</v>
      </c>
      <c r="AC9" s="16"/>
      <c r="AD9" s="16">
        <v>0.22170373236621499</v>
      </c>
      <c r="AE9" s="16">
        <v>0.20332387341965799</v>
      </c>
      <c r="AF9" s="16"/>
      <c r="AG9" s="16" t="s">
        <v>123</v>
      </c>
      <c r="AH9" s="16" t="s">
        <v>123</v>
      </c>
      <c r="AI9" s="16" t="s">
        <v>123</v>
      </c>
      <c r="AJ9" s="16">
        <v>0.24424238765594899</v>
      </c>
      <c r="AK9" s="16">
        <v>9.0436110983562398E-2</v>
      </c>
      <c r="AL9" s="16" t="s">
        <v>123</v>
      </c>
      <c r="AM9" s="16" t="s">
        <v>123</v>
      </c>
      <c r="AN9" s="16" t="s">
        <v>123</v>
      </c>
      <c r="AO9" s="16" t="s">
        <v>123</v>
      </c>
      <c r="AP9" s="16"/>
      <c r="AQ9" s="16">
        <v>0.198798861759648</v>
      </c>
      <c r="AR9" s="16">
        <v>0.235696656683508</v>
      </c>
      <c r="AS9" s="16">
        <v>0</v>
      </c>
      <c r="AT9" s="16">
        <v>0.30858050763450701</v>
      </c>
      <c r="AU9" s="16">
        <v>0.123019499815487</v>
      </c>
      <c r="AV9" s="16">
        <v>0.36002934862383001</v>
      </c>
      <c r="AW9" s="16"/>
      <c r="AX9" s="16">
        <v>0.217608744548179</v>
      </c>
      <c r="AY9" s="16">
        <v>0.235055440564582</v>
      </c>
      <c r="AZ9" s="16">
        <v>0</v>
      </c>
      <c r="BA9" s="16">
        <v>0.11010083335227699</v>
      </c>
      <c r="BB9" s="16">
        <v>0.19778101727279901</v>
      </c>
      <c r="BC9" s="16"/>
      <c r="BD9" s="16">
        <v>0.18699529374754001</v>
      </c>
      <c r="BE9" s="16">
        <v>0.23205395824354699</v>
      </c>
      <c r="BF9" s="16"/>
      <c r="BG9" s="16">
        <v>0.17570995901231001</v>
      </c>
      <c r="BH9" s="16">
        <v>0.22460471793233799</v>
      </c>
      <c r="BI9" s="16"/>
      <c r="BJ9" s="16">
        <v>0.18193731751928599</v>
      </c>
      <c r="BK9" s="16">
        <v>0.19019026898050601</v>
      </c>
    </row>
    <row r="10" spans="2:63" x14ac:dyDescent="0.35">
      <c r="B10" s="17" t="s">
        <v>203</v>
      </c>
      <c r="C10" s="16">
        <v>0.76934643975594197</v>
      </c>
      <c r="D10" s="16">
        <v>0.77968037007687296</v>
      </c>
      <c r="E10" s="16">
        <v>0.75169806158317398</v>
      </c>
      <c r="F10" s="16"/>
      <c r="G10" s="16">
        <v>0.71872063818665399</v>
      </c>
      <c r="H10" s="16">
        <v>0.75544684879903101</v>
      </c>
      <c r="I10" s="16">
        <v>0.88247922982452698</v>
      </c>
      <c r="J10" s="16"/>
      <c r="K10" s="16">
        <v>0.73666747278024702</v>
      </c>
      <c r="L10" s="16">
        <v>0.83625068848951301</v>
      </c>
      <c r="M10" s="16">
        <v>0.769264567405611</v>
      </c>
      <c r="N10" s="16">
        <v>0.74157151543080602</v>
      </c>
      <c r="O10" s="16"/>
      <c r="P10" s="16">
        <v>0.866629169654205</v>
      </c>
      <c r="Q10" s="16">
        <v>0.93804462228184804</v>
      </c>
      <c r="R10" s="16">
        <v>0.71044183135734795</v>
      </c>
      <c r="S10" s="16">
        <v>0.72462980391561305</v>
      </c>
      <c r="T10" s="16"/>
      <c r="U10" s="16">
        <v>0.79274780246582</v>
      </c>
      <c r="V10" s="16">
        <v>0.82129273390372703</v>
      </c>
      <c r="W10" s="16">
        <v>0.75564808949477402</v>
      </c>
      <c r="X10" s="16">
        <v>0.56117303546431996</v>
      </c>
      <c r="Y10" s="16">
        <v>0.53732812805785601</v>
      </c>
      <c r="Z10" s="16"/>
      <c r="AA10" s="16">
        <v>0.79303341620506296</v>
      </c>
      <c r="AB10" s="16">
        <v>0.76411605699955898</v>
      </c>
      <c r="AC10" s="16"/>
      <c r="AD10" s="16">
        <v>0.76877298636770897</v>
      </c>
      <c r="AE10" s="16">
        <v>0.76176628265230695</v>
      </c>
      <c r="AF10" s="16"/>
      <c r="AG10" s="16" t="s">
        <v>123</v>
      </c>
      <c r="AH10" s="16" t="s">
        <v>123</v>
      </c>
      <c r="AI10" s="16" t="s">
        <v>123</v>
      </c>
      <c r="AJ10" s="16">
        <v>0.73035620864685502</v>
      </c>
      <c r="AK10" s="16">
        <v>0.88084262357084198</v>
      </c>
      <c r="AL10" s="16" t="s">
        <v>123</v>
      </c>
      <c r="AM10" s="16" t="s">
        <v>123</v>
      </c>
      <c r="AN10" s="16" t="s">
        <v>123</v>
      </c>
      <c r="AO10" s="16" t="s">
        <v>123</v>
      </c>
      <c r="AP10" s="16"/>
      <c r="AQ10" s="16">
        <v>0.77443119133706395</v>
      </c>
      <c r="AR10" s="16">
        <v>0.75045113212900305</v>
      </c>
      <c r="AS10" s="16">
        <v>1</v>
      </c>
      <c r="AT10" s="16">
        <v>0.59774908818331296</v>
      </c>
      <c r="AU10" s="16">
        <v>0.85680613462042698</v>
      </c>
      <c r="AV10" s="16">
        <v>0.63997065137617004</v>
      </c>
      <c r="AW10" s="16"/>
      <c r="AX10" s="16">
        <v>0.76454452228114</v>
      </c>
      <c r="AY10" s="16">
        <v>0.74380889963056096</v>
      </c>
      <c r="AZ10" s="16">
        <v>1</v>
      </c>
      <c r="BA10" s="16">
        <v>0.86045893849323196</v>
      </c>
      <c r="BB10" s="16">
        <v>0.73857812010792001</v>
      </c>
      <c r="BC10" s="16"/>
      <c r="BD10" s="16">
        <v>0.79538830391971305</v>
      </c>
      <c r="BE10" s="16">
        <v>0.72793807866137905</v>
      </c>
      <c r="BF10" s="16"/>
      <c r="BG10" s="16">
        <v>0.81513243488318998</v>
      </c>
      <c r="BH10" s="16">
        <v>0.73708027146986999</v>
      </c>
      <c r="BI10" s="16"/>
      <c r="BJ10" s="16">
        <v>0.78157956697473197</v>
      </c>
      <c r="BK10" s="16">
        <v>0.78971117693411197</v>
      </c>
    </row>
    <row r="11" spans="2:63" x14ac:dyDescent="0.35">
      <c r="B11" s="17" t="s">
        <v>84</v>
      </c>
      <c r="C11" s="18">
        <v>2.6261562249618901E-2</v>
      </c>
      <c r="D11" s="18">
        <v>6.68822735357592E-3</v>
      </c>
      <c r="E11" s="18">
        <v>5.9689077785305002E-2</v>
      </c>
      <c r="F11" s="18"/>
      <c r="G11" s="18">
        <v>2.2372202623437799E-2</v>
      </c>
      <c r="H11" s="18">
        <v>3.9947816800191299E-2</v>
      </c>
      <c r="I11" s="18">
        <v>0</v>
      </c>
      <c r="J11" s="18"/>
      <c r="K11" s="18">
        <v>2.2153942573109299E-2</v>
      </c>
      <c r="L11" s="18">
        <v>1.8776197782417601E-2</v>
      </c>
      <c r="M11" s="18">
        <v>3.1985005973356198E-2</v>
      </c>
      <c r="N11" s="18">
        <v>2.6997136913839401E-2</v>
      </c>
      <c r="O11" s="18"/>
      <c r="P11" s="18">
        <v>6.2421905940281699E-2</v>
      </c>
      <c r="Q11" s="18">
        <v>2.0356536173731399E-2</v>
      </c>
      <c r="R11" s="18">
        <v>7.0038062486989905E-2</v>
      </c>
      <c r="S11" s="18">
        <v>7.3401840093236803E-3</v>
      </c>
      <c r="T11" s="18"/>
      <c r="U11" s="18">
        <v>3.7102879563676798E-2</v>
      </c>
      <c r="V11" s="18">
        <v>3.0784454599529401E-2</v>
      </c>
      <c r="W11" s="18">
        <v>0</v>
      </c>
      <c r="X11" s="18">
        <v>0</v>
      </c>
      <c r="Y11" s="18">
        <v>0</v>
      </c>
      <c r="Z11" s="18"/>
      <c r="AA11" s="18">
        <v>0</v>
      </c>
      <c r="AB11" s="18">
        <v>1.2727217819385E-2</v>
      </c>
      <c r="AC11" s="18"/>
      <c r="AD11" s="18">
        <v>9.5232812660759596E-3</v>
      </c>
      <c r="AE11" s="18">
        <v>3.49098439280352E-2</v>
      </c>
      <c r="AF11" s="18"/>
      <c r="AG11" s="18" t="s">
        <v>123</v>
      </c>
      <c r="AH11" s="18" t="s">
        <v>123</v>
      </c>
      <c r="AI11" s="18" t="s">
        <v>123</v>
      </c>
      <c r="AJ11" s="18">
        <v>2.54014036971962E-2</v>
      </c>
      <c r="AK11" s="18">
        <v>2.8721265445595501E-2</v>
      </c>
      <c r="AL11" s="18" t="s">
        <v>123</v>
      </c>
      <c r="AM11" s="18" t="s">
        <v>123</v>
      </c>
      <c r="AN11" s="18" t="s">
        <v>123</v>
      </c>
      <c r="AO11" s="18" t="s">
        <v>123</v>
      </c>
      <c r="AP11" s="18"/>
      <c r="AQ11" s="18">
        <v>2.6769946903287802E-2</v>
      </c>
      <c r="AR11" s="18">
        <v>1.38522111874893E-2</v>
      </c>
      <c r="AS11" s="18">
        <v>0</v>
      </c>
      <c r="AT11" s="18">
        <v>9.3670404182180506E-2</v>
      </c>
      <c r="AU11" s="18">
        <v>2.01743655640855E-2</v>
      </c>
      <c r="AV11" s="18">
        <v>0</v>
      </c>
      <c r="AW11" s="18"/>
      <c r="AX11" s="18">
        <v>1.7846733170680699E-2</v>
      </c>
      <c r="AY11" s="18">
        <v>2.1135659804856401E-2</v>
      </c>
      <c r="AZ11" s="18">
        <v>0</v>
      </c>
      <c r="BA11" s="18">
        <v>2.9440228154490398E-2</v>
      </c>
      <c r="BB11" s="18">
        <v>6.3640862619280605E-2</v>
      </c>
      <c r="BC11" s="18"/>
      <c r="BD11" s="18">
        <v>1.7616402332746701E-2</v>
      </c>
      <c r="BE11" s="18">
        <v>4.0007963095073602E-2</v>
      </c>
      <c r="BF11" s="18"/>
      <c r="BG11" s="18">
        <v>9.1576061044997496E-3</v>
      </c>
      <c r="BH11" s="18">
        <v>3.83150105977925E-2</v>
      </c>
      <c r="BI11" s="18"/>
      <c r="BJ11" s="18">
        <v>3.6483115505981698E-2</v>
      </c>
      <c r="BK11" s="18">
        <v>2.0098554085382699E-2</v>
      </c>
    </row>
    <row r="12" spans="2:63" x14ac:dyDescent="0.35">
      <c r="B12" s="15" t="s">
        <v>125</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K16"/>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242</v>
      </c>
      <c r="D7" s="10">
        <v>142</v>
      </c>
      <c r="E7" s="10">
        <v>100</v>
      </c>
      <c r="F7" s="10"/>
      <c r="G7" s="10">
        <v>65</v>
      </c>
      <c r="H7" s="10">
        <v>126</v>
      </c>
      <c r="I7" s="10">
        <v>51</v>
      </c>
      <c r="J7" s="10"/>
      <c r="K7" s="10">
        <v>43</v>
      </c>
      <c r="L7" s="10">
        <v>50</v>
      </c>
      <c r="M7" s="10">
        <v>86</v>
      </c>
      <c r="N7" s="10">
        <v>63</v>
      </c>
      <c r="O7" s="10"/>
      <c r="P7" s="10">
        <v>14</v>
      </c>
      <c r="Q7" s="10">
        <v>39</v>
      </c>
      <c r="R7" s="10">
        <v>54</v>
      </c>
      <c r="S7" s="10">
        <v>125</v>
      </c>
      <c r="T7" s="10"/>
      <c r="U7" s="10">
        <v>118</v>
      </c>
      <c r="V7" s="10">
        <v>62</v>
      </c>
      <c r="W7" s="10">
        <v>32</v>
      </c>
      <c r="X7" s="10">
        <v>21</v>
      </c>
      <c r="Y7" s="10">
        <v>5</v>
      </c>
      <c r="Z7" s="10"/>
      <c r="AA7" s="10">
        <v>60</v>
      </c>
      <c r="AB7" s="10">
        <v>80</v>
      </c>
      <c r="AC7" s="10"/>
      <c r="AD7" s="10">
        <v>87</v>
      </c>
      <c r="AE7" s="10">
        <v>108</v>
      </c>
      <c r="AF7" s="10"/>
      <c r="AG7" s="10" t="s">
        <v>122</v>
      </c>
      <c r="AH7" s="10" t="s">
        <v>122</v>
      </c>
      <c r="AI7" s="10" t="s">
        <v>122</v>
      </c>
      <c r="AJ7" s="10">
        <v>177</v>
      </c>
      <c r="AK7" s="10">
        <v>65</v>
      </c>
      <c r="AL7" s="10" t="s">
        <v>122</v>
      </c>
      <c r="AM7" s="10" t="s">
        <v>122</v>
      </c>
      <c r="AN7" s="10" t="s">
        <v>122</v>
      </c>
      <c r="AO7" s="10" t="s">
        <v>122</v>
      </c>
      <c r="AP7" s="10"/>
      <c r="AQ7" s="10">
        <v>105</v>
      </c>
      <c r="AR7" s="10">
        <v>66</v>
      </c>
      <c r="AS7" s="10">
        <v>4</v>
      </c>
      <c r="AT7" s="10">
        <v>19</v>
      </c>
      <c r="AU7" s="10">
        <v>43</v>
      </c>
      <c r="AV7" s="10">
        <v>3</v>
      </c>
      <c r="AW7" s="10"/>
      <c r="AX7" s="10">
        <v>49</v>
      </c>
      <c r="AY7" s="10">
        <v>123</v>
      </c>
      <c r="AZ7" s="10">
        <v>6</v>
      </c>
      <c r="BA7" s="10">
        <v>33</v>
      </c>
      <c r="BB7" s="10">
        <v>31</v>
      </c>
      <c r="BC7" s="10"/>
      <c r="BD7" s="10">
        <v>152</v>
      </c>
      <c r="BE7" s="10">
        <v>90</v>
      </c>
      <c r="BF7" s="10"/>
      <c r="BG7" s="10">
        <v>100</v>
      </c>
      <c r="BH7" s="10">
        <v>142</v>
      </c>
      <c r="BI7" s="10"/>
      <c r="BJ7" s="10">
        <v>101</v>
      </c>
      <c r="BK7" s="10">
        <v>133</v>
      </c>
    </row>
    <row r="8" spans="2:63" ht="30" customHeight="1" x14ac:dyDescent="0.35">
      <c r="B8" s="11" t="s">
        <v>19</v>
      </c>
      <c r="C8" s="11">
        <v>249</v>
      </c>
      <c r="D8" s="11">
        <v>157</v>
      </c>
      <c r="E8" s="11">
        <v>92</v>
      </c>
      <c r="F8" s="11"/>
      <c r="G8" s="11">
        <v>80</v>
      </c>
      <c r="H8" s="11">
        <v>119</v>
      </c>
      <c r="I8" s="11">
        <v>50</v>
      </c>
      <c r="J8" s="11"/>
      <c r="K8" s="11">
        <v>40</v>
      </c>
      <c r="L8" s="11">
        <v>50</v>
      </c>
      <c r="M8" s="11">
        <v>85</v>
      </c>
      <c r="N8" s="11">
        <v>73</v>
      </c>
      <c r="O8" s="11"/>
      <c r="P8" s="11">
        <v>15</v>
      </c>
      <c r="Q8" s="11">
        <v>42</v>
      </c>
      <c r="R8" s="11">
        <v>55</v>
      </c>
      <c r="S8" s="11">
        <v>129</v>
      </c>
      <c r="T8" s="11"/>
      <c r="U8" s="11">
        <v>128</v>
      </c>
      <c r="V8" s="11">
        <v>58</v>
      </c>
      <c r="W8" s="11">
        <v>32</v>
      </c>
      <c r="X8" s="11">
        <v>21</v>
      </c>
      <c r="Y8" s="11">
        <v>5</v>
      </c>
      <c r="Z8" s="11"/>
      <c r="AA8" s="11">
        <v>62</v>
      </c>
      <c r="AB8" s="11">
        <v>83</v>
      </c>
      <c r="AC8" s="11"/>
      <c r="AD8" s="11">
        <v>90</v>
      </c>
      <c r="AE8" s="11">
        <v>110</v>
      </c>
      <c r="AF8" s="11"/>
      <c r="AG8" s="11" t="s">
        <v>122</v>
      </c>
      <c r="AH8" s="11" t="s">
        <v>122</v>
      </c>
      <c r="AI8" s="11" t="s">
        <v>122</v>
      </c>
      <c r="AJ8" s="11">
        <v>185</v>
      </c>
      <c r="AK8" s="11">
        <v>65</v>
      </c>
      <c r="AL8" s="11" t="s">
        <v>122</v>
      </c>
      <c r="AM8" s="11" t="s">
        <v>122</v>
      </c>
      <c r="AN8" s="11" t="s">
        <v>122</v>
      </c>
      <c r="AO8" s="11" t="s">
        <v>122</v>
      </c>
      <c r="AP8" s="11"/>
      <c r="AQ8" s="11">
        <v>107</v>
      </c>
      <c r="AR8" s="11">
        <v>68</v>
      </c>
      <c r="AS8" s="11">
        <v>4</v>
      </c>
      <c r="AT8" s="11">
        <v>19</v>
      </c>
      <c r="AU8" s="11">
        <v>46</v>
      </c>
      <c r="AV8" s="11">
        <v>3</v>
      </c>
      <c r="AW8" s="11"/>
      <c r="AX8" s="11">
        <v>52</v>
      </c>
      <c r="AY8" s="11">
        <v>128</v>
      </c>
      <c r="AZ8" s="11">
        <v>7</v>
      </c>
      <c r="BA8" s="11">
        <v>32</v>
      </c>
      <c r="BB8" s="11">
        <v>31</v>
      </c>
      <c r="BC8" s="11"/>
      <c r="BD8" s="11">
        <v>153</v>
      </c>
      <c r="BE8" s="11">
        <v>96</v>
      </c>
      <c r="BF8" s="11"/>
      <c r="BG8" s="11">
        <v>103</v>
      </c>
      <c r="BH8" s="11">
        <v>146</v>
      </c>
      <c r="BI8" s="11"/>
      <c r="BJ8" s="11">
        <v>104</v>
      </c>
      <c r="BK8" s="11">
        <v>137</v>
      </c>
    </row>
    <row r="9" spans="2:63" x14ac:dyDescent="0.35">
      <c r="B9" s="17" t="s">
        <v>202</v>
      </c>
      <c r="C9" s="16">
        <v>0.119896748910096</v>
      </c>
      <c r="D9" s="16">
        <v>0.16110098516157501</v>
      </c>
      <c r="E9" s="16">
        <v>4.9527787527289299E-2</v>
      </c>
      <c r="F9" s="16"/>
      <c r="G9" s="16">
        <v>0.16792382177054199</v>
      </c>
      <c r="H9" s="16">
        <v>0.105023363578372</v>
      </c>
      <c r="I9" s="16">
        <v>7.9045353417065894E-2</v>
      </c>
      <c r="J9" s="16"/>
      <c r="K9" s="16">
        <v>4.3809110032020399E-2</v>
      </c>
      <c r="L9" s="16">
        <v>0.173486359318273</v>
      </c>
      <c r="M9" s="16">
        <v>7.0290035511853602E-2</v>
      </c>
      <c r="N9" s="16">
        <v>0.182641820572395</v>
      </c>
      <c r="O9" s="16"/>
      <c r="P9" s="16">
        <v>0.166166401768366</v>
      </c>
      <c r="Q9" s="16">
        <v>0.107089039376135</v>
      </c>
      <c r="R9" s="16">
        <v>9.6029883720521597E-2</v>
      </c>
      <c r="S9" s="16">
        <v>0.129476091636333</v>
      </c>
      <c r="T9" s="16"/>
      <c r="U9" s="16">
        <v>0.103321464601142</v>
      </c>
      <c r="V9" s="16">
        <v>0.11989064713531</v>
      </c>
      <c r="W9" s="16">
        <v>0.13166114827188999</v>
      </c>
      <c r="X9" s="16">
        <v>0.20782894912334601</v>
      </c>
      <c r="Y9" s="16">
        <v>0</v>
      </c>
      <c r="Z9" s="16"/>
      <c r="AA9" s="16">
        <v>0.14035442676663401</v>
      </c>
      <c r="AB9" s="16">
        <v>0.156218808884797</v>
      </c>
      <c r="AC9" s="16"/>
      <c r="AD9" s="16">
        <v>0.13177309955920799</v>
      </c>
      <c r="AE9" s="16">
        <v>0.13763777591795501</v>
      </c>
      <c r="AF9" s="16"/>
      <c r="AG9" s="16" t="s">
        <v>123</v>
      </c>
      <c r="AH9" s="16" t="s">
        <v>123</v>
      </c>
      <c r="AI9" s="16" t="s">
        <v>123</v>
      </c>
      <c r="AJ9" s="16">
        <v>0.12706041501387</v>
      </c>
      <c r="AK9" s="16">
        <v>9.9411580959684595E-2</v>
      </c>
      <c r="AL9" s="16" t="s">
        <v>123</v>
      </c>
      <c r="AM9" s="16" t="s">
        <v>123</v>
      </c>
      <c r="AN9" s="16" t="s">
        <v>123</v>
      </c>
      <c r="AO9" s="16" t="s">
        <v>123</v>
      </c>
      <c r="AP9" s="16"/>
      <c r="AQ9" s="16">
        <v>0.11482372025260899</v>
      </c>
      <c r="AR9" s="16">
        <v>9.3958182908979199E-2</v>
      </c>
      <c r="AS9" s="16">
        <v>0.21776162322959799</v>
      </c>
      <c r="AT9" s="16">
        <v>0.251645675640227</v>
      </c>
      <c r="AU9" s="16">
        <v>7.5099795177704307E-2</v>
      </c>
      <c r="AV9" s="16">
        <v>0.67689027874463603</v>
      </c>
      <c r="AW9" s="16"/>
      <c r="AX9" s="16">
        <v>0.133810600019274</v>
      </c>
      <c r="AY9" s="16">
        <v>0.14503267575973</v>
      </c>
      <c r="AZ9" s="16">
        <v>0</v>
      </c>
      <c r="BA9" s="16">
        <v>5.7534243262141002E-2</v>
      </c>
      <c r="BB9" s="16">
        <v>8.3735180469259193E-2</v>
      </c>
      <c r="BC9" s="16"/>
      <c r="BD9" s="16">
        <v>0.104570492623292</v>
      </c>
      <c r="BE9" s="16">
        <v>0.14426655402699101</v>
      </c>
      <c r="BF9" s="16"/>
      <c r="BG9" s="16">
        <v>0.10594521595545001</v>
      </c>
      <c r="BH9" s="16">
        <v>0.12972863110272301</v>
      </c>
      <c r="BI9" s="16"/>
      <c r="BJ9" s="16">
        <v>0.11840239485870099</v>
      </c>
      <c r="BK9" s="16">
        <v>0.121702890850197</v>
      </c>
    </row>
    <row r="10" spans="2:63" x14ac:dyDescent="0.35">
      <c r="B10" s="17" t="s">
        <v>203</v>
      </c>
      <c r="C10" s="16">
        <v>0.82128124380254197</v>
      </c>
      <c r="D10" s="16">
        <v>0.78039696006997294</v>
      </c>
      <c r="E10" s="16">
        <v>0.89110378742601604</v>
      </c>
      <c r="F10" s="16"/>
      <c r="G10" s="16">
        <v>0.77997175449908096</v>
      </c>
      <c r="H10" s="16">
        <v>0.81505481309268801</v>
      </c>
      <c r="I10" s="16">
        <v>0.90147660680271102</v>
      </c>
      <c r="J10" s="16"/>
      <c r="K10" s="16">
        <v>0.88917677944171403</v>
      </c>
      <c r="L10" s="16">
        <v>0.82651364068172695</v>
      </c>
      <c r="M10" s="16">
        <v>0.87433416775725104</v>
      </c>
      <c r="N10" s="16">
        <v>0.718740030755323</v>
      </c>
      <c r="O10" s="16"/>
      <c r="P10" s="16">
        <v>0.77141169229135198</v>
      </c>
      <c r="Q10" s="16">
        <v>0.86942981811069198</v>
      </c>
      <c r="R10" s="16">
        <v>0.75019990663302905</v>
      </c>
      <c r="S10" s="16">
        <v>0.85038186307319297</v>
      </c>
      <c r="T10" s="16"/>
      <c r="U10" s="16">
        <v>0.81083119909281798</v>
      </c>
      <c r="V10" s="16">
        <v>0.84730610384723004</v>
      </c>
      <c r="W10" s="16">
        <v>0.81420134615620698</v>
      </c>
      <c r="X10" s="16">
        <v>0.79217105087665396</v>
      </c>
      <c r="Y10" s="16">
        <v>1</v>
      </c>
      <c r="Z10" s="16"/>
      <c r="AA10" s="16">
        <v>0.84356582102880096</v>
      </c>
      <c r="AB10" s="16">
        <v>0.81992968333036798</v>
      </c>
      <c r="AC10" s="16"/>
      <c r="AD10" s="16">
        <v>0.83933326650614104</v>
      </c>
      <c r="AE10" s="16">
        <v>0.81908408024658697</v>
      </c>
      <c r="AF10" s="16"/>
      <c r="AG10" s="16" t="s">
        <v>123</v>
      </c>
      <c r="AH10" s="16" t="s">
        <v>123</v>
      </c>
      <c r="AI10" s="16" t="s">
        <v>123</v>
      </c>
      <c r="AJ10" s="16">
        <v>0.80889882494934495</v>
      </c>
      <c r="AK10" s="16">
        <v>0.85668991949534501</v>
      </c>
      <c r="AL10" s="16" t="s">
        <v>123</v>
      </c>
      <c r="AM10" s="16" t="s">
        <v>123</v>
      </c>
      <c r="AN10" s="16" t="s">
        <v>123</v>
      </c>
      <c r="AO10" s="16" t="s">
        <v>123</v>
      </c>
      <c r="AP10" s="16"/>
      <c r="AQ10" s="16">
        <v>0.84303635508151897</v>
      </c>
      <c r="AR10" s="16">
        <v>0.88234994185533699</v>
      </c>
      <c r="AS10" s="16">
        <v>0.78223837677040298</v>
      </c>
      <c r="AT10" s="16">
        <v>0.65468392017759303</v>
      </c>
      <c r="AU10" s="16">
        <v>0.77872543434260599</v>
      </c>
      <c r="AV10" s="16">
        <v>0.32310972125536402</v>
      </c>
      <c r="AW10" s="16"/>
      <c r="AX10" s="16">
        <v>0.81351885721896</v>
      </c>
      <c r="AY10" s="16">
        <v>0.81734919401750405</v>
      </c>
      <c r="AZ10" s="16">
        <v>1</v>
      </c>
      <c r="BA10" s="16">
        <v>0.86154229527201498</v>
      </c>
      <c r="BB10" s="16">
        <v>0.77045536160565098</v>
      </c>
      <c r="BC10" s="16"/>
      <c r="BD10" s="16">
        <v>0.84386602648587705</v>
      </c>
      <c r="BE10" s="16">
        <v>0.78536988082512504</v>
      </c>
      <c r="BF10" s="16"/>
      <c r="BG10" s="16">
        <v>0.86007199363285303</v>
      </c>
      <c r="BH10" s="16">
        <v>0.79394474366774603</v>
      </c>
      <c r="BI10" s="16"/>
      <c r="BJ10" s="16">
        <v>0.85520942243789999</v>
      </c>
      <c r="BK10" s="16">
        <v>0.79782750222617704</v>
      </c>
    </row>
    <row r="11" spans="2:63" x14ac:dyDescent="0.35">
      <c r="B11" s="17" t="s">
        <v>84</v>
      </c>
      <c r="C11" s="18">
        <v>5.8822007287362497E-2</v>
      </c>
      <c r="D11" s="18">
        <v>5.8502054768452501E-2</v>
      </c>
      <c r="E11" s="18">
        <v>5.9368425046694297E-2</v>
      </c>
      <c r="F11" s="18"/>
      <c r="G11" s="18">
        <v>5.2104423730377498E-2</v>
      </c>
      <c r="H11" s="18">
        <v>7.9921823328939504E-2</v>
      </c>
      <c r="I11" s="18">
        <v>1.9478039780223E-2</v>
      </c>
      <c r="J11" s="18"/>
      <c r="K11" s="18">
        <v>6.7014110526265394E-2</v>
      </c>
      <c r="L11" s="18">
        <v>0</v>
      </c>
      <c r="M11" s="18">
        <v>5.5375796730895398E-2</v>
      </c>
      <c r="N11" s="18">
        <v>9.8618148672282094E-2</v>
      </c>
      <c r="O11" s="18"/>
      <c r="P11" s="18">
        <v>6.2421905940281699E-2</v>
      </c>
      <c r="Q11" s="18">
        <v>2.3481142513173198E-2</v>
      </c>
      <c r="R11" s="18">
        <v>0.15377020964645</v>
      </c>
      <c r="S11" s="18">
        <v>2.0142045290474E-2</v>
      </c>
      <c r="T11" s="18"/>
      <c r="U11" s="18">
        <v>8.5847336306039607E-2</v>
      </c>
      <c r="V11" s="18">
        <v>3.2803249017459402E-2</v>
      </c>
      <c r="W11" s="18">
        <v>5.4137505571903402E-2</v>
      </c>
      <c r="X11" s="18">
        <v>0</v>
      </c>
      <c r="Y11" s="18">
        <v>0</v>
      </c>
      <c r="Z11" s="18"/>
      <c r="AA11" s="18">
        <v>1.6079752204564899E-2</v>
      </c>
      <c r="AB11" s="18">
        <v>2.38515077848355E-2</v>
      </c>
      <c r="AC11" s="18"/>
      <c r="AD11" s="18">
        <v>2.8893633934650501E-2</v>
      </c>
      <c r="AE11" s="18">
        <v>4.3278143835458902E-2</v>
      </c>
      <c r="AF11" s="18"/>
      <c r="AG11" s="18" t="s">
        <v>123</v>
      </c>
      <c r="AH11" s="18" t="s">
        <v>123</v>
      </c>
      <c r="AI11" s="18" t="s">
        <v>123</v>
      </c>
      <c r="AJ11" s="18">
        <v>6.4040760036784897E-2</v>
      </c>
      <c r="AK11" s="18">
        <v>4.3898499544970597E-2</v>
      </c>
      <c r="AL11" s="18" t="s">
        <v>123</v>
      </c>
      <c r="AM11" s="18" t="s">
        <v>123</v>
      </c>
      <c r="AN11" s="18" t="s">
        <v>123</v>
      </c>
      <c r="AO11" s="18" t="s">
        <v>123</v>
      </c>
      <c r="AP11" s="18"/>
      <c r="AQ11" s="18">
        <v>4.2139924665872498E-2</v>
      </c>
      <c r="AR11" s="18">
        <v>2.3691875235683699E-2</v>
      </c>
      <c r="AS11" s="18">
        <v>0</v>
      </c>
      <c r="AT11" s="18">
        <v>9.3670404182180506E-2</v>
      </c>
      <c r="AU11" s="18">
        <v>0.14617477047968899</v>
      </c>
      <c r="AV11" s="18">
        <v>0</v>
      </c>
      <c r="AW11" s="18"/>
      <c r="AX11" s="18">
        <v>5.26705427617657E-2</v>
      </c>
      <c r="AY11" s="18">
        <v>3.7618130222766298E-2</v>
      </c>
      <c r="AZ11" s="18">
        <v>0</v>
      </c>
      <c r="BA11" s="18">
        <v>8.0923461465844004E-2</v>
      </c>
      <c r="BB11" s="18">
        <v>0.14580945792509001</v>
      </c>
      <c r="BC11" s="18"/>
      <c r="BD11" s="18">
        <v>5.15634808908308E-2</v>
      </c>
      <c r="BE11" s="18">
        <v>7.0363565147883694E-2</v>
      </c>
      <c r="BF11" s="18"/>
      <c r="BG11" s="18">
        <v>3.3982790411697501E-2</v>
      </c>
      <c r="BH11" s="18">
        <v>7.6326625229530695E-2</v>
      </c>
      <c r="BI11" s="18"/>
      <c r="BJ11" s="18">
        <v>2.6388182703399099E-2</v>
      </c>
      <c r="BK11" s="18">
        <v>8.0469606923626702E-2</v>
      </c>
    </row>
    <row r="12" spans="2:63" x14ac:dyDescent="0.35">
      <c r="B12" s="15" t="s">
        <v>125</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K15"/>
  <sheetViews>
    <sheetView showGridLines="0" topLeftCell="A6" workbookViewId="0">
      <pane xSplit="2" topLeftCell="C1" activePane="topRight" state="frozen"/>
      <selection pane="topRight" activeCell="B15" sqref="B15"/>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714</v>
      </c>
      <c r="D7" s="10">
        <v>308</v>
      </c>
      <c r="E7" s="10">
        <v>403</v>
      </c>
      <c r="F7" s="10"/>
      <c r="G7" s="10">
        <v>68</v>
      </c>
      <c r="H7" s="10">
        <v>237</v>
      </c>
      <c r="I7" s="10">
        <v>409</v>
      </c>
      <c r="J7" s="10"/>
      <c r="K7" s="10">
        <v>132</v>
      </c>
      <c r="L7" s="10">
        <v>156</v>
      </c>
      <c r="M7" s="10">
        <v>290</v>
      </c>
      <c r="N7" s="10">
        <v>136</v>
      </c>
      <c r="O7" s="10"/>
      <c r="P7" s="10">
        <v>127</v>
      </c>
      <c r="Q7" s="10">
        <v>160</v>
      </c>
      <c r="R7" s="10">
        <v>115</v>
      </c>
      <c r="S7" s="10">
        <v>277</v>
      </c>
      <c r="T7" s="10"/>
      <c r="U7" s="10">
        <v>380</v>
      </c>
      <c r="V7" s="10">
        <v>168</v>
      </c>
      <c r="W7" s="10">
        <v>91</v>
      </c>
      <c r="X7" s="10">
        <v>55</v>
      </c>
      <c r="Y7" s="10">
        <v>10</v>
      </c>
      <c r="Z7" s="10"/>
      <c r="AA7" s="10">
        <v>246</v>
      </c>
      <c r="AB7" s="10">
        <v>248</v>
      </c>
      <c r="AC7" s="10"/>
      <c r="AD7" s="10">
        <v>305</v>
      </c>
      <c r="AE7" s="10">
        <v>305</v>
      </c>
      <c r="AF7" s="10"/>
      <c r="AG7" s="10">
        <v>223</v>
      </c>
      <c r="AH7" s="10">
        <v>239</v>
      </c>
      <c r="AI7" s="10">
        <v>89</v>
      </c>
      <c r="AJ7" s="10" t="s">
        <v>122</v>
      </c>
      <c r="AK7" s="10" t="s">
        <v>122</v>
      </c>
      <c r="AL7" s="10" t="s">
        <v>122</v>
      </c>
      <c r="AM7" s="10">
        <v>23</v>
      </c>
      <c r="AN7" s="10">
        <v>55</v>
      </c>
      <c r="AO7" s="10">
        <v>3</v>
      </c>
      <c r="AP7" s="10"/>
      <c r="AQ7" s="10">
        <v>367</v>
      </c>
      <c r="AR7" s="10">
        <v>157</v>
      </c>
      <c r="AS7" s="10">
        <v>9</v>
      </c>
      <c r="AT7" s="10">
        <v>48</v>
      </c>
      <c r="AU7" s="10">
        <v>114</v>
      </c>
      <c r="AV7" s="10">
        <v>14</v>
      </c>
      <c r="AW7" s="10"/>
      <c r="AX7" s="10">
        <v>115</v>
      </c>
      <c r="AY7" s="10">
        <v>326</v>
      </c>
      <c r="AZ7" s="10">
        <v>26</v>
      </c>
      <c r="BA7" s="10">
        <v>107</v>
      </c>
      <c r="BB7" s="10">
        <v>140</v>
      </c>
      <c r="BC7" s="10"/>
      <c r="BD7" s="10">
        <v>482</v>
      </c>
      <c r="BE7" s="10">
        <v>229</v>
      </c>
      <c r="BF7" s="10"/>
      <c r="BG7" s="10">
        <v>373</v>
      </c>
      <c r="BH7" s="10">
        <v>338</v>
      </c>
      <c r="BI7" s="10"/>
      <c r="BJ7" s="10">
        <v>460</v>
      </c>
      <c r="BK7" s="10">
        <v>240</v>
      </c>
    </row>
    <row r="8" spans="2:63" ht="30" customHeight="1" x14ac:dyDescent="0.35">
      <c r="B8" s="11" t="s">
        <v>19</v>
      </c>
      <c r="C8" s="11">
        <v>703</v>
      </c>
      <c r="D8" s="11">
        <v>314</v>
      </c>
      <c r="E8" s="11">
        <v>386</v>
      </c>
      <c r="F8" s="11"/>
      <c r="G8" s="11">
        <v>72</v>
      </c>
      <c r="H8" s="11">
        <v>221</v>
      </c>
      <c r="I8" s="11">
        <v>410</v>
      </c>
      <c r="J8" s="11"/>
      <c r="K8" s="11">
        <v>122</v>
      </c>
      <c r="L8" s="11">
        <v>152</v>
      </c>
      <c r="M8" s="11">
        <v>283</v>
      </c>
      <c r="N8" s="11">
        <v>146</v>
      </c>
      <c r="O8" s="11"/>
      <c r="P8" s="11">
        <v>126</v>
      </c>
      <c r="Q8" s="11">
        <v>160</v>
      </c>
      <c r="R8" s="11">
        <v>113</v>
      </c>
      <c r="S8" s="11">
        <v>270</v>
      </c>
      <c r="T8" s="11"/>
      <c r="U8" s="11">
        <v>390</v>
      </c>
      <c r="V8" s="11">
        <v>158</v>
      </c>
      <c r="W8" s="11">
        <v>84</v>
      </c>
      <c r="X8" s="11">
        <v>51</v>
      </c>
      <c r="Y8" s="11">
        <v>10</v>
      </c>
      <c r="Z8" s="11"/>
      <c r="AA8" s="11">
        <v>240</v>
      </c>
      <c r="AB8" s="11">
        <v>247</v>
      </c>
      <c r="AC8" s="11"/>
      <c r="AD8" s="11">
        <v>298</v>
      </c>
      <c r="AE8" s="11">
        <v>303</v>
      </c>
      <c r="AF8" s="11"/>
      <c r="AG8" s="11">
        <v>223</v>
      </c>
      <c r="AH8" s="11">
        <v>236</v>
      </c>
      <c r="AI8" s="11">
        <v>85</v>
      </c>
      <c r="AJ8" s="11" t="s">
        <v>122</v>
      </c>
      <c r="AK8" s="11" t="s">
        <v>122</v>
      </c>
      <c r="AL8" s="11" t="s">
        <v>122</v>
      </c>
      <c r="AM8" s="11">
        <v>23</v>
      </c>
      <c r="AN8" s="11">
        <v>57</v>
      </c>
      <c r="AO8" s="11">
        <v>3</v>
      </c>
      <c r="AP8" s="11"/>
      <c r="AQ8" s="11">
        <v>361</v>
      </c>
      <c r="AR8" s="11">
        <v>154</v>
      </c>
      <c r="AS8" s="11">
        <v>9</v>
      </c>
      <c r="AT8" s="11">
        <v>47</v>
      </c>
      <c r="AU8" s="11">
        <v>113</v>
      </c>
      <c r="AV8" s="11">
        <v>14</v>
      </c>
      <c r="AW8" s="11"/>
      <c r="AX8" s="11">
        <v>116</v>
      </c>
      <c r="AY8" s="11">
        <v>319</v>
      </c>
      <c r="AZ8" s="11">
        <v>26</v>
      </c>
      <c r="BA8" s="11">
        <v>104</v>
      </c>
      <c r="BB8" s="11">
        <v>137</v>
      </c>
      <c r="BC8" s="11"/>
      <c r="BD8" s="11">
        <v>473</v>
      </c>
      <c r="BE8" s="11">
        <v>227</v>
      </c>
      <c r="BF8" s="11"/>
      <c r="BG8" s="11">
        <v>367</v>
      </c>
      <c r="BH8" s="11">
        <v>333</v>
      </c>
      <c r="BI8" s="11"/>
      <c r="BJ8" s="11">
        <v>451</v>
      </c>
      <c r="BK8" s="11">
        <v>238</v>
      </c>
    </row>
    <row r="9" spans="2:63" x14ac:dyDescent="0.35">
      <c r="B9" s="17" t="s">
        <v>144</v>
      </c>
      <c r="C9" s="16">
        <v>0.95526884895116604</v>
      </c>
      <c r="D9" s="16">
        <v>0.972278975049929</v>
      </c>
      <c r="E9" s="16">
        <v>0.94371818348935499</v>
      </c>
      <c r="F9" s="16"/>
      <c r="G9" s="16">
        <v>0.89271209404898799</v>
      </c>
      <c r="H9" s="16">
        <v>0.92920289035750503</v>
      </c>
      <c r="I9" s="16">
        <v>0.98035864912190696</v>
      </c>
      <c r="J9" s="16"/>
      <c r="K9" s="16">
        <v>0.94707695573641304</v>
      </c>
      <c r="L9" s="16">
        <v>0.96477933215223599</v>
      </c>
      <c r="M9" s="16">
        <v>0.93402437424101403</v>
      </c>
      <c r="N9" s="16">
        <v>0.99328412618471695</v>
      </c>
      <c r="O9" s="16"/>
      <c r="P9" s="16">
        <v>0.91348762470130795</v>
      </c>
      <c r="Q9" s="16">
        <v>0.95889144405376103</v>
      </c>
      <c r="R9" s="16">
        <v>0.95311896962128595</v>
      </c>
      <c r="S9" s="16">
        <v>0.98596986198539105</v>
      </c>
      <c r="T9" s="16"/>
      <c r="U9" s="16">
        <v>0.93807209407938297</v>
      </c>
      <c r="V9" s="16">
        <v>0.98365530784454303</v>
      </c>
      <c r="W9" s="16">
        <v>0.97814759822334396</v>
      </c>
      <c r="X9" s="16">
        <v>0.96406366492911899</v>
      </c>
      <c r="Y9" s="16">
        <v>1</v>
      </c>
      <c r="Z9" s="16"/>
      <c r="AA9" s="16">
        <v>0.94787593904283596</v>
      </c>
      <c r="AB9" s="16">
        <v>0.95482080445153195</v>
      </c>
      <c r="AC9" s="16"/>
      <c r="AD9" s="16">
        <v>0.95135561717629902</v>
      </c>
      <c r="AE9" s="16">
        <v>0.96939572163862198</v>
      </c>
      <c r="AF9" s="16"/>
      <c r="AG9" s="16">
        <v>0.96326656264749799</v>
      </c>
      <c r="AH9" s="16">
        <v>0.99177438599433898</v>
      </c>
      <c r="AI9" s="16">
        <v>1</v>
      </c>
      <c r="AJ9" s="16" t="s">
        <v>123</v>
      </c>
      <c r="AK9" s="16" t="s">
        <v>123</v>
      </c>
      <c r="AL9" s="16" t="s">
        <v>123</v>
      </c>
      <c r="AM9" s="16">
        <v>0.86991210978005395</v>
      </c>
      <c r="AN9" s="16">
        <v>0.92351255367330498</v>
      </c>
      <c r="AO9" s="16">
        <v>1</v>
      </c>
      <c r="AP9" s="16"/>
      <c r="AQ9" s="16">
        <v>0.96543674435902804</v>
      </c>
      <c r="AR9" s="16">
        <v>0.95999110441810998</v>
      </c>
      <c r="AS9" s="16">
        <v>1</v>
      </c>
      <c r="AT9" s="16">
        <v>0.86057978515195499</v>
      </c>
      <c r="AU9" s="16">
        <v>0.95357349129032998</v>
      </c>
      <c r="AV9" s="16">
        <v>1</v>
      </c>
      <c r="AW9" s="16"/>
      <c r="AX9" s="16">
        <v>0.96008398549458496</v>
      </c>
      <c r="AY9" s="16">
        <v>0.96618617095117199</v>
      </c>
      <c r="AZ9" s="16">
        <v>0.96408907164575797</v>
      </c>
      <c r="BA9" s="16">
        <v>0.974079290358846</v>
      </c>
      <c r="BB9" s="16">
        <v>0.90974634020432898</v>
      </c>
      <c r="BC9" s="16"/>
      <c r="BD9" s="16">
        <v>0.96601868026745996</v>
      </c>
      <c r="BE9" s="16">
        <v>0.93686512845607595</v>
      </c>
      <c r="BF9" s="16"/>
      <c r="BG9" s="16">
        <v>0.96354948736902701</v>
      </c>
      <c r="BH9" s="16">
        <v>0.94574006368549102</v>
      </c>
      <c r="BI9" s="16"/>
      <c r="BJ9" s="16">
        <v>0.95935980101718399</v>
      </c>
      <c r="BK9" s="16">
        <v>0.95314831941162803</v>
      </c>
    </row>
    <row r="10" spans="2:63" x14ac:dyDescent="0.35">
      <c r="B10" s="17" t="s">
        <v>145</v>
      </c>
      <c r="C10" s="18">
        <v>4.4731151048833802E-2</v>
      </c>
      <c r="D10" s="18">
        <v>2.7721024950071099E-2</v>
      </c>
      <c r="E10" s="18">
        <v>5.62818165106449E-2</v>
      </c>
      <c r="F10" s="18"/>
      <c r="G10" s="18">
        <v>0.10728790595101199</v>
      </c>
      <c r="H10" s="18">
        <v>7.0797109642495096E-2</v>
      </c>
      <c r="I10" s="18">
        <v>1.9641350878093301E-2</v>
      </c>
      <c r="J10" s="18"/>
      <c r="K10" s="18">
        <v>5.2923044263586697E-2</v>
      </c>
      <c r="L10" s="18">
        <v>3.5220667847764099E-2</v>
      </c>
      <c r="M10" s="18">
        <v>6.5975625758985995E-2</v>
      </c>
      <c r="N10" s="18">
        <v>6.7158738152829304E-3</v>
      </c>
      <c r="O10" s="18"/>
      <c r="P10" s="18">
        <v>8.6512375298692198E-2</v>
      </c>
      <c r="Q10" s="18">
        <v>4.1108555946239002E-2</v>
      </c>
      <c r="R10" s="18">
        <v>4.6881030378714203E-2</v>
      </c>
      <c r="S10" s="18">
        <v>1.40301380146091E-2</v>
      </c>
      <c r="T10" s="18"/>
      <c r="U10" s="18">
        <v>6.19279059206174E-2</v>
      </c>
      <c r="V10" s="18">
        <v>1.63446921554571E-2</v>
      </c>
      <c r="W10" s="18">
        <v>2.1852401776656299E-2</v>
      </c>
      <c r="X10" s="18">
        <v>3.5936335070880898E-2</v>
      </c>
      <c r="Y10" s="18">
        <v>0</v>
      </c>
      <c r="Z10" s="18"/>
      <c r="AA10" s="18">
        <v>5.2124060957164299E-2</v>
      </c>
      <c r="AB10" s="18">
        <v>4.51791955484682E-2</v>
      </c>
      <c r="AC10" s="18"/>
      <c r="AD10" s="18">
        <v>4.8644382823701503E-2</v>
      </c>
      <c r="AE10" s="18">
        <v>3.06042783613782E-2</v>
      </c>
      <c r="AF10" s="18"/>
      <c r="AG10" s="18">
        <v>3.6733437352502001E-2</v>
      </c>
      <c r="AH10" s="18">
        <v>8.22561400566112E-3</v>
      </c>
      <c r="AI10" s="18">
        <v>0</v>
      </c>
      <c r="AJ10" s="18" t="s">
        <v>123</v>
      </c>
      <c r="AK10" s="18" t="s">
        <v>123</v>
      </c>
      <c r="AL10" s="18" t="s">
        <v>123</v>
      </c>
      <c r="AM10" s="18">
        <v>0.13008789021994599</v>
      </c>
      <c r="AN10" s="18">
        <v>7.6487446326694603E-2</v>
      </c>
      <c r="AO10" s="18">
        <v>0</v>
      </c>
      <c r="AP10" s="18"/>
      <c r="AQ10" s="18">
        <v>3.4563255640971798E-2</v>
      </c>
      <c r="AR10" s="18">
        <v>4.0008895581889699E-2</v>
      </c>
      <c r="AS10" s="18">
        <v>0</v>
      </c>
      <c r="AT10" s="18">
        <v>0.13942021484804501</v>
      </c>
      <c r="AU10" s="18">
        <v>4.6426508709669599E-2</v>
      </c>
      <c r="AV10" s="18">
        <v>0</v>
      </c>
      <c r="AW10" s="18"/>
      <c r="AX10" s="18">
        <v>3.9916014505415202E-2</v>
      </c>
      <c r="AY10" s="18">
        <v>3.3813829048827897E-2</v>
      </c>
      <c r="AZ10" s="18">
        <v>3.5910928354242103E-2</v>
      </c>
      <c r="BA10" s="18">
        <v>2.5920709641153599E-2</v>
      </c>
      <c r="BB10" s="18">
        <v>9.0253659795671501E-2</v>
      </c>
      <c r="BC10" s="18"/>
      <c r="BD10" s="18">
        <v>3.3981319732539803E-2</v>
      </c>
      <c r="BE10" s="18">
        <v>6.3134871543924595E-2</v>
      </c>
      <c r="BF10" s="18"/>
      <c r="BG10" s="18">
        <v>3.6450512630972903E-2</v>
      </c>
      <c r="BH10" s="18">
        <v>5.4259936314509302E-2</v>
      </c>
      <c r="BI10" s="18"/>
      <c r="BJ10" s="18">
        <v>4.0640198982816303E-2</v>
      </c>
      <c r="BK10" s="18">
        <v>4.6851680588371497E-2</v>
      </c>
    </row>
    <row r="11" spans="2:63" x14ac:dyDescent="0.35">
      <c r="B11" t="s">
        <v>491</v>
      </c>
    </row>
    <row r="12" spans="2:63" x14ac:dyDescent="0.35">
      <c r="B12" t="s">
        <v>87</v>
      </c>
    </row>
    <row r="13" spans="2:63" x14ac:dyDescent="0.35">
      <c r="B13" t="s">
        <v>88</v>
      </c>
    </row>
    <row r="15" spans="2:63" x14ac:dyDescent="0.35">
      <c r="B15"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K16"/>
  <sheetViews>
    <sheetView showGridLines="0" topLeftCell="A6" workbookViewId="0">
      <pane xSplit="2" topLeftCell="C1" activePane="topRight" state="frozen"/>
      <selection pane="topRight" activeCell="B12" sqref="B12"/>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682</v>
      </c>
      <c r="D7" s="10">
        <v>300</v>
      </c>
      <c r="E7" s="10">
        <v>380</v>
      </c>
      <c r="F7" s="10"/>
      <c r="G7" s="10">
        <v>61</v>
      </c>
      <c r="H7" s="10">
        <v>220</v>
      </c>
      <c r="I7" s="10">
        <v>401</v>
      </c>
      <c r="J7" s="10"/>
      <c r="K7" s="10">
        <v>125</v>
      </c>
      <c r="L7" s="10">
        <v>151</v>
      </c>
      <c r="M7" s="10">
        <v>271</v>
      </c>
      <c r="N7" s="10">
        <v>135</v>
      </c>
      <c r="O7" s="10"/>
      <c r="P7" s="10">
        <v>116</v>
      </c>
      <c r="Q7" s="10">
        <v>153</v>
      </c>
      <c r="R7" s="10">
        <v>110</v>
      </c>
      <c r="S7" s="10">
        <v>273</v>
      </c>
      <c r="T7" s="10"/>
      <c r="U7" s="10">
        <v>356</v>
      </c>
      <c r="V7" s="10">
        <v>165</v>
      </c>
      <c r="W7" s="10">
        <v>89</v>
      </c>
      <c r="X7" s="10">
        <v>53</v>
      </c>
      <c r="Y7" s="10">
        <v>10</v>
      </c>
      <c r="Z7" s="10"/>
      <c r="AA7" s="10">
        <v>234</v>
      </c>
      <c r="AB7" s="10">
        <v>236</v>
      </c>
      <c r="AC7" s="10"/>
      <c r="AD7" s="10">
        <v>291</v>
      </c>
      <c r="AE7" s="10">
        <v>295</v>
      </c>
      <c r="AF7" s="10"/>
      <c r="AG7" s="10">
        <v>215</v>
      </c>
      <c r="AH7" s="10">
        <v>237</v>
      </c>
      <c r="AI7" s="10">
        <v>89</v>
      </c>
      <c r="AJ7" s="10" t="s">
        <v>122</v>
      </c>
      <c r="AK7" s="10" t="s">
        <v>122</v>
      </c>
      <c r="AL7" s="10" t="s">
        <v>122</v>
      </c>
      <c r="AM7" s="10">
        <v>20</v>
      </c>
      <c r="AN7" s="10">
        <v>51</v>
      </c>
      <c r="AO7" s="10">
        <v>3</v>
      </c>
      <c r="AP7" s="10"/>
      <c r="AQ7" s="10">
        <v>354</v>
      </c>
      <c r="AR7" s="10">
        <v>151</v>
      </c>
      <c r="AS7" s="10">
        <v>9</v>
      </c>
      <c r="AT7" s="10">
        <v>41</v>
      </c>
      <c r="AU7" s="10">
        <v>109</v>
      </c>
      <c r="AV7" s="10">
        <v>14</v>
      </c>
      <c r="AW7" s="10"/>
      <c r="AX7" s="10">
        <v>110</v>
      </c>
      <c r="AY7" s="10">
        <v>316</v>
      </c>
      <c r="AZ7" s="10">
        <v>25</v>
      </c>
      <c r="BA7" s="10">
        <v>104</v>
      </c>
      <c r="BB7" s="10">
        <v>127</v>
      </c>
      <c r="BC7" s="10"/>
      <c r="BD7" s="10">
        <v>465</v>
      </c>
      <c r="BE7" s="10">
        <v>215</v>
      </c>
      <c r="BF7" s="10"/>
      <c r="BG7" s="10">
        <v>359</v>
      </c>
      <c r="BH7" s="10">
        <v>320</v>
      </c>
      <c r="BI7" s="10"/>
      <c r="BJ7" s="10">
        <v>441</v>
      </c>
      <c r="BK7" s="10">
        <v>229</v>
      </c>
    </row>
    <row r="8" spans="2:63" ht="30" customHeight="1" x14ac:dyDescent="0.35">
      <c r="B8" s="11" t="s">
        <v>19</v>
      </c>
      <c r="C8" s="11">
        <v>672</v>
      </c>
      <c r="D8" s="11">
        <v>306</v>
      </c>
      <c r="E8" s="11">
        <v>364</v>
      </c>
      <c r="F8" s="11"/>
      <c r="G8" s="11">
        <v>64</v>
      </c>
      <c r="H8" s="11">
        <v>206</v>
      </c>
      <c r="I8" s="11">
        <v>402</v>
      </c>
      <c r="J8" s="11"/>
      <c r="K8" s="11">
        <v>115</v>
      </c>
      <c r="L8" s="11">
        <v>147</v>
      </c>
      <c r="M8" s="11">
        <v>264</v>
      </c>
      <c r="N8" s="11">
        <v>145</v>
      </c>
      <c r="O8" s="11"/>
      <c r="P8" s="11">
        <v>115</v>
      </c>
      <c r="Q8" s="11">
        <v>154</v>
      </c>
      <c r="R8" s="11">
        <v>108</v>
      </c>
      <c r="S8" s="11">
        <v>266</v>
      </c>
      <c r="T8" s="11"/>
      <c r="U8" s="11">
        <v>366</v>
      </c>
      <c r="V8" s="11">
        <v>155</v>
      </c>
      <c r="W8" s="11">
        <v>82</v>
      </c>
      <c r="X8" s="11">
        <v>49</v>
      </c>
      <c r="Y8" s="11">
        <v>10</v>
      </c>
      <c r="Z8" s="11"/>
      <c r="AA8" s="11">
        <v>228</v>
      </c>
      <c r="AB8" s="11">
        <v>236</v>
      </c>
      <c r="AC8" s="11"/>
      <c r="AD8" s="11">
        <v>283</v>
      </c>
      <c r="AE8" s="11">
        <v>294</v>
      </c>
      <c r="AF8" s="11"/>
      <c r="AG8" s="11">
        <v>214</v>
      </c>
      <c r="AH8" s="11">
        <v>234</v>
      </c>
      <c r="AI8" s="11">
        <v>85</v>
      </c>
      <c r="AJ8" s="11" t="s">
        <v>122</v>
      </c>
      <c r="AK8" s="11" t="s">
        <v>122</v>
      </c>
      <c r="AL8" s="11" t="s">
        <v>122</v>
      </c>
      <c r="AM8" s="11">
        <v>20</v>
      </c>
      <c r="AN8" s="11">
        <v>52</v>
      </c>
      <c r="AO8" s="11">
        <v>3</v>
      </c>
      <c r="AP8" s="11"/>
      <c r="AQ8" s="11">
        <v>349</v>
      </c>
      <c r="AR8" s="11">
        <v>148</v>
      </c>
      <c r="AS8" s="11">
        <v>9</v>
      </c>
      <c r="AT8" s="11">
        <v>40</v>
      </c>
      <c r="AU8" s="11">
        <v>108</v>
      </c>
      <c r="AV8" s="11">
        <v>14</v>
      </c>
      <c r="AW8" s="11"/>
      <c r="AX8" s="11">
        <v>112</v>
      </c>
      <c r="AY8" s="11">
        <v>308</v>
      </c>
      <c r="AZ8" s="11">
        <v>25</v>
      </c>
      <c r="BA8" s="11">
        <v>102</v>
      </c>
      <c r="BB8" s="11">
        <v>125</v>
      </c>
      <c r="BC8" s="11"/>
      <c r="BD8" s="11">
        <v>457</v>
      </c>
      <c r="BE8" s="11">
        <v>213</v>
      </c>
      <c r="BF8" s="11"/>
      <c r="BG8" s="11">
        <v>354</v>
      </c>
      <c r="BH8" s="11">
        <v>315</v>
      </c>
      <c r="BI8" s="11"/>
      <c r="BJ8" s="11">
        <v>433</v>
      </c>
      <c r="BK8" s="11">
        <v>227</v>
      </c>
    </row>
    <row r="9" spans="2:63" x14ac:dyDescent="0.35">
      <c r="B9" s="17" t="s">
        <v>144</v>
      </c>
      <c r="C9" s="16">
        <v>0.88135925953260597</v>
      </c>
      <c r="D9" s="16">
        <v>0.92083425608520997</v>
      </c>
      <c r="E9" s="16">
        <v>0.84755616043254001</v>
      </c>
      <c r="F9" s="16"/>
      <c r="G9" s="16">
        <v>0.54215335223817895</v>
      </c>
      <c r="H9" s="16">
        <v>0.79515656021979597</v>
      </c>
      <c r="I9" s="16">
        <v>0.97984274094937696</v>
      </c>
      <c r="J9" s="16"/>
      <c r="K9" s="16">
        <v>0.90671131286775397</v>
      </c>
      <c r="L9" s="16">
        <v>0.905140721640463</v>
      </c>
      <c r="M9" s="16">
        <v>0.89654884322121298</v>
      </c>
      <c r="N9" s="16">
        <v>0.80965231522909797</v>
      </c>
      <c r="O9" s="16"/>
      <c r="P9" s="16">
        <v>0.74761781747998901</v>
      </c>
      <c r="Q9" s="16">
        <v>0.82742067814505804</v>
      </c>
      <c r="R9" s="16">
        <v>0.924746088148519</v>
      </c>
      <c r="S9" s="16">
        <v>0.94388528587880005</v>
      </c>
      <c r="T9" s="16"/>
      <c r="U9" s="16">
        <v>0.85198872308007301</v>
      </c>
      <c r="V9" s="16">
        <v>0.88128592587797505</v>
      </c>
      <c r="W9" s="16">
        <v>0.95608681591252198</v>
      </c>
      <c r="X9" s="16">
        <v>0.98258368890845205</v>
      </c>
      <c r="Y9" s="16">
        <v>0.82816067234142698</v>
      </c>
      <c r="Z9" s="16"/>
      <c r="AA9" s="16">
        <v>0.89050563010804895</v>
      </c>
      <c r="AB9" s="16">
        <v>0.90606052639535894</v>
      </c>
      <c r="AC9" s="16"/>
      <c r="AD9" s="16">
        <v>0.899238650183251</v>
      </c>
      <c r="AE9" s="16">
        <v>0.90583834070392699</v>
      </c>
      <c r="AF9" s="16"/>
      <c r="AG9" s="16">
        <v>0.97332454429154103</v>
      </c>
      <c r="AH9" s="16">
        <v>1</v>
      </c>
      <c r="AI9" s="16">
        <v>1</v>
      </c>
      <c r="AJ9" s="16" t="s">
        <v>123</v>
      </c>
      <c r="AK9" s="16" t="s">
        <v>123</v>
      </c>
      <c r="AL9" s="16" t="s">
        <v>123</v>
      </c>
      <c r="AM9" s="16">
        <v>0.48175159208825602</v>
      </c>
      <c r="AN9" s="16">
        <v>0.40517357021568201</v>
      </c>
      <c r="AO9" s="16">
        <v>0.34726529715392002</v>
      </c>
      <c r="AP9" s="16"/>
      <c r="AQ9" s="16">
        <v>0.94208030906575702</v>
      </c>
      <c r="AR9" s="16">
        <v>0.90215540886143997</v>
      </c>
      <c r="AS9" s="16">
        <v>0.89984641957920997</v>
      </c>
      <c r="AT9" s="16">
        <v>0.83861648234675501</v>
      </c>
      <c r="AU9" s="16">
        <v>0.719530047641179</v>
      </c>
      <c r="AV9" s="16">
        <v>0.47314273737043999</v>
      </c>
      <c r="AW9" s="16"/>
      <c r="AX9" s="16">
        <v>0.83329893811051303</v>
      </c>
      <c r="AY9" s="16">
        <v>0.91221899224435299</v>
      </c>
      <c r="AZ9" s="16">
        <v>0.74798790728289</v>
      </c>
      <c r="BA9" s="16">
        <v>0.90785313487922803</v>
      </c>
      <c r="BB9" s="16">
        <v>0.85362986630508497</v>
      </c>
      <c r="BC9" s="16"/>
      <c r="BD9" s="16">
        <v>0.89657093336661597</v>
      </c>
      <c r="BE9" s="16">
        <v>0.84769627094938005</v>
      </c>
      <c r="BF9" s="16"/>
      <c r="BG9" s="16">
        <v>0.91953914387601698</v>
      </c>
      <c r="BH9" s="16">
        <v>0.83735466047618301</v>
      </c>
      <c r="BI9" s="16"/>
      <c r="BJ9" s="16">
        <v>0.87009527053950997</v>
      </c>
      <c r="BK9" s="16">
        <v>0.90795819228548003</v>
      </c>
    </row>
    <row r="10" spans="2:63" x14ac:dyDescent="0.35">
      <c r="B10" s="17" t="s">
        <v>145</v>
      </c>
      <c r="C10" s="16">
        <v>0.109142561120045</v>
      </c>
      <c r="D10" s="16">
        <v>7.0640057954769297E-2</v>
      </c>
      <c r="E10" s="16">
        <v>0.14207734582925999</v>
      </c>
      <c r="F10" s="16"/>
      <c r="G10" s="16">
        <v>0.43272894541762902</v>
      </c>
      <c r="H10" s="16">
        <v>0.18665274220102801</v>
      </c>
      <c r="I10" s="16">
        <v>1.7613337367106699E-2</v>
      </c>
      <c r="J10" s="16"/>
      <c r="K10" s="16">
        <v>9.3288687132245904E-2</v>
      </c>
      <c r="L10" s="16">
        <v>9.4859278359536697E-2</v>
      </c>
      <c r="M10" s="16">
        <v>9.2817734056841503E-2</v>
      </c>
      <c r="N10" s="16">
        <v>0.16580617941259801</v>
      </c>
      <c r="O10" s="16"/>
      <c r="P10" s="16">
        <v>0.22219927149101901</v>
      </c>
      <c r="Q10" s="16">
        <v>0.16038319802495599</v>
      </c>
      <c r="R10" s="16">
        <v>7.5253911851480698E-2</v>
      </c>
      <c r="S10" s="16">
        <v>5.2277388024547601E-2</v>
      </c>
      <c r="T10" s="16"/>
      <c r="U10" s="16">
        <v>0.13831124977581899</v>
      </c>
      <c r="V10" s="16">
        <v>0.10647674018499299</v>
      </c>
      <c r="W10" s="16">
        <v>3.2606902663333902E-2</v>
      </c>
      <c r="X10" s="16">
        <v>1.7416311091548099E-2</v>
      </c>
      <c r="Y10" s="16">
        <v>0.17183932765857299</v>
      </c>
      <c r="Z10" s="16"/>
      <c r="AA10" s="16">
        <v>0.101053905767441</v>
      </c>
      <c r="AB10" s="16">
        <v>8.6214235773056203E-2</v>
      </c>
      <c r="AC10" s="16"/>
      <c r="AD10" s="16">
        <v>8.82741891243356E-2</v>
      </c>
      <c r="AE10" s="16">
        <v>9.0951839323768394E-2</v>
      </c>
      <c r="AF10" s="16"/>
      <c r="AG10" s="16">
        <v>2.6675455708459101E-2</v>
      </c>
      <c r="AH10" s="16">
        <v>0</v>
      </c>
      <c r="AI10" s="16">
        <v>0</v>
      </c>
      <c r="AJ10" s="16" t="s">
        <v>123</v>
      </c>
      <c r="AK10" s="16" t="s">
        <v>123</v>
      </c>
      <c r="AL10" s="16" t="s">
        <v>123</v>
      </c>
      <c r="AM10" s="16">
        <v>0.46626007575190698</v>
      </c>
      <c r="AN10" s="16">
        <v>0.57807850542349104</v>
      </c>
      <c r="AO10" s="16">
        <v>0.65273470284608004</v>
      </c>
      <c r="AP10" s="16"/>
      <c r="AQ10" s="16">
        <v>5.2367938475739201E-2</v>
      </c>
      <c r="AR10" s="16">
        <v>9.7844591138560505E-2</v>
      </c>
      <c r="AS10" s="16">
        <v>0.10015358042079001</v>
      </c>
      <c r="AT10" s="16">
        <v>0.139641902980425</v>
      </c>
      <c r="AU10" s="16">
        <v>0.262401313192549</v>
      </c>
      <c r="AV10" s="16">
        <v>0.41077114917080898</v>
      </c>
      <c r="AW10" s="16"/>
      <c r="AX10" s="16">
        <v>0.157553792990903</v>
      </c>
      <c r="AY10" s="16">
        <v>7.6305768478722599E-2</v>
      </c>
      <c r="AZ10" s="16">
        <v>0.25201209271711</v>
      </c>
      <c r="BA10" s="16">
        <v>9.2146865120772095E-2</v>
      </c>
      <c r="BB10" s="16">
        <v>0.131767169878451</v>
      </c>
      <c r="BC10" s="16"/>
      <c r="BD10" s="16">
        <v>9.3699636980195802E-2</v>
      </c>
      <c r="BE10" s="16">
        <v>0.143217945489828</v>
      </c>
      <c r="BF10" s="16"/>
      <c r="BG10" s="16">
        <v>7.7983371974390397E-2</v>
      </c>
      <c r="BH10" s="16">
        <v>0.14517190326610599</v>
      </c>
      <c r="BI10" s="16"/>
      <c r="BJ10" s="16">
        <v>0.121254205076805</v>
      </c>
      <c r="BK10" s="16">
        <v>8.7538601546674796E-2</v>
      </c>
    </row>
    <row r="11" spans="2:63" x14ac:dyDescent="0.35">
      <c r="B11" s="17" t="s">
        <v>164</v>
      </c>
      <c r="C11" s="18">
        <v>9.4981793473486904E-3</v>
      </c>
      <c r="D11" s="18">
        <v>8.5256859600211198E-3</v>
      </c>
      <c r="E11" s="18">
        <v>1.03664937382E-2</v>
      </c>
      <c r="F11" s="18"/>
      <c r="G11" s="18">
        <v>2.5117702344192101E-2</v>
      </c>
      <c r="H11" s="18">
        <v>1.81906975791753E-2</v>
      </c>
      <c r="I11" s="18">
        <v>2.5439216835162798E-3</v>
      </c>
      <c r="J11" s="18"/>
      <c r="K11" s="18">
        <v>0</v>
      </c>
      <c r="L11" s="18">
        <v>0</v>
      </c>
      <c r="M11" s="18">
        <v>1.06334227219455E-2</v>
      </c>
      <c r="N11" s="18">
        <v>2.45415053583036E-2</v>
      </c>
      <c r="O11" s="18"/>
      <c r="P11" s="18">
        <v>3.0182911028991601E-2</v>
      </c>
      <c r="Q11" s="18">
        <v>1.21961238299861E-2</v>
      </c>
      <c r="R11" s="18">
        <v>0</v>
      </c>
      <c r="S11" s="18">
        <v>3.8373260966526302E-3</v>
      </c>
      <c r="T11" s="18"/>
      <c r="U11" s="18">
        <v>9.7000271441077708E-3</v>
      </c>
      <c r="V11" s="18">
        <v>1.22373339370317E-2</v>
      </c>
      <c r="W11" s="18">
        <v>1.13062814241441E-2</v>
      </c>
      <c r="X11" s="18">
        <v>0</v>
      </c>
      <c r="Y11" s="18">
        <v>0</v>
      </c>
      <c r="Z11" s="18"/>
      <c r="AA11" s="18">
        <v>8.4404641245102996E-3</v>
      </c>
      <c r="AB11" s="18">
        <v>7.7252378315850597E-3</v>
      </c>
      <c r="AC11" s="18"/>
      <c r="AD11" s="18">
        <v>1.24871606924137E-2</v>
      </c>
      <c r="AE11" s="18">
        <v>3.209819972305E-3</v>
      </c>
      <c r="AF11" s="18"/>
      <c r="AG11" s="18">
        <v>0</v>
      </c>
      <c r="AH11" s="18">
        <v>0</v>
      </c>
      <c r="AI11" s="18">
        <v>0</v>
      </c>
      <c r="AJ11" s="18" t="s">
        <v>123</v>
      </c>
      <c r="AK11" s="18" t="s">
        <v>123</v>
      </c>
      <c r="AL11" s="18" t="s">
        <v>123</v>
      </c>
      <c r="AM11" s="18">
        <v>5.1988332159836399E-2</v>
      </c>
      <c r="AN11" s="18">
        <v>1.6747924360826699E-2</v>
      </c>
      <c r="AO11" s="18">
        <v>0</v>
      </c>
      <c r="AP11" s="18"/>
      <c r="AQ11" s="18">
        <v>5.5517524585041297E-3</v>
      </c>
      <c r="AR11" s="18">
        <v>0</v>
      </c>
      <c r="AS11" s="18">
        <v>0</v>
      </c>
      <c r="AT11" s="18">
        <v>2.1741614672820101E-2</v>
      </c>
      <c r="AU11" s="18">
        <v>1.8068639166272299E-2</v>
      </c>
      <c r="AV11" s="18">
        <v>0.116086113458751</v>
      </c>
      <c r="AW11" s="18"/>
      <c r="AX11" s="18">
        <v>9.1472688985835306E-3</v>
      </c>
      <c r="AY11" s="18">
        <v>1.14752392769247E-2</v>
      </c>
      <c r="AZ11" s="18">
        <v>0</v>
      </c>
      <c r="BA11" s="18">
        <v>0</v>
      </c>
      <c r="BB11" s="18">
        <v>1.4602963816463499E-2</v>
      </c>
      <c r="BC11" s="18"/>
      <c r="BD11" s="18">
        <v>9.7294296531884508E-3</v>
      </c>
      <c r="BE11" s="18">
        <v>9.0857835607924594E-3</v>
      </c>
      <c r="BF11" s="18"/>
      <c r="BG11" s="18">
        <v>2.4774841495921302E-3</v>
      </c>
      <c r="BH11" s="18">
        <v>1.74734362577104E-2</v>
      </c>
      <c r="BI11" s="18"/>
      <c r="BJ11" s="18">
        <v>8.6505243836851892E-3</v>
      </c>
      <c r="BK11" s="18">
        <v>4.5032061678447304E-3</v>
      </c>
    </row>
    <row r="12" spans="2:63" x14ac:dyDescent="0.35">
      <c r="B12" t="s">
        <v>492</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K17"/>
  <sheetViews>
    <sheetView showGridLines="0" topLeftCell="A6" workbookViewId="0">
      <pane xSplit="2" topLeftCell="C1" activePane="topRight" state="frozen"/>
      <selection pane="topRight" activeCell="B17" sqref="B17"/>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682</v>
      </c>
      <c r="D7" s="10">
        <v>300</v>
      </c>
      <c r="E7" s="10">
        <v>380</v>
      </c>
      <c r="F7" s="10"/>
      <c r="G7" s="10">
        <v>61</v>
      </c>
      <c r="H7" s="10">
        <v>220</v>
      </c>
      <c r="I7" s="10">
        <v>401</v>
      </c>
      <c r="J7" s="10"/>
      <c r="K7" s="10">
        <v>125</v>
      </c>
      <c r="L7" s="10">
        <v>151</v>
      </c>
      <c r="M7" s="10">
        <v>271</v>
      </c>
      <c r="N7" s="10">
        <v>135</v>
      </c>
      <c r="O7" s="10"/>
      <c r="P7" s="10">
        <v>116</v>
      </c>
      <c r="Q7" s="10">
        <v>153</v>
      </c>
      <c r="R7" s="10">
        <v>110</v>
      </c>
      <c r="S7" s="10">
        <v>273</v>
      </c>
      <c r="T7" s="10"/>
      <c r="U7" s="10">
        <v>356</v>
      </c>
      <c r="V7" s="10">
        <v>165</v>
      </c>
      <c r="W7" s="10">
        <v>89</v>
      </c>
      <c r="X7" s="10">
        <v>53</v>
      </c>
      <c r="Y7" s="10">
        <v>10</v>
      </c>
      <c r="Z7" s="10"/>
      <c r="AA7" s="10">
        <v>234</v>
      </c>
      <c r="AB7" s="10">
        <v>236</v>
      </c>
      <c r="AC7" s="10"/>
      <c r="AD7" s="10">
        <v>291</v>
      </c>
      <c r="AE7" s="10">
        <v>295</v>
      </c>
      <c r="AF7" s="10"/>
      <c r="AG7" s="10">
        <v>215</v>
      </c>
      <c r="AH7" s="10">
        <v>237</v>
      </c>
      <c r="AI7" s="10">
        <v>89</v>
      </c>
      <c r="AJ7" s="10" t="s">
        <v>122</v>
      </c>
      <c r="AK7" s="10" t="s">
        <v>122</v>
      </c>
      <c r="AL7" s="10" t="s">
        <v>122</v>
      </c>
      <c r="AM7" s="10">
        <v>20</v>
      </c>
      <c r="AN7" s="10">
        <v>51</v>
      </c>
      <c r="AO7" s="10">
        <v>3</v>
      </c>
      <c r="AP7" s="10"/>
      <c r="AQ7" s="10">
        <v>354</v>
      </c>
      <c r="AR7" s="10">
        <v>151</v>
      </c>
      <c r="AS7" s="10">
        <v>9</v>
      </c>
      <c r="AT7" s="10">
        <v>41</v>
      </c>
      <c r="AU7" s="10">
        <v>109</v>
      </c>
      <c r="AV7" s="10">
        <v>14</v>
      </c>
      <c r="AW7" s="10"/>
      <c r="AX7" s="10">
        <v>110</v>
      </c>
      <c r="AY7" s="10">
        <v>316</v>
      </c>
      <c r="AZ7" s="10">
        <v>25</v>
      </c>
      <c r="BA7" s="10">
        <v>104</v>
      </c>
      <c r="BB7" s="10">
        <v>127</v>
      </c>
      <c r="BC7" s="10"/>
      <c r="BD7" s="10">
        <v>465</v>
      </c>
      <c r="BE7" s="10">
        <v>215</v>
      </c>
      <c r="BF7" s="10"/>
      <c r="BG7" s="10">
        <v>359</v>
      </c>
      <c r="BH7" s="10">
        <v>320</v>
      </c>
      <c r="BI7" s="10"/>
      <c r="BJ7" s="10">
        <v>441</v>
      </c>
      <c r="BK7" s="10">
        <v>229</v>
      </c>
    </row>
    <row r="8" spans="2:63" ht="30" customHeight="1" x14ac:dyDescent="0.35">
      <c r="B8" s="11" t="s">
        <v>19</v>
      </c>
      <c r="C8" s="11">
        <v>672</v>
      </c>
      <c r="D8" s="11">
        <v>306</v>
      </c>
      <c r="E8" s="11">
        <v>364</v>
      </c>
      <c r="F8" s="11"/>
      <c r="G8" s="11">
        <v>64</v>
      </c>
      <c r="H8" s="11">
        <v>206</v>
      </c>
      <c r="I8" s="11">
        <v>402</v>
      </c>
      <c r="J8" s="11"/>
      <c r="K8" s="11">
        <v>115</v>
      </c>
      <c r="L8" s="11">
        <v>147</v>
      </c>
      <c r="M8" s="11">
        <v>264</v>
      </c>
      <c r="N8" s="11">
        <v>145</v>
      </c>
      <c r="O8" s="11"/>
      <c r="P8" s="11">
        <v>115</v>
      </c>
      <c r="Q8" s="11">
        <v>154</v>
      </c>
      <c r="R8" s="11">
        <v>108</v>
      </c>
      <c r="S8" s="11">
        <v>266</v>
      </c>
      <c r="T8" s="11"/>
      <c r="U8" s="11">
        <v>366</v>
      </c>
      <c r="V8" s="11">
        <v>155</v>
      </c>
      <c r="W8" s="11">
        <v>82</v>
      </c>
      <c r="X8" s="11">
        <v>49</v>
      </c>
      <c r="Y8" s="11">
        <v>10</v>
      </c>
      <c r="Z8" s="11"/>
      <c r="AA8" s="11">
        <v>228</v>
      </c>
      <c r="AB8" s="11">
        <v>236</v>
      </c>
      <c r="AC8" s="11"/>
      <c r="AD8" s="11">
        <v>283</v>
      </c>
      <c r="AE8" s="11">
        <v>294</v>
      </c>
      <c r="AF8" s="11"/>
      <c r="AG8" s="11">
        <v>214</v>
      </c>
      <c r="AH8" s="11">
        <v>234</v>
      </c>
      <c r="AI8" s="11">
        <v>85</v>
      </c>
      <c r="AJ8" s="11" t="s">
        <v>122</v>
      </c>
      <c r="AK8" s="11" t="s">
        <v>122</v>
      </c>
      <c r="AL8" s="11" t="s">
        <v>122</v>
      </c>
      <c r="AM8" s="11">
        <v>20</v>
      </c>
      <c r="AN8" s="11">
        <v>52</v>
      </c>
      <c r="AO8" s="11">
        <v>3</v>
      </c>
      <c r="AP8" s="11"/>
      <c r="AQ8" s="11">
        <v>349</v>
      </c>
      <c r="AR8" s="11">
        <v>148</v>
      </c>
      <c r="AS8" s="11">
        <v>9</v>
      </c>
      <c r="AT8" s="11">
        <v>40</v>
      </c>
      <c r="AU8" s="11">
        <v>108</v>
      </c>
      <c r="AV8" s="11">
        <v>14</v>
      </c>
      <c r="AW8" s="11"/>
      <c r="AX8" s="11">
        <v>112</v>
      </c>
      <c r="AY8" s="11">
        <v>308</v>
      </c>
      <c r="AZ8" s="11">
        <v>25</v>
      </c>
      <c r="BA8" s="11">
        <v>102</v>
      </c>
      <c r="BB8" s="11">
        <v>125</v>
      </c>
      <c r="BC8" s="11"/>
      <c r="BD8" s="11">
        <v>457</v>
      </c>
      <c r="BE8" s="11">
        <v>213</v>
      </c>
      <c r="BF8" s="11"/>
      <c r="BG8" s="11">
        <v>354</v>
      </c>
      <c r="BH8" s="11">
        <v>315</v>
      </c>
      <c r="BI8" s="11"/>
      <c r="BJ8" s="11">
        <v>433</v>
      </c>
      <c r="BK8" s="11">
        <v>227</v>
      </c>
    </row>
    <row r="9" spans="2:63" x14ac:dyDescent="0.35">
      <c r="B9" s="17" t="s">
        <v>248</v>
      </c>
      <c r="C9" s="16">
        <v>0.68098126677682802</v>
      </c>
      <c r="D9" s="16">
        <v>0.66113576220523296</v>
      </c>
      <c r="E9" s="16">
        <v>0.69871233380625297</v>
      </c>
      <c r="F9" s="16"/>
      <c r="G9" s="16">
        <v>0.61463646802292804</v>
      </c>
      <c r="H9" s="16">
        <v>0.83716913073962995</v>
      </c>
      <c r="I9" s="16">
        <v>0.61160174548105195</v>
      </c>
      <c r="J9" s="16"/>
      <c r="K9" s="16">
        <v>0.68167134109042804</v>
      </c>
      <c r="L9" s="16">
        <v>0.69695653638206401</v>
      </c>
      <c r="M9" s="16">
        <v>0.69068090936353299</v>
      </c>
      <c r="N9" s="16">
        <v>0.64667014937110001</v>
      </c>
      <c r="O9" s="16"/>
      <c r="P9" s="16">
        <v>0.72329505937131999</v>
      </c>
      <c r="Q9" s="16">
        <v>0.71325942555375599</v>
      </c>
      <c r="R9" s="16">
        <v>0.69395379652030498</v>
      </c>
      <c r="S9" s="16">
        <v>0.65904239601162296</v>
      </c>
      <c r="T9" s="16"/>
      <c r="U9" s="16">
        <v>0.69082383190438701</v>
      </c>
      <c r="V9" s="16">
        <v>0.66971630449165698</v>
      </c>
      <c r="W9" s="16">
        <v>0.69162520513089498</v>
      </c>
      <c r="X9" s="16">
        <v>0.676076518459928</v>
      </c>
      <c r="Y9" s="16">
        <v>0.241432520184199</v>
      </c>
      <c r="Z9" s="16"/>
      <c r="AA9" s="16">
        <v>0.70457420533639203</v>
      </c>
      <c r="AB9" s="16">
        <v>0.65742973360272206</v>
      </c>
      <c r="AC9" s="16"/>
      <c r="AD9" s="16">
        <v>0.68881185335262496</v>
      </c>
      <c r="AE9" s="16">
        <v>0.66526112011524696</v>
      </c>
      <c r="AF9" s="16"/>
      <c r="AG9" s="16">
        <v>0.67227991073166704</v>
      </c>
      <c r="AH9" s="16">
        <v>0.63790330706915799</v>
      </c>
      <c r="AI9" s="16">
        <v>0.68036885535758695</v>
      </c>
      <c r="AJ9" s="16" t="s">
        <v>123</v>
      </c>
      <c r="AK9" s="16" t="s">
        <v>123</v>
      </c>
      <c r="AL9" s="16" t="s">
        <v>123</v>
      </c>
      <c r="AM9" s="16">
        <v>0.67813846260206501</v>
      </c>
      <c r="AN9" s="16">
        <v>0.81293234079363796</v>
      </c>
      <c r="AO9" s="16">
        <v>0.34726529715392002</v>
      </c>
      <c r="AP9" s="16"/>
      <c r="AQ9" s="16">
        <v>0.67646522279870402</v>
      </c>
      <c r="AR9" s="16">
        <v>0.64300685133248403</v>
      </c>
      <c r="AS9" s="16">
        <v>0.62241664444626998</v>
      </c>
      <c r="AT9" s="16">
        <v>0.68378360293909901</v>
      </c>
      <c r="AU9" s="16">
        <v>0.776309596217996</v>
      </c>
      <c r="AV9" s="16">
        <v>0.61177292345831003</v>
      </c>
      <c r="AW9" s="16"/>
      <c r="AX9" s="16">
        <v>0.66762997555870296</v>
      </c>
      <c r="AY9" s="16">
        <v>0.67378863292937596</v>
      </c>
      <c r="AZ9" s="16">
        <v>0.465869891429394</v>
      </c>
      <c r="BA9" s="16">
        <v>0.72946766016412201</v>
      </c>
      <c r="BB9" s="16">
        <v>0.71491729822288397</v>
      </c>
      <c r="BC9" s="16"/>
      <c r="BD9" s="16">
        <v>0.67267215923283896</v>
      </c>
      <c r="BE9" s="16">
        <v>0.70478590559993703</v>
      </c>
      <c r="BF9" s="16"/>
      <c r="BG9" s="16">
        <v>0.65594512960462503</v>
      </c>
      <c r="BH9" s="16">
        <v>0.71225339961213496</v>
      </c>
      <c r="BI9" s="16"/>
      <c r="BJ9" s="16">
        <v>0.72759690009244904</v>
      </c>
      <c r="BK9" s="16">
        <v>0.59032254339829604</v>
      </c>
    </row>
    <row r="10" spans="2:63" ht="58" x14ac:dyDescent="0.35">
      <c r="B10" s="17" t="s">
        <v>249</v>
      </c>
      <c r="C10" s="16">
        <v>4.3515450764821099E-2</v>
      </c>
      <c r="D10" s="16">
        <v>3.5762152850726099E-2</v>
      </c>
      <c r="E10" s="16">
        <v>5.02640187656061E-2</v>
      </c>
      <c r="F10" s="16"/>
      <c r="G10" s="16">
        <v>6.5515963976379807E-2</v>
      </c>
      <c r="H10" s="16">
        <v>2.2942562451587201E-2</v>
      </c>
      <c r="I10" s="16">
        <v>5.0530056682304002E-2</v>
      </c>
      <c r="J10" s="16"/>
      <c r="K10" s="16">
        <v>4.7569315780252398E-2</v>
      </c>
      <c r="L10" s="16">
        <v>2.06857779731917E-2</v>
      </c>
      <c r="M10" s="16">
        <v>4.8414691352114798E-2</v>
      </c>
      <c r="N10" s="16">
        <v>5.4433511055161803E-2</v>
      </c>
      <c r="O10" s="16"/>
      <c r="P10" s="16">
        <v>6.5278661623664205E-2</v>
      </c>
      <c r="Q10" s="16">
        <v>4.4257066437594597E-2</v>
      </c>
      <c r="R10" s="16">
        <v>6.2240979701849698E-2</v>
      </c>
      <c r="S10" s="16">
        <v>3.07658494709366E-2</v>
      </c>
      <c r="T10" s="16"/>
      <c r="U10" s="16">
        <v>5.4295389845094903E-2</v>
      </c>
      <c r="V10" s="16">
        <v>3.6377879978461203E-2</v>
      </c>
      <c r="W10" s="16">
        <v>2.3486279450263901E-2</v>
      </c>
      <c r="X10" s="16">
        <v>1.9499962267561299E-2</v>
      </c>
      <c r="Y10" s="16">
        <v>8.2728289719836506E-2</v>
      </c>
      <c r="Z10" s="16"/>
      <c r="AA10" s="16">
        <v>5.9123202350703799E-2</v>
      </c>
      <c r="AB10" s="16">
        <v>3.3939721547423002E-2</v>
      </c>
      <c r="AC10" s="16"/>
      <c r="AD10" s="16">
        <v>5.0325096299349302E-2</v>
      </c>
      <c r="AE10" s="16">
        <v>4.0811723038587697E-2</v>
      </c>
      <c r="AF10" s="16"/>
      <c r="AG10" s="16">
        <v>5.5299481992814502E-2</v>
      </c>
      <c r="AH10" s="16">
        <v>4.7220312875531002E-2</v>
      </c>
      <c r="AI10" s="16">
        <v>1.2200923887478799E-2</v>
      </c>
      <c r="AJ10" s="16" t="s">
        <v>123</v>
      </c>
      <c r="AK10" s="16" t="s">
        <v>123</v>
      </c>
      <c r="AL10" s="16" t="s">
        <v>123</v>
      </c>
      <c r="AM10" s="16">
        <v>0</v>
      </c>
      <c r="AN10" s="16">
        <v>8.5094824178091097E-2</v>
      </c>
      <c r="AO10" s="16">
        <v>0</v>
      </c>
      <c r="AP10" s="16"/>
      <c r="AQ10" s="16">
        <v>4.9551710747158799E-2</v>
      </c>
      <c r="AR10" s="16">
        <v>2.7077460794290301E-2</v>
      </c>
      <c r="AS10" s="16">
        <v>0</v>
      </c>
      <c r="AT10" s="16">
        <v>6.3684115161345506E-2</v>
      </c>
      <c r="AU10" s="16">
        <v>4.9886419157942501E-2</v>
      </c>
      <c r="AV10" s="16">
        <v>0</v>
      </c>
      <c r="AW10" s="16"/>
      <c r="AX10" s="16">
        <v>6.4026041857049701E-2</v>
      </c>
      <c r="AY10" s="16">
        <v>1.9310777737387302E-2</v>
      </c>
      <c r="AZ10" s="16">
        <v>0.10459859154045099</v>
      </c>
      <c r="BA10" s="16">
        <v>1.8186571063982401E-2</v>
      </c>
      <c r="BB10" s="16">
        <v>9.32201896478526E-2</v>
      </c>
      <c r="BC10" s="16"/>
      <c r="BD10" s="16">
        <v>4.5257984666959399E-2</v>
      </c>
      <c r="BE10" s="16">
        <v>4.0161295764203103E-2</v>
      </c>
      <c r="BF10" s="16"/>
      <c r="BG10" s="16">
        <v>4.2083445446321199E-2</v>
      </c>
      <c r="BH10" s="16">
        <v>4.2417775659058098E-2</v>
      </c>
      <c r="BI10" s="16"/>
      <c r="BJ10" s="16">
        <v>4.1959018746910097E-2</v>
      </c>
      <c r="BK10" s="16">
        <v>4.88194231631673E-2</v>
      </c>
    </row>
    <row r="11" spans="2:63" ht="29" x14ac:dyDescent="0.35">
      <c r="B11" s="17" t="s">
        <v>250</v>
      </c>
      <c r="C11" s="16">
        <v>0.25396224770955</v>
      </c>
      <c r="D11" s="16">
        <v>0.284357968927958</v>
      </c>
      <c r="E11" s="16">
        <v>0.22701654562642701</v>
      </c>
      <c r="F11" s="16"/>
      <c r="G11" s="16">
        <v>0.250805656983485</v>
      </c>
      <c r="H11" s="16">
        <v>0.121015889783011</v>
      </c>
      <c r="I11" s="16">
        <v>0.32256793637685299</v>
      </c>
      <c r="J11" s="16"/>
      <c r="K11" s="16">
        <v>0.262992594734482</v>
      </c>
      <c r="L11" s="16">
        <v>0.25623526099976801</v>
      </c>
      <c r="M11" s="16">
        <v>0.24158836027984801</v>
      </c>
      <c r="N11" s="16">
        <v>0.267022623228656</v>
      </c>
      <c r="O11" s="16"/>
      <c r="P11" s="16">
        <v>0.15438065561001801</v>
      </c>
      <c r="Q11" s="16">
        <v>0.21585892156188599</v>
      </c>
      <c r="R11" s="16">
        <v>0.23502973533054899</v>
      </c>
      <c r="S11" s="16">
        <v>0.306832967634735</v>
      </c>
      <c r="T11" s="16"/>
      <c r="U11" s="16">
        <v>0.22316722804858399</v>
      </c>
      <c r="V11" s="16">
        <v>0.28836482529366297</v>
      </c>
      <c r="W11" s="16">
        <v>0.273196517085176</v>
      </c>
      <c r="X11" s="16">
        <v>0.30442351927251099</v>
      </c>
      <c r="Y11" s="16">
        <v>0.67583919009596505</v>
      </c>
      <c r="Z11" s="16"/>
      <c r="AA11" s="16">
        <v>0.218581656827986</v>
      </c>
      <c r="AB11" s="16">
        <v>0.29142727452509898</v>
      </c>
      <c r="AC11" s="16"/>
      <c r="AD11" s="16">
        <v>0.24804774239347799</v>
      </c>
      <c r="AE11" s="16">
        <v>0.27325173283815901</v>
      </c>
      <c r="AF11" s="16"/>
      <c r="AG11" s="16">
        <v>0.25368340298060099</v>
      </c>
      <c r="AH11" s="16">
        <v>0.30160713214335899</v>
      </c>
      <c r="AI11" s="16">
        <v>0.30743022075493498</v>
      </c>
      <c r="AJ11" s="16" t="s">
        <v>123</v>
      </c>
      <c r="AK11" s="16" t="s">
        <v>123</v>
      </c>
      <c r="AL11" s="16" t="s">
        <v>123</v>
      </c>
      <c r="AM11" s="16">
        <v>0.271416747378668</v>
      </c>
      <c r="AN11" s="16">
        <v>4.6655596118208999E-2</v>
      </c>
      <c r="AO11" s="16">
        <v>0.65273470284608004</v>
      </c>
      <c r="AP11" s="16"/>
      <c r="AQ11" s="16">
        <v>0.26208774091953901</v>
      </c>
      <c r="AR11" s="16">
        <v>0.32351609774050499</v>
      </c>
      <c r="AS11" s="16">
        <v>0.37758335555373002</v>
      </c>
      <c r="AT11" s="16">
        <v>0.20682561772032501</v>
      </c>
      <c r="AU11" s="16">
        <v>0.145943462398965</v>
      </c>
      <c r="AV11" s="16">
        <v>0.13228182034373601</v>
      </c>
      <c r="AW11" s="16"/>
      <c r="AX11" s="16">
        <v>0.23218280478703099</v>
      </c>
      <c r="AY11" s="16">
        <v>0.29238552188143302</v>
      </c>
      <c r="AZ11" s="16">
        <v>0.31166331928249902</v>
      </c>
      <c r="BA11" s="16">
        <v>0.242159852155335</v>
      </c>
      <c r="BB11" s="16">
        <v>0.17637390841363099</v>
      </c>
      <c r="BC11" s="16"/>
      <c r="BD11" s="16">
        <v>0.26797587127913203</v>
      </c>
      <c r="BE11" s="16">
        <v>0.22187028814326101</v>
      </c>
      <c r="BF11" s="16"/>
      <c r="BG11" s="16">
        <v>0.29369366397586</v>
      </c>
      <c r="BH11" s="16">
        <v>0.208687161696781</v>
      </c>
      <c r="BI11" s="16"/>
      <c r="BJ11" s="16">
        <v>0.21656652858285699</v>
      </c>
      <c r="BK11" s="16">
        <v>0.33503876798926002</v>
      </c>
    </row>
    <row r="12" spans="2:63" x14ac:dyDescent="0.35">
      <c r="B12" s="17" t="s">
        <v>84</v>
      </c>
      <c r="C12" s="18">
        <v>2.15410347488008E-2</v>
      </c>
      <c r="D12" s="18">
        <v>1.8744116016083799E-2</v>
      </c>
      <c r="E12" s="18">
        <v>2.40071018017145E-2</v>
      </c>
      <c r="F12" s="18"/>
      <c r="G12" s="18">
        <v>6.9041911017207094E-2</v>
      </c>
      <c r="H12" s="18">
        <v>1.88724170257711E-2</v>
      </c>
      <c r="I12" s="18">
        <v>1.53002614597916E-2</v>
      </c>
      <c r="J12" s="18"/>
      <c r="K12" s="18">
        <v>7.7667483948374496E-3</v>
      </c>
      <c r="L12" s="18">
        <v>2.61224246449764E-2</v>
      </c>
      <c r="M12" s="18">
        <v>1.9316039004503901E-2</v>
      </c>
      <c r="N12" s="18">
        <v>3.1873716345082598E-2</v>
      </c>
      <c r="O12" s="18"/>
      <c r="P12" s="18">
        <v>5.7045623394997698E-2</v>
      </c>
      <c r="Q12" s="18">
        <v>2.6624586446763601E-2</v>
      </c>
      <c r="R12" s="18">
        <v>8.7754884472961807E-3</v>
      </c>
      <c r="S12" s="18">
        <v>3.3587868827054499E-3</v>
      </c>
      <c r="T12" s="18"/>
      <c r="U12" s="18">
        <v>3.1713550201934199E-2</v>
      </c>
      <c r="V12" s="18">
        <v>5.54099023621836E-3</v>
      </c>
      <c r="W12" s="18">
        <v>1.1691998333665601E-2</v>
      </c>
      <c r="X12" s="18">
        <v>0</v>
      </c>
      <c r="Y12" s="18">
        <v>0</v>
      </c>
      <c r="Z12" s="18"/>
      <c r="AA12" s="18">
        <v>1.7720935484917801E-2</v>
      </c>
      <c r="AB12" s="18">
        <v>1.7203270324756201E-2</v>
      </c>
      <c r="AC12" s="18"/>
      <c r="AD12" s="18">
        <v>1.2815307954546801E-2</v>
      </c>
      <c r="AE12" s="18">
        <v>2.0675424008006801E-2</v>
      </c>
      <c r="AF12" s="18"/>
      <c r="AG12" s="18">
        <v>1.8737204294917299E-2</v>
      </c>
      <c r="AH12" s="18">
        <v>1.32692479119521E-2</v>
      </c>
      <c r="AI12" s="18">
        <v>0</v>
      </c>
      <c r="AJ12" s="18" t="s">
        <v>123</v>
      </c>
      <c r="AK12" s="18" t="s">
        <v>123</v>
      </c>
      <c r="AL12" s="18" t="s">
        <v>123</v>
      </c>
      <c r="AM12" s="18">
        <v>5.0444790019266897E-2</v>
      </c>
      <c r="AN12" s="18">
        <v>5.5317238910061697E-2</v>
      </c>
      <c r="AO12" s="18">
        <v>0</v>
      </c>
      <c r="AP12" s="18"/>
      <c r="AQ12" s="18">
        <v>1.1895325534598E-2</v>
      </c>
      <c r="AR12" s="18">
        <v>6.3995901327206801E-3</v>
      </c>
      <c r="AS12" s="18">
        <v>0</v>
      </c>
      <c r="AT12" s="18">
        <v>4.5706664179229903E-2</v>
      </c>
      <c r="AU12" s="18">
        <v>2.78605222250967E-2</v>
      </c>
      <c r="AV12" s="18">
        <v>0.255945256197955</v>
      </c>
      <c r="AW12" s="18"/>
      <c r="AX12" s="18">
        <v>3.6161177797216497E-2</v>
      </c>
      <c r="AY12" s="18">
        <v>1.4515067451803599E-2</v>
      </c>
      <c r="AZ12" s="18">
        <v>0.117868197747655</v>
      </c>
      <c r="BA12" s="18">
        <v>1.0185916616560599E-2</v>
      </c>
      <c r="BB12" s="18">
        <v>1.5488603715632E-2</v>
      </c>
      <c r="BC12" s="18"/>
      <c r="BD12" s="18">
        <v>1.40939848210696E-2</v>
      </c>
      <c r="BE12" s="18">
        <v>3.3182510492599099E-2</v>
      </c>
      <c r="BF12" s="18"/>
      <c r="BG12" s="18">
        <v>8.2777609731936302E-3</v>
      </c>
      <c r="BH12" s="18">
        <v>3.6641663032025602E-2</v>
      </c>
      <c r="BI12" s="18"/>
      <c r="BJ12" s="18">
        <v>1.38775525777838E-2</v>
      </c>
      <c r="BK12" s="18">
        <v>2.5819265449276398E-2</v>
      </c>
    </row>
    <row r="13" spans="2:63" x14ac:dyDescent="0.35">
      <c r="B13" t="s">
        <v>492</v>
      </c>
    </row>
    <row r="14" spans="2:63" x14ac:dyDescent="0.35">
      <c r="B14" t="s">
        <v>87</v>
      </c>
    </row>
    <row r="15" spans="2:63" x14ac:dyDescent="0.35">
      <c r="B15" t="s">
        <v>88</v>
      </c>
    </row>
    <row r="17" spans="2:2" x14ac:dyDescent="0.35">
      <c r="B17"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K16"/>
  <sheetViews>
    <sheetView showGridLines="0" topLeftCell="A6" workbookViewId="0">
      <pane xSplit="2" topLeftCell="C1" activePane="topRight" state="frozen"/>
      <selection pane="topRight" activeCell="B16" sqref="B16"/>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468</v>
      </c>
      <c r="D7" s="10">
        <v>200</v>
      </c>
      <c r="E7" s="10">
        <v>267</v>
      </c>
      <c r="F7" s="10"/>
      <c r="G7" s="10">
        <v>39</v>
      </c>
      <c r="H7" s="10">
        <v>184</v>
      </c>
      <c r="I7" s="10">
        <v>245</v>
      </c>
      <c r="J7" s="10"/>
      <c r="K7" s="10">
        <v>85</v>
      </c>
      <c r="L7" s="10">
        <v>106</v>
      </c>
      <c r="M7" s="10">
        <v>188</v>
      </c>
      <c r="N7" s="10">
        <v>89</v>
      </c>
      <c r="O7" s="10"/>
      <c r="P7" s="10">
        <v>86</v>
      </c>
      <c r="Q7" s="10">
        <v>110</v>
      </c>
      <c r="R7" s="10">
        <v>76</v>
      </c>
      <c r="S7" s="10">
        <v>181</v>
      </c>
      <c r="T7" s="10"/>
      <c r="U7" s="10">
        <v>249</v>
      </c>
      <c r="V7" s="10">
        <v>111</v>
      </c>
      <c r="W7" s="10">
        <v>62</v>
      </c>
      <c r="X7" s="10">
        <v>36</v>
      </c>
      <c r="Y7" s="10">
        <v>2</v>
      </c>
      <c r="Z7" s="10"/>
      <c r="AA7" s="10">
        <v>166</v>
      </c>
      <c r="AB7" s="10">
        <v>157</v>
      </c>
      <c r="AC7" s="10"/>
      <c r="AD7" s="10">
        <v>202</v>
      </c>
      <c r="AE7" s="10">
        <v>198</v>
      </c>
      <c r="AF7" s="10"/>
      <c r="AG7" s="10">
        <v>146</v>
      </c>
      <c r="AH7" s="10">
        <v>152</v>
      </c>
      <c r="AI7" s="10">
        <v>60</v>
      </c>
      <c r="AJ7" s="10" t="s">
        <v>122</v>
      </c>
      <c r="AK7" s="10" t="s">
        <v>122</v>
      </c>
      <c r="AL7" s="10" t="s">
        <v>122</v>
      </c>
      <c r="AM7" s="10">
        <v>14</v>
      </c>
      <c r="AN7" s="10">
        <v>42</v>
      </c>
      <c r="AO7" s="10">
        <v>1</v>
      </c>
      <c r="AP7" s="10"/>
      <c r="AQ7" s="10">
        <v>241</v>
      </c>
      <c r="AR7" s="10">
        <v>98</v>
      </c>
      <c r="AS7" s="10">
        <v>6</v>
      </c>
      <c r="AT7" s="10">
        <v>28</v>
      </c>
      <c r="AU7" s="10">
        <v>85</v>
      </c>
      <c r="AV7" s="10">
        <v>9</v>
      </c>
      <c r="AW7" s="10"/>
      <c r="AX7" s="10">
        <v>74</v>
      </c>
      <c r="AY7" s="10">
        <v>215</v>
      </c>
      <c r="AZ7" s="10">
        <v>12</v>
      </c>
      <c r="BA7" s="10">
        <v>76</v>
      </c>
      <c r="BB7" s="10">
        <v>91</v>
      </c>
      <c r="BC7" s="10"/>
      <c r="BD7" s="10">
        <v>314</v>
      </c>
      <c r="BE7" s="10">
        <v>154</v>
      </c>
      <c r="BF7" s="10"/>
      <c r="BG7" s="10">
        <v>236</v>
      </c>
      <c r="BH7" s="10">
        <v>231</v>
      </c>
      <c r="BI7" s="10"/>
      <c r="BJ7" s="10">
        <v>324</v>
      </c>
      <c r="BK7" s="10">
        <v>135</v>
      </c>
    </row>
    <row r="8" spans="2:63" ht="30" customHeight="1" x14ac:dyDescent="0.35">
      <c r="B8" s="11" t="s">
        <v>19</v>
      </c>
      <c r="C8" s="11">
        <v>457</v>
      </c>
      <c r="D8" s="11">
        <v>202</v>
      </c>
      <c r="E8" s="11">
        <v>254</v>
      </c>
      <c r="F8" s="11"/>
      <c r="G8" s="11">
        <v>40</v>
      </c>
      <c r="H8" s="11">
        <v>172</v>
      </c>
      <c r="I8" s="11">
        <v>246</v>
      </c>
      <c r="J8" s="11"/>
      <c r="K8" s="11">
        <v>78</v>
      </c>
      <c r="L8" s="11">
        <v>102</v>
      </c>
      <c r="M8" s="11">
        <v>183</v>
      </c>
      <c r="N8" s="11">
        <v>94</v>
      </c>
      <c r="O8" s="11"/>
      <c r="P8" s="11">
        <v>83</v>
      </c>
      <c r="Q8" s="11">
        <v>110</v>
      </c>
      <c r="R8" s="11">
        <v>75</v>
      </c>
      <c r="S8" s="11">
        <v>175</v>
      </c>
      <c r="T8" s="11"/>
      <c r="U8" s="11">
        <v>253</v>
      </c>
      <c r="V8" s="11">
        <v>104</v>
      </c>
      <c r="W8" s="11">
        <v>57</v>
      </c>
      <c r="X8" s="11">
        <v>33</v>
      </c>
      <c r="Y8" s="11">
        <v>2</v>
      </c>
      <c r="Z8" s="11"/>
      <c r="AA8" s="11">
        <v>160</v>
      </c>
      <c r="AB8" s="11">
        <v>155</v>
      </c>
      <c r="AC8" s="11"/>
      <c r="AD8" s="11">
        <v>195</v>
      </c>
      <c r="AE8" s="11">
        <v>196</v>
      </c>
      <c r="AF8" s="11"/>
      <c r="AG8" s="11">
        <v>144</v>
      </c>
      <c r="AH8" s="11">
        <v>149</v>
      </c>
      <c r="AI8" s="11">
        <v>58</v>
      </c>
      <c r="AJ8" s="11" t="s">
        <v>122</v>
      </c>
      <c r="AK8" s="11" t="s">
        <v>122</v>
      </c>
      <c r="AL8" s="11" t="s">
        <v>122</v>
      </c>
      <c r="AM8" s="11">
        <v>13</v>
      </c>
      <c r="AN8" s="11">
        <v>43</v>
      </c>
      <c r="AO8" s="11">
        <v>1</v>
      </c>
      <c r="AP8" s="11"/>
      <c r="AQ8" s="11">
        <v>236</v>
      </c>
      <c r="AR8" s="11">
        <v>95</v>
      </c>
      <c r="AS8" s="11">
        <v>6</v>
      </c>
      <c r="AT8" s="11">
        <v>28</v>
      </c>
      <c r="AU8" s="11">
        <v>84</v>
      </c>
      <c r="AV8" s="11">
        <v>9</v>
      </c>
      <c r="AW8" s="11"/>
      <c r="AX8" s="11">
        <v>75</v>
      </c>
      <c r="AY8" s="11">
        <v>208</v>
      </c>
      <c r="AZ8" s="11">
        <v>12</v>
      </c>
      <c r="BA8" s="11">
        <v>74</v>
      </c>
      <c r="BB8" s="11">
        <v>89</v>
      </c>
      <c r="BC8" s="11"/>
      <c r="BD8" s="11">
        <v>307</v>
      </c>
      <c r="BE8" s="11">
        <v>150</v>
      </c>
      <c r="BF8" s="11"/>
      <c r="BG8" s="11">
        <v>232</v>
      </c>
      <c r="BH8" s="11">
        <v>224</v>
      </c>
      <c r="BI8" s="11"/>
      <c r="BJ8" s="11">
        <v>315</v>
      </c>
      <c r="BK8" s="11">
        <v>134</v>
      </c>
    </row>
    <row r="9" spans="2:63" ht="29" x14ac:dyDescent="0.35">
      <c r="B9" s="17" t="s">
        <v>252</v>
      </c>
      <c r="C9" s="16">
        <v>0.79950795077027603</v>
      </c>
      <c r="D9" s="16">
        <v>0.82109795718881695</v>
      </c>
      <c r="E9" s="16">
        <v>0.78534705922663905</v>
      </c>
      <c r="F9" s="16"/>
      <c r="G9" s="16">
        <v>0.82065588895171504</v>
      </c>
      <c r="H9" s="16">
        <v>0.81528591068772005</v>
      </c>
      <c r="I9" s="16">
        <v>0.78504124590239899</v>
      </c>
      <c r="J9" s="16"/>
      <c r="K9" s="16">
        <v>0.77476006903897099</v>
      </c>
      <c r="L9" s="16">
        <v>0.81062182679977401</v>
      </c>
      <c r="M9" s="16">
        <v>0.82257655592427703</v>
      </c>
      <c r="N9" s="16">
        <v>0.76326672244623395</v>
      </c>
      <c r="O9" s="16"/>
      <c r="P9" s="16">
        <v>0.70730518382525398</v>
      </c>
      <c r="Q9" s="16">
        <v>0.69279905327092495</v>
      </c>
      <c r="R9" s="16">
        <v>0.85625847604710403</v>
      </c>
      <c r="S9" s="16">
        <v>0.88520445736478104</v>
      </c>
      <c r="T9" s="16"/>
      <c r="U9" s="16">
        <v>0.814905169640458</v>
      </c>
      <c r="V9" s="16">
        <v>0.81159042825294903</v>
      </c>
      <c r="W9" s="16">
        <v>0.70607917250472396</v>
      </c>
      <c r="X9" s="16">
        <v>0.80176544633765201</v>
      </c>
      <c r="Y9" s="16">
        <v>1</v>
      </c>
      <c r="Z9" s="16"/>
      <c r="AA9" s="16">
        <v>0.82588255071348105</v>
      </c>
      <c r="AB9" s="16">
        <v>0.78981974479946704</v>
      </c>
      <c r="AC9" s="16"/>
      <c r="AD9" s="16">
        <v>0.81607473836295097</v>
      </c>
      <c r="AE9" s="16">
        <v>0.799044090723106</v>
      </c>
      <c r="AF9" s="16"/>
      <c r="AG9" s="16">
        <v>0.73995525031309095</v>
      </c>
      <c r="AH9" s="16">
        <v>0.86927067553118897</v>
      </c>
      <c r="AI9" s="16">
        <v>0.89813218169081699</v>
      </c>
      <c r="AJ9" s="16" t="s">
        <v>123</v>
      </c>
      <c r="AK9" s="16" t="s">
        <v>123</v>
      </c>
      <c r="AL9" s="16" t="s">
        <v>123</v>
      </c>
      <c r="AM9" s="16">
        <v>0.77902723809875096</v>
      </c>
      <c r="AN9" s="16">
        <v>0.69993390250502796</v>
      </c>
      <c r="AO9" s="16">
        <v>0</v>
      </c>
      <c r="AP9" s="16"/>
      <c r="AQ9" s="16">
        <v>0.848451402132123</v>
      </c>
      <c r="AR9" s="16">
        <v>0.78774806070435499</v>
      </c>
      <c r="AS9" s="16">
        <v>1</v>
      </c>
      <c r="AT9" s="16">
        <v>0.83144689747317402</v>
      </c>
      <c r="AU9" s="16">
        <v>0.68561549908921005</v>
      </c>
      <c r="AV9" s="16">
        <v>0.43568943986283198</v>
      </c>
      <c r="AW9" s="16"/>
      <c r="AX9" s="16">
        <v>0.83256264700585203</v>
      </c>
      <c r="AY9" s="16">
        <v>0.80512815956918304</v>
      </c>
      <c r="AZ9" s="16">
        <v>0.82868947677113303</v>
      </c>
      <c r="BA9" s="16">
        <v>0.76403370854299901</v>
      </c>
      <c r="BB9" s="16">
        <v>0.78441579294736397</v>
      </c>
      <c r="BC9" s="16"/>
      <c r="BD9" s="16">
        <v>0.78911320500698401</v>
      </c>
      <c r="BE9" s="16">
        <v>0.82078283665908003</v>
      </c>
      <c r="BF9" s="16"/>
      <c r="BG9" s="16">
        <v>0.78551477795646096</v>
      </c>
      <c r="BH9" s="16">
        <v>0.81305632407206496</v>
      </c>
      <c r="BI9" s="16"/>
      <c r="BJ9" s="16">
        <v>0.78582895551217302</v>
      </c>
      <c r="BK9" s="16">
        <v>0.84717484490642403</v>
      </c>
    </row>
    <row r="10" spans="2:63" ht="29" x14ac:dyDescent="0.35">
      <c r="B10" s="17" t="s">
        <v>253</v>
      </c>
      <c r="C10" s="16">
        <v>0.11676312860528899</v>
      </c>
      <c r="D10" s="16">
        <v>0.113672580928099</v>
      </c>
      <c r="E10" s="16">
        <v>0.11590476628778699</v>
      </c>
      <c r="F10" s="16"/>
      <c r="G10" s="16">
        <v>0.109430176640968</v>
      </c>
      <c r="H10" s="16">
        <v>8.3234041768671302E-2</v>
      </c>
      <c r="I10" s="16">
        <v>0.14145259381217501</v>
      </c>
      <c r="J10" s="16"/>
      <c r="K10" s="16">
        <v>0.14580439567244599</v>
      </c>
      <c r="L10" s="16">
        <v>0.106834662171686</v>
      </c>
      <c r="M10" s="16">
        <v>0.115260282333327</v>
      </c>
      <c r="N10" s="16">
        <v>0.106235931295854</v>
      </c>
      <c r="O10" s="16"/>
      <c r="P10" s="16">
        <v>0.20335781156351199</v>
      </c>
      <c r="Q10" s="16">
        <v>0.19066394911089099</v>
      </c>
      <c r="R10" s="16">
        <v>5.3177198633916199E-2</v>
      </c>
      <c r="S10" s="16">
        <v>5.5409188778068899E-2</v>
      </c>
      <c r="T10" s="16"/>
      <c r="U10" s="16">
        <v>0.11704101724747901</v>
      </c>
      <c r="V10" s="16">
        <v>0.101539749935006</v>
      </c>
      <c r="W10" s="16">
        <v>0.132226582719804</v>
      </c>
      <c r="X10" s="16">
        <v>0.112548596646939</v>
      </c>
      <c r="Y10" s="16">
        <v>0</v>
      </c>
      <c r="Z10" s="16"/>
      <c r="AA10" s="16">
        <v>0.102541123925244</v>
      </c>
      <c r="AB10" s="16">
        <v>0.118185348616676</v>
      </c>
      <c r="AC10" s="16"/>
      <c r="AD10" s="16">
        <v>9.9702005027010501E-2</v>
      </c>
      <c r="AE10" s="16">
        <v>0.12860514318337299</v>
      </c>
      <c r="AF10" s="16"/>
      <c r="AG10" s="16">
        <v>0.170963653046386</v>
      </c>
      <c r="AH10" s="16">
        <v>7.8948489150118997E-2</v>
      </c>
      <c r="AI10" s="16">
        <v>5.0918739146375902E-2</v>
      </c>
      <c r="AJ10" s="16" t="s">
        <v>123</v>
      </c>
      <c r="AK10" s="16" t="s">
        <v>123</v>
      </c>
      <c r="AL10" s="16" t="s">
        <v>123</v>
      </c>
      <c r="AM10" s="16">
        <v>0.14430946225540101</v>
      </c>
      <c r="AN10" s="16">
        <v>0.12563255801204901</v>
      </c>
      <c r="AO10" s="16">
        <v>1</v>
      </c>
      <c r="AP10" s="16"/>
      <c r="AQ10" s="16">
        <v>8.9816019262362906E-2</v>
      </c>
      <c r="AR10" s="16">
        <v>9.1625104787829398E-2</v>
      </c>
      <c r="AS10" s="16">
        <v>0</v>
      </c>
      <c r="AT10" s="16">
        <v>7.3585893970896404E-2</v>
      </c>
      <c r="AU10" s="16">
        <v>0.24488911397228799</v>
      </c>
      <c r="AV10" s="16">
        <v>0.112901451830086</v>
      </c>
      <c r="AW10" s="16"/>
      <c r="AX10" s="16">
        <v>0.140832129816471</v>
      </c>
      <c r="AY10" s="16">
        <v>0.10348240133924599</v>
      </c>
      <c r="AZ10" s="16">
        <v>0</v>
      </c>
      <c r="BA10" s="16">
        <v>0.116573921828279</v>
      </c>
      <c r="BB10" s="16">
        <v>0.14320112712945601</v>
      </c>
      <c r="BC10" s="16"/>
      <c r="BD10" s="16">
        <v>0.12058458222989001</v>
      </c>
      <c r="BE10" s="16">
        <v>0.10894177427454201</v>
      </c>
      <c r="BF10" s="16"/>
      <c r="BG10" s="16">
        <v>0.12649075694988399</v>
      </c>
      <c r="BH10" s="16">
        <v>0.10724029387133301</v>
      </c>
      <c r="BI10" s="16"/>
      <c r="BJ10" s="16">
        <v>0.122826504106192</v>
      </c>
      <c r="BK10" s="16">
        <v>9.5289603766122902E-2</v>
      </c>
    </row>
    <row r="11" spans="2:63" x14ac:dyDescent="0.35">
      <c r="B11" s="17" t="s">
        <v>84</v>
      </c>
      <c r="C11" s="18">
        <v>8.3728920624435002E-2</v>
      </c>
      <c r="D11" s="18">
        <v>6.52294618830839E-2</v>
      </c>
      <c r="E11" s="18">
        <v>9.87481744855742E-2</v>
      </c>
      <c r="F11" s="18"/>
      <c r="G11" s="18">
        <v>6.9913934407317094E-2</v>
      </c>
      <c r="H11" s="18">
        <v>0.101480047543608</v>
      </c>
      <c r="I11" s="18">
        <v>7.3506160285426406E-2</v>
      </c>
      <c r="J11" s="18"/>
      <c r="K11" s="18">
        <v>7.9435535288582604E-2</v>
      </c>
      <c r="L11" s="18">
        <v>8.2543511028540101E-2</v>
      </c>
      <c r="M11" s="18">
        <v>6.2163161742395903E-2</v>
      </c>
      <c r="N11" s="18">
        <v>0.13049734625791201</v>
      </c>
      <c r="O11" s="18"/>
      <c r="P11" s="18">
        <v>8.9337004611234394E-2</v>
      </c>
      <c r="Q11" s="18">
        <v>0.11653699761818501</v>
      </c>
      <c r="R11" s="18">
        <v>9.0564325318979802E-2</v>
      </c>
      <c r="S11" s="18">
        <v>5.938635385715E-2</v>
      </c>
      <c r="T11" s="18"/>
      <c r="U11" s="18">
        <v>6.8053813112062406E-2</v>
      </c>
      <c r="V11" s="18">
        <v>8.6869821812044307E-2</v>
      </c>
      <c r="W11" s="18">
        <v>0.16169424477547201</v>
      </c>
      <c r="X11" s="18">
        <v>8.5685957015408903E-2</v>
      </c>
      <c r="Y11" s="18">
        <v>0</v>
      </c>
      <c r="Z11" s="18"/>
      <c r="AA11" s="18">
        <v>7.1576325361275506E-2</v>
      </c>
      <c r="AB11" s="18">
        <v>9.1994906583857103E-2</v>
      </c>
      <c r="AC11" s="18"/>
      <c r="AD11" s="18">
        <v>8.4223256610038502E-2</v>
      </c>
      <c r="AE11" s="18">
        <v>7.2350766093520702E-2</v>
      </c>
      <c r="AF11" s="18"/>
      <c r="AG11" s="18">
        <v>8.9081096640522897E-2</v>
      </c>
      <c r="AH11" s="18">
        <v>5.1780835318692098E-2</v>
      </c>
      <c r="AI11" s="18">
        <v>5.0949079162807498E-2</v>
      </c>
      <c r="AJ11" s="18" t="s">
        <v>123</v>
      </c>
      <c r="AK11" s="18" t="s">
        <v>123</v>
      </c>
      <c r="AL11" s="18" t="s">
        <v>123</v>
      </c>
      <c r="AM11" s="18">
        <v>7.6663299645847505E-2</v>
      </c>
      <c r="AN11" s="18">
        <v>0.17443353948292201</v>
      </c>
      <c r="AO11" s="18">
        <v>0</v>
      </c>
      <c r="AP11" s="18"/>
      <c r="AQ11" s="18">
        <v>6.17325786055141E-2</v>
      </c>
      <c r="AR11" s="18">
        <v>0.120626834507815</v>
      </c>
      <c r="AS11" s="18">
        <v>0</v>
      </c>
      <c r="AT11" s="18">
        <v>9.4967208555929702E-2</v>
      </c>
      <c r="AU11" s="18">
        <v>6.9495386938502102E-2</v>
      </c>
      <c r="AV11" s="18">
        <v>0.45140910830708197</v>
      </c>
      <c r="AW11" s="18"/>
      <c r="AX11" s="18">
        <v>2.6605223177676399E-2</v>
      </c>
      <c r="AY11" s="18">
        <v>9.1389439091571004E-2</v>
      </c>
      <c r="AZ11" s="18">
        <v>0.171310523228867</v>
      </c>
      <c r="BA11" s="18">
        <v>0.119392369628722</v>
      </c>
      <c r="BB11" s="18">
        <v>7.2383079923179799E-2</v>
      </c>
      <c r="BC11" s="18"/>
      <c r="BD11" s="18">
        <v>9.0302212763126305E-2</v>
      </c>
      <c r="BE11" s="18">
        <v>7.0275389066377397E-2</v>
      </c>
      <c r="BF11" s="18"/>
      <c r="BG11" s="18">
        <v>8.7994465093654398E-2</v>
      </c>
      <c r="BH11" s="18">
        <v>7.9703382056602198E-2</v>
      </c>
      <c r="BI11" s="18"/>
      <c r="BJ11" s="18">
        <v>9.13445403816351E-2</v>
      </c>
      <c r="BK11" s="18">
        <v>5.75355513274525E-2</v>
      </c>
    </row>
    <row r="12" spans="2:63" x14ac:dyDescent="0.35">
      <c r="B12" t="s">
        <v>270</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K28"/>
  <sheetViews>
    <sheetView showGridLines="0" topLeftCell="A17" workbookViewId="0">
      <pane xSplit="2" topLeftCell="C1" activePane="topRight" state="frozen"/>
      <selection pane="topRight" activeCell="B24" sqref="B24"/>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682</v>
      </c>
      <c r="D7" s="10">
        <v>300</v>
      </c>
      <c r="E7" s="10">
        <v>380</v>
      </c>
      <c r="F7" s="10"/>
      <c r="G7" s="10">
        <v>61</v>
      </c>
      <c r="H7" s="10">
        <v>220</v>
      </c>
      <c r="I7" s="10">
        <v>401</v>
      </c>
      <c r="J7" s="10"/>
      <c r="K7" s="10">
        <v>125</v>
      </c>
      <c r="L7" s="10">
        <v>151</v>
      </c>
      <c r="M7" s="10">
        <v>271</v>
      </c>
      <c r="N7" s="10">
        <v>135</v>
      </c>
      <c r="O7" s="10"/>
      <c r="P7" s="10">
        <v>116</v>
      </c>
      <c r="Q7" s="10">
        <v>153</v>
      </c>
      <c r="R7" s="10">
        <v>110</v>
      </c>
      <c r="S7" s="10">
        <v>273</v>
      </c>
      <c r="T7" s="10"/>
      <c r="U7" s="10">
        <v>356</v>
      </c>
      <c r="V7" s="10">
        <v>165</v>
      </c>
      <c r="W7" s="10">
        <v>89</v>
      </c>
      <c r="X7" s="10">
        <v>53</v>
      </c>
      <c r="Y7" s="10">
        <v>10</v>
      </c>
      <c r="Z7" s="10"/>
      <c r="AA7" s="10">
        <v>234</v>
      </c>
      <c r="AB7" s="10">
        <v>236</v>
      </c>
      <c r="AC7" s="10"/>
      <c r="AD7" s="10">
        <v>291</v>
      </c>
      <c r="AE7" s="10">
        <v>295</v>
      </c>
      <c r="AF7" s="10"/>
      <c r="AG7" s="10">
        <v>215</v>
      </c>
      <c r="AH7" s="10">
        <v>237</v>
      </c>
      <c r="AI7" s="10">
        <v>89</v>
      </c>
      <c r="AJ7" s="10" t="s">
        <v>122</v>
      </c>
      <c r="AK7" s="10" t="s">
        <v>122</v>
      </c>
      <c r="AL7" s="10" t="s">
        <v>122</v>
      </c>
      <c r="AM7" s="10">
        <v>20</v>
      </c>
      <c r="AN7" s="10">
        <v>51</v>
      </c>
      <c r="AO7" s="10">
        <v>3</v>
      </c>
      <c r="AP7" s="10"/>
      <c r="AQ7" s="10">
        <v>354</v>
      </c>
      <c r="AR7" s="10">
        <v>151</v>
      </c>
      <c r="AS7" s="10">
        <v>9</v>
      </c>
      <c r="AT7" s="10">
        <v>41</v>
      </c>
      <c r="AU7" s="10">
        <v>109</v>
      </c>
      <c r="AV7" s="10">
        <v>14</v>
      </c>
      <c r="AW7" s="10"/>
      <c r="AX7" s="10">
        <v>110</v>
      </c>
      <c r="AY7" s="10">
        <v>316</v>
      </c>
      <c r="AZ7" s="10">
        <v>25</v>
      </c>
      <c r="BA7" s="10">
        <v>104</v>
      </c>
      <c r="BB7" s="10">
        <v>127</v>
      </c>
      <c r="BC7" s="10"/>
      <c r="BD7" s="10">
        <v>465</v>
      </c>
      <c r="BE7" s="10">
        <v>215</v>
      </c>
      <c r="BF7" s="10"/>
      <c r="BG7" s="10">
        <v>359</v>
      </c>
      <c r="BH7" s="10">
        <v>320</v>
      </c>
      <c r="BI7" s="10"/>
      <c r="BJ7" s="10">
        <v>441</v>
      </c>
      <c r="BK7" s="10">
        <v>229</v>
      </c>
    </row>
    <row r="8" spans="2:63" ht="30" customHeight="1" x14ac:dyDescent="0.35">
      <c r="B8" s="11" t="s">
        <v>19</v>
      </c>
      <c r="C8" s="11">
        <v>672</v>
      </c>
      <c r="D8" s="11">
        <v>306</v>
      </c>
      <c r="E8" s="11">
        <v>364</v>
      </c>
      <c r="F8" s="11"/>
      <c r="G8" s="11">
        <v>64</v>
      </c>
      <c r="H8" s="11">
        <v>206</v>
      </c>
      <c r="I8" s="11">
        <v>402</v>
      </c>
      <c r="J8" s="11"/>
      <c r="K8" s="11">
        <v>115</v>
      </c>
      <c r="L8" s="11">
        <v>147</v>
      </c>
      <c r="M8" s="11">
        <v>264</v>
      </c>
      <c r="N8" s="11">
        <v>145</v>
      </c>
      <c r="O8" s="11"/>
      <c r="P8" s="11">
        <v>115</v>
      </c>
      <c r="Q8" s="11">
        <v>154</v>
      </c>
      <c r="R8" s="11">
        <v>108</v>
      </c>
      <c r="S8" s="11">
        <v>266</v>
      </c>
      <c r="T8" s="11"/>
      <c r="U8" s="11">
        <v>366</v>
      </c>
      <c r="V8" s="11">
        <v>155</v>
      </c>
      <c r="W8" s="11">
        <v>82</v>
      </c>
      <c r="X8" s="11">
        <v>49</v>
      </c>
      <c r="Y8" s="11">
        <v>10</v>
      </c>
      <c r="Z8" s="11"/>
      <c r="AA8" s="11">
        <v>228</v>
      </c>
      <c r="AB8" s="11">
        <v>236</v>
      </c>
      <c r="AC8" s="11"/>
      <c r="AD8" s="11">
        <v>283</v>
      </c>
      <c r="AE8" s="11">
        <v>294</v>
      </c>
      <c r="AF8" s="11"/>
      <c r="AG8" s="11">
        <v>214</v>
      </c>
      <c r="AH8" s="11">
        <v>234</v>
      </c>
      <c r="AI8" s="11">
        <v>85</v>
      </c>
      <c r="AJ8" s="11" t="s">
        <v>122</v>
      </c>
      <c r="AK8" s="11" t="s">
        <v>122</v>
      </c>
      <c r="AL8" s="11" t="s">
        <v>122</v>
      </c>
      <c r="AM8" s="11">
        <v>20</v>
      </c>
      <c r="AN8" s="11">
        <v>52</v>
      </c>
      <c r="AO8" s="11">
        <v>3</v>
      </c>
      <c r="AP8" s="11"/>
      <c r="AQ8" s="11">
        <v>349</v>
      </c>
      <c r="AR8" s="11">
        <v>148</v>
      </c>
      <c r="AS8" s="11">
        <v>9</v>
      </c>
      <c r="AT8" s="11">
        <v>40</v>
      </c>
      <c r="AU8" s="11">
        <v>108</v>
      </c>
      <c r="AV8" s="11">
        <v>14</v>
      </c>
      <c r="AW8" s="11"/>
      <c r="AX8" s="11">
        <v>112</v>
      </c>
      <c r="AY8" s="11">
        <v>308</v>
      </c>
      <c r="AZ8" s="11">
        <v>25</v>
      </c>
      <c r="BA8" s="11">
        <v>102</v>
      </c>
      <c r="BB8" s="11">
        <v>125</v>
      </c>
      <c r="BC8" s="11"/>
      <c r="BD8" s="11">
        <v>457</v>
      </c>
      <c r="BE8" s="11">
        <v>213</v>
      </c>
      <c r="BF8" s="11"/>
      <c r="BG8" s="11">
        <v>354</v>
      </c>
      <c r="BH8" s="11">
        <v>315</v>
      </c>
      <c r="BI8" s="11"/>
      <c r="BJ8" s="11">
        <v>433</v>
      </c>
      <c r="BK8" s="11">
        <v>227</v>
      </c>
    </row>
    <row r="9" spans="2:63" ht="29" x14ac:dyDescent="0.35">
      <c r="B9" s="17" t="s">
        <v>255</v>
      </c>
      <c r="C9" s="16">
        <v>0.27676137357516301</v>
      </c>
      <c r="D9" s="16">
        <v>0.34085073389901099</v>
      </c>
      <c r="E9" s="16">
        <v>0.221634040729488</v>
      </c>
      <c r="F9" s="16"/>
      <c r="G9" s="16">
        <v>2.5117702344192101E-2</v>
      </c>
      <c r="H9" s="16">
        <v>0.13964748731069501</v>
      </c>
      <c r="I9" s="16">
        <v>0.38729951481640901</v>
      </c>
      <c r="J9" s="16"/>
      <c r="K9" s="16">
        <v>0.28921492746174698</v>
      </c>
      <c r="L9" s="16">
        <v>0.32623701378158998</v>
      </c>
      <c r="M9" s="16">
        <v>0.275724706694982</v>
      </c>
      <c r="N9" s="16">
        <v>0.21885272536245501</v>
      </c>
      <c r="O9" s="16"/>
      <c r="P9" s="16">
        <v>0.105849103035021</v>
      </c>
      <c r="Q9" s="16">
        <v>0.24372695325209601</v>
      </c>
      <c r="R9" s="16">
        <v>0.34823306049636299</v>
      </c>
      <c r="S9" s="16">
        <v>0.32063003571571103</v>
      </c>
      <c r="T9" s="16"/>
      <c r="U9" s="16">
        <v>0.24048950301269301</v>
      </c>
      <c r="V9" s="16">
        <v>0.33324513463505201</v>
      </c>
      <c r="W9" s="16">
        <v>0.29620139955696601</v>
      </c>
      <c r="X9" s="16">
        <v>0.381870161998414</v>
      </c>
      <c r="Y9" s="16">
        <v>9.7745052702484306E-2</v>
      </c>
      <c r="Z9" s="16"/>
      <c r="AA9" s="16">
        <v>0.24958309156383801</v>
      </c>
      <c r="AB9" s="16">
        <v>0.310223270469349</v>
      </c>
      <c r="AC9" s="16"/>
      <c r="AD9" s="16">
        <v>0.25815196188519401</v>
      </c>
      <c r="AE9" s="16">
        <v>0.31623637800328902</v>
      </c>
      <c r="AF9" s="16"/>
      <c r="AG9" s="16">
        <v>0.27589890908842601</v>
      </c>
      <c r="AH9" s="16">
        <v>0.39441630038317899</v>
      </c>
      <c r="AI9" s="16">
        <v>0.38264570124227498</v>
      </c>
      <c r="AJ9" s="16" t="s">
        <v>123</v>
      </c>
      <c r="AK9" s="16" t="s">
        <v>123</v>
      </c>
      <c r="AL9" s="16" t="s">
        <v>123</v>
      </c>
      <c r="AM9" s="16">
        <v>0</v>
      </c>
      <c r="AN9" s="16">
        <v>0</v>
      </c>
      <c r="AO9" s="16">
        <v>0</v>
      </c>
      <c r="AP9" s="16"/>
      <c r="AQ9" s="16">
        <v>0.33822969943897102</v>
      </c>
      <c r="AR9" s="16">
        <v>0.31033450906298998</v>
      </c>
      <c r="AS9" s="16">
        <v>0.383110533947151</v>
      </c>
      <c r="AT9" s="16">
        <v>0.21955803930481199</v>
      </c>
      <c r="AU9" s="16">
        <v>7.2525119139693894E-2</v>
      </c>
      <c r="AV9" s="16">
        <v>6.9070051248779504E-2</v>
      </c>
      <c r="AW9" s="16"/>
      <c r="AX9" s="16">
        <v>0.235475507488173</v>
      </c>
      <c r="AY9" s="16">
        <v>0.29278506962745099</v>
      </c>
      <c r="AZ9" s="16">
        <v>0.20136564872877499</v>
      </c>
      <c r="BA9" s="16">
        <v>0.301889375749682</v>
      </c>
      <c r="BB9" s="16">
        <v>0.26896730409606601</v>
      </c>
      <c r="BC9" s="16"/>
      <c r="BD9" s="16">
        <v>0.29590388083825803</v>
      </c>
      <c r="BE9" s="16">
        <v>0.233871430281305</v>
      </c>
      <c r="BF9" s="16"/>
      <c r="BG9" s="16">
        <v>0.31723251870228603</v>
      </c>
      <c r="BH9" s="16">
        <v>0.23087110098824401</v>
      </c>
      <c r="BI9" s="16"/>
      <c r="BJ9" s="16">
        <v>0.22436340771015001</v>
      </c>
      <c r="BK9" s="16">
        <v>0.37964257967678899</v>
      </c>
    </row>
    <row r="10" spans="2:63" ht="29" x14ac:dyDescent="0.35">
      <c r="B10" s="17" t="s">
        <v>256</v>
      </c>
      <c r="C10" s="16">
        <v>0.25086837450646299</v>
      </c>
      <c r="D10" s="16">
        <v>0.28538889362314301</v>
      </c>
      <c r="E10" s="16">
        <v>0.220440839255021</v>
      </c>
      <c r="F10" s="16"/>
      <c r="G10" s="16">
        <v>0.12816475409644401</v>
      </c>
      <c r="H10" s="16">
        <v>0.17510411272254101</v>
      </c>
      <c r="I10" s="16">
        <v>0.30932989174340803</v>
      </c>
      <c r="J10" s="16"/>
      <c r="K10" s="16">
        <v>0.270490296886294</v>
      </c>
      <c r="L10" s="16">
        <v>0.32765212431497898</v>
      </c>
      <c r="M10" s="16">
        <v>0.22320650126931599</v>
      </c>
      <c r="N10" s="16">
        <v>0.20815046268892801</v>
      </c>
      <c r="O10" s="16"/>
      <c r="P10" s="16">
        <v>0.112914790277421</v>
      </c>
      <c r="Q10" s="16">
        <v>0.167717387023609</v>
      </c>
      <c r="R10" s="16">
        <v>0.32145773850046799</v>
      </c>
      <c r="S10" s="16">
        <v>0.32521829661155299</v>
      </c>
      <c r="T10" s="16"/>
      <c r="U10" s="16">
        <v>0.23488288787129899</v>
      </c>
      <c r="V10" s="16">
        <v>0.26266890905964702</v>
      </c>
      <c r="W10" s="16">
        <v>0.305817934451934</v>
      </c>
      <c r="X10" s="16">
        <v>0.26885503196867999</v>
      </c>
      <c r="Y10" s="16">
        <v>0.33917757288668299</v>
      </c>
      <c r="Z10" s="16"/>
      <c r="AA10" s="16">
        <v>0.28558957497340198</v>
      </c>
      <c r="AB10" s="16">
        <v>0.243332080597813</v>
      </c>
      <c r="AC10" s="16"/>
      <c r="AD10" s="16">
        <v>0.26969433360476602</v>
      </c>
      <c r="AE10" s="16">
        <v>0.24980189142057799</v>
      </c>
      <c r="AF10" s="16"/>
      <c r="AG10" s="16">
        <v>0.209336632215324</v>
      </c>
      <c r="AH10" s="16">
        <v>0.327040669516525</v>
      </c>
      <c r="AI10" s="16">
        <v>0.34122325852755397</v>
      </c>
      <c r="AJ10" s="16" t="s">
        <v>123</v>
      </c>
      <c r="AK10" s="16" t="s">
        <v>123</v>
      </c>
      <c r="AL10" s="16" t="s">
        <v>123</v>
      </c>
      <c r="AM10" s="16">
        <v>0.189903591537885</v>
      </c>
      <c r="AN10" s="16">
        <v>8.0329024534069302E-2</v>
      </c>
      <c r="AO10" s="16">
        <v>0</v>
      </c>
      <c r="AP10" s="16"/>
      <c r="AQ10" s="16">
        <v>0.30465316912861401</v>
      </c>
      <c r="AR10" s="16">
        <v>0.23560620369938401</v>
      </c>
      <c r="AS10" s="16">
        <v>0.21136151762842201</v>
      </c>
      <c r="AT10" s="16">
        <v>0.263195761433964</v>
      </c>
      <c r="AU10" s="16">
        <v>0.12977457642823001</v>
      </c>
      <c r="AV10" s="16">
        <v>6.9161171313719905E-2</v>
      </c>
      <c r="AW10" s="16"/>
      <c r="AX10" s="16">
        <v>0.140893469014681</v>
      </c>
      <c r="AY10" s="16">
        <v>0.29306384735173202</v>
      </c>
      <c r="AZ10" s="16">
        <v>0.31266319516261099</v>
      </c>
      <c r="BA10" s="16">
        <v>0.28500695977219498</v>
      </c>
      <c r="BB10" s="16">
        <v>0.20465908721880599</v>
      </c>
      <c r="BC10" s="16"/>
      <c r="BD10" s="16">
        <v>0.27040481025645102</v>
      </c>
      <c r="BE10" s="16">
        <v>0.21117970791030499</v>
      </c>
      <c r="BF10" s="16"/>
      <c r="BG10" s="16">
        <v>0.27928573565166698</v>
      </c>
      <c r="BH10" s="16">
        <v>0.21491726562999799</v>
      </c>
      <c r="BI10" s="16"/>
      <c r="BJ10" s="16">
        <v>0.22141035659459801</v>
      </c>
      <c r="BK10" s="16">
        <v>0.30853685953451798</v>
      </c>
    </row>
    <row r="11" spans="2:63" ht="58" x14ac:dyDescent="0.35">
      <c r="B11" s="17" t="s">
        <v>257</v>
      </c>
      <c r="C11" s="16">
        <v>0.23642424611576399</v>
      </c>
      <c r="D11" s="16">
        <v>0.21263653211646999</v>
      </c>
      <c r="E11" s="16">
        <v>0.25768581922419498</v>
      </c>
      <c r="F11" s="16"/>
      <c r="G11" s="16">
        <v>0.57610320708957896</v>
      </c>
      <c r="H11" s="16">
        <v>0.39594746147003701</v>
      </c>
      <c r="I11" s="16">
        <v>0.100307472048187</v>
      </c>
      <c r="J11" s="16"/>
      <c r="K11" s="16">
        <v>0.167057523490418</v>
      </c>
      <c r="L11" s="16">
        <v>0.19353063780364299</v>
      </c>
      <c r="M11" s="16">
        <v>0.27694551001031698</v>
      </c>
      <c r="N11" s="16">
        <v>0.26094873891249198</v>
      </c>
      <c r="O11" s="16"/>
      <c r="P11" s="16">
        <v>0.54874027763419297</v>
      </c>
      <c r="Q11" s="16">
        <v>0.29574487438370001</v>
      </c>
      <c r="R11" s="16">
        <v>0.19828885574677799</v>
      </c>
      <c r="S11" s="16">
        <v>0.104372955924419</v>
      </c>
      <c r="T11" s="16"/>
      <c r="U11" s="16">
        <v>0.27558333118723699</v>
      </c>
      <c r="V11" s="16">
        <v>0.23894044654096699</v>
      </c>
      <c r="W11" s="16">
        <v>0.107970503298637</v>
      </c>
      <c r="X11" s="16">
        <v>0.16254876129363</v>
      </c>
      <c r="Y11" s="16">
        <v>0</v>
      </c>
      <c r="Z11" s="16"/>
      <c r="AA11" s="16">
        <v>0.265003988182131</v>
      </c>
      <c r="AB11" s="16">
        <v>0.20756311254877</v>
      </c>
      <c r="AC11" s="16"/>
      <c r="AD11" s="16">
        <v>0.23380876798272501</v>
      </c>
      <c r="AE11" s="16">
        <v>0.19576665837480201</v>
      </c>
      <c r="AF11" s="16"/>
      <c r="AG11" s="16">
        <v>0.298997997232338</v>
      </c>
      <c r="AH11" s="16">
        <v>0.107462392825823</v>
      </c>
      <c r="AI11" s="16">
        <v>9.1020876852972998E-2</v>
      </c>
      <c r="AJ11" s="16" t="s">
        <v>123</v>
      </c>
      <c r="AK11" s="16" t="s">
        <v>123</v>
      </c>
      <c r="AL11" s="16" t="s">
        <v>123</v>
      </c>
      <c r="AM11" s="16">
        <v>9.5720496905542504E-2</v>
      </c>
      <c r="AN11" s="16">
        <v>0.86706409704884801</v>
      </c>
      <c r="AO11" s="16">
        <v>0</v>
      </c>
      <c r="AP11" s="16"/>
      <c r="AQ11" s="16">
        <v>0.120788818419808</v>
      </c>
      <c r="AR11" s="16">
        <v>0.20300336254826101</v>
      </c>
      <c r="AS11" s="16">
        <v>0.31004609103195802</v>
      </c>
      <c r="AT11" s="16">
        <v>0.47151400225877199</v>
      </c>
      <c r="AU11" s="16">
        <v>0.53963807662586705</v>
      </c>
      <c r="AV11" s="16">
        <v>0.47354170089580999</v>
      </c>
      <c r="AW11" s="16"/>
      <c r="AX11" s="16">
        <v>0.35954623469287</v>
      </c>
      <c r="AY11" s="16">
        <v>0.180368409350049</v>
      </c>
      <c r="AZ11" s="16">
        <v>0.23096719787301601</v>
      </c>
      <c r="BA11" s="16">
        <v>0.22661103117797901</v>
      </c>
      <c r="BB11" s="16">
        <v>0.27382669147509298</v>
      </c>
      <c r="BC11" s="16"/>
      <c r="BD11" s="16">
        <v>0.224954127273783</v>
      </c>
      <c r="BE11" s="16">
        <v>0.26309925929474898</v>
      </c>
      <c r="BF11" s="16"/>
      <c r="BG11" s="16">
        <v>0.19933110064404599</v>
      </c>
      <c r="BH11" s="16">
        <v>0.28032234793956701</v>
      </c>
      <c r="BI11" s="16"/>
      <c r="BJ11" s="16">
        <v>0.34039505473171799</v>
      </c>
      <c r="BK11" s="16">
        <v>4.6302588764482802E-2</v>
      </c>
    </row>
    <row r="12" spans="2:63" ht="43.5" x14ac:dyDescent="0.35">
      <c r="B12" s="17" t="s">
        <v>258</v>
      </c>
      <c r="C12" s="16">
        <v>0.15157495143883101</v>
      </c>
      <c r="D12" s="16">
        <v>0.157614836313104</v>
      </c>
      <c r="E12" s="16">
        <v>0.147320587315798</v>
      </c>
      <c r="F12" s="16"/>
      <c r="G12" s="16">
        <v>8.8510555163159699E-2</v>
      </c>
      <c r="H12" s="16">
        <v>0.138259974265661</v>
      </c>
      <c r="I12" s="16">
        <v>0.16849577688491199</v>
      </c>
      <c r="J12" s="16"/>
      <c r="K12" s="16">
        <v>0.13398185820092301</v>
      </c>
      <c r="L12" s="16">
        <v>0.16595513374037599</v>
      </c>
      <c r="M12" s="16">
        <v>0.12931449525598299</v>
      </c>
      <c r="N12" s="16">
        <v>0.19148486993736699</v>
      </c>
      <c r="O12" s="16"/>
      <c r="P12" s="16">
        <v>4.8379590142412103E-2</v>
      </c>
      <c r="Q12" s="16">
        <v>8.3874445698123704E-2</v>
      </c>
      <c r="R12" s="16">
        <v>0.109901899173595</v>
      </c>
      <c r="S12" s="16">
        <v>0.250009728863896</v>
      </c>
      <c r="T12" s="16"/>
      <c r="U12" s="16">
        <v>0.133446915107332</v>
      </c>
      <c r="V12" s="16">
        <v>0.124015873979524</v>
      </c>
      <c r="W12" s="16">
        <v>0.26623598949914901</v>
      </c>
      <c r="X12" s="16">
        <v>0.191187347837321</v>
      </c>
      <c r="Y12" s="16">
        <v>0.241366441341541</v>
      </c>
      <c r="Z12" s="16"/>
      <c r="AA12" s="16">
        <v>0.180372422414178</v>
      </c>
      <c r="AB12" s="16">
        <v>0.13523969974917499</v>
      </c>
      <c r="AC12" s="16"/>
      <c r="AD12" s="16">
        <v>0.178764046539443</v>
      </c>
      <c r="AE12" s="16">
        <v>0.147340559236047</v>
      </c>
      <c r="AF12" s="16"/>
      <c r="AG12" s="16">
        <v>8.5456734743080506E-2</v>
      </c>
      <c r="AH12" s="16">
        <v>0.20405862161243399</v>
      </c>
      <c r="AI12" s="16">
        <v>0.27061841756032001</v>
      </c>
      <c r="AJ12" s="16" t="s">
        <v>123</v>
      </c>
      <c r="AK12" s="16" t="s">
        <v>123</v>
      </c>
      <c r="AL12" s="16" t="s">
        <v>123</v>
      </c>
      <c r="AM12" s="16">
        <v>0.12933537173450799</v>
      </c>
      <c r="AN12" s="16">
        <v>1.7691878335787701E-2</v>
      </c>
      <c r="AO12" s="16">
        <v>0.33614403954488897</v>
      </c>
      <c r="AP12" s="16"/>
      <c r="AQ12" s="16">
        <v>0.209907880396417</v>
      </c>
      <c r="AR12" s="16">
        <v>0.102144365451824</v>
      </c>
      <c r="AS12" s="16">
        <v>0.20668979460010201</v>
      </c>
      <c r="AT12" s="16">
        <v>0.143197143327608</v>
      </c>
      <c r="AU12" s="16">
        <v>5.4611716081033997E-2</v>
      </c>
      <c r="AV12" s="16">
        <v>0</v>
      </c>
      <c r="AW12" s="16"/>
      <c r="AX12" s="16">
        <v>0.14573576158064999</v>
      </c>
      <c r="AY12" s="16">
        <v>0.15987438820501901</v>
      </c>
      <c r="AZ12" s="16">
        <v>0.15783298058242501</v>
      </c>
      <c r="BA12" s="16">
        <v>0.18375281476717101</v>
      </c>
      <c r="BB12" s="16">
        <v>0.10877002430336601</v>
      </c>
      <c r="BC12" s="16"/>
      <c r="BD12" s="16">
        <v>0.13204067785144399</v>
      </c>
      <c r="BE12" s="16">
        <v>0.194796877234822</v>
      </c>
      <c r="BF12" s="16"/>
      <c r="BG12" s="16">
        <v>0.13758419201803099</v>
      </c>
      <c r="BH12" s="16">
        <v>0.168722634541043</v>
      </c>
      <c r="BI12" s="16"/>
      <c r="BJ12" s="16">
        <v>0.133983306923072</v>
      </c>
      <c r="BK12" s="16">
        <v>0.193255681122559</v>
      </c>
    </row>
    <row r="13" spans="2:63" ht="43.5" x14ac:dyDescent="0.35">
      <c r="B13" s="17" t="s">
        <v>259</v>
      </c>
      <c r="C13" s="16">
        <v>0.12864244989851001</v>
      </c>
      <c r="D13" s="16">
        <v>0.10155996425316</v>
      </c>
      <c r="E13" s="16">
        <v>0.15208909171870599</v>
      </c>
      <c r="F13" s="16"/>
      <c r="G13" s="16">
        <v>0.148558898327564</v>
      </c>
      <c r="H13" s="16">
        <v>0.158927056166702</v>
      </c>
      <c r="I13" s="16">
        <v>0.10993971641115299</v>
      </c>
      <c r="J13" s="16"/>
      <c r="K13" s="16">
        <v>0.118907566015753</v>
      </c>
      <c r="L13" s="16">
        <v>0.111610610131336</v>
      </c>
      <c r="M13" s="16">
        <v>0.115531793223778</v>
      </c>
      <c r="N13" s="16">
        <v>0.177387534496489</v>
      </c>
      <c r="O13" s="16"/>
      <c r="P13" s="16">
        <v>0.13591585983309201</v>
      </c>
      <c r="Q13" s="16">
        <v>0.12643582284531399</v>
      </c>
      <c r="R13" s="16">
        <v>0.17335294837000201</v>
      </c>
      <c r="S13" s="16">
        <v>0.119237166174473</v>
      </c>
      <c r="T13" s="16"/>
      <c r="U13" s="16">
        <v>0.12717199042000699</v>
      </c>
      <c r="V13" s="16">
        <v>0.123779802063022</v>
      </c>
      <c r="W13" s="16">
        <v>0.158969359462723</v>
      </c>
      <c r="X13" s="16">
        <v>0.11435871025031499</v>
      </c>
      <c r="Y13" s="16">
        <v>0.19561902337612999</v>
      </c>
      <c r="Z13" s="16"/>
      <c r="AA13" s="16">
        <v>0.14704613936418201</v>
      </c>
      <c r="AB13" s="16">
        <v>0.13190655862418099</v>
      </c>
      <c r="AC13" s="16"/>
      <c r="AD13" s="16">
        <v>0.13346265408635899</v>
      </c>
      <c r="AE13" s="16">
        <v>0.13563315009169</v>
      </c>
      <c r="AF13" s="16"/>
      <c r="AG13" s="16">
        <v>0.107353161667925</v>
      </c>
      <c r="AH13" s="16">
        <v>8.4607623226319401E-2</v>
      </c>
      <c r="AI13" s="16">
        <v>0.100677501900638</v>
      </c>
      <c r="AJ13" s="16" t="s">
        <v>123</v>
      </c>
      <c r="AK13" s="16" t="s">
        <v>123</v>
      </c>
      <c r="AL13" s="16" t="s">
        <v>123</v>
      </c>
      <c r="AM13" s="16">
        <v>0.24303673176329399</v>
      </c>
      <c r="AN13" s="16">
        <v>6.5955903942257602E-2</v>
      </c>
      <c r="AO13" s="16">
        <v>0.34726529715392002</v>
      </c>
      <c r="AP13" s="16"/>
      <c r="AQ13" s="16">
        <v>0.13408799490992199</v>
      </c>
      <c r="AR13" s="16">
        <v>0.11766194939536199</v>
      </c>
      <c r="AS13" s="16">
        <v>0.205834339235001</v>
      </c>
      <c r="AT13" s="16">
        <v>9.5096916968335901E-2</v>
      </c>
      <c r="AU13" s="16">
        <v>0.113421401310337</v>
      </c>
      <c r="AV13" s="16">
        <v>0.31114202700440402</v>
      </c>
      <c r="AW13" s="16"/>
      <c r="AX13" s="16">
        <v>0.12921847043076201</v>
      </c>
      <c r="AY13" s="16">
        <v>0.135674502895996</v>
      </c>
      <c r="AZ13" s="16">
        <v>0.18092917255906499</v>
      </c>
      <c r="BA13" s="16">
        <v>9.8311493506618206E-2</v>
      </c>
      <c r="BB13" s="16">
        <v>0.12484810345196699</v>
      </c>
      <c r="BC13" s="16"/>
      <c r="BD13" s="16">
        <v>0.135496233327772</v>
      </c>
      <c r="BE13" s="16">
        <v>0.115076052877965</v>
      </c>
      <c r="BF13" s="16"/>
      <c r="BG13" s="16">
        <v>0.122401789755051</v>
      </c>
      <c r="BH13" s="16">
        <v>0.133750899241214</v>
      </c>
      <c r="BI13" s="16"/>
      <c r="BJ13" s="16">
        <v>0.122198591191372</v>
      </c>
      <c r="BK13" s="16">
        <v>0.14071463940466999</v>
      </c>
    </row>
    <row r="14" spans="2:63" ht="29" x14ac:dyDescent="0.35">
      <c r="B14" s="17" t="s">
        <v>260</v>
      </c>
      <c r="C14" s="16">
        <v>0.12429103091785</v>
      </c>
      <c r="D14" s="16">
        <v>0.111920410183416</v>
      </c>
      <c r="E14" s="16">
        <v>0.135355198465407</v>
      </c>
      <c r="F14" s="16"/>
      <c r="G14" s="16">
        <v>0.20861932912109801</v>
      </c>
      <c r="H14" s="16">
        <v>0.117547373765958</v>
      </c>
      <c r="I14" s="16">
        <v>0.11423936679198</v>
      </c>
      <c r="J14" s="16"/>
      <c r="K14" s="16">
        <v>0.13808805544583</v>
      </c>
      <c r="L14" s="16">
        <v>0.126630715202394</v>
      </c>
      <c r="M14" s="16">
        <v>0.11811667999837799</v>
      </c>
      <c r="N14" s="16">
        <v>0.12223280983401</v>
      </c>
      <c r="O14" s="16"/>
      <c r="P14" s="16">
        <v>0.18224551414991499</v>
      </c>
      <c r="Q14" s="16">
        <v>0.14958898876491999</v>
      </c>
      <c r="R14" s="16">
        <v>0.16560044244754499</v>
      </c>
      <c r="S14" s="16">
        <v>6.6996829397136207E-2</v>
      </c>
      <c r="T14" s="16"/>
      <c r="U14" s="16">
        <v>0.13067489757244</v>
      </c>
      <c r="V14" s="16">
        <v>0.15802061763175099</v>
      </c>
      <c r="W14" s="16">
        <v>0.100546549060421</v>
      </c>
      <c r="X14" s="16">
        <v>5.7943432973941798E-2</v>
      </c>
      <c r="Y14" s="16">
        <v>0</v>
      </c>
      <c r="Z14" s="16"/>
      <c r="AA14" s="16">
        <v>0.130800113282314</v>
      </c>
      <c r="AB14" s="16">
        <v>0.117255393198444</v>
      </c>
      <c r="AC14" s="16"/>
      <c r="AD14" s="16">
        <v>0.10805510880880299</v>
      </c>
      <c r="AE14" s="16">
        <v>0.13766546302461499</v>
      </c>
      <c r="AF14" s="16"/>
      <c r="AG14" s="16">
        <v>0.15522183119603999</v>
      </c>
      <c r="AH14" s="16">
        <v>9.1941530632801499E-2</v>
      </c>
      <c r="AI14" s="16">
        <v>7.9795607059612597E-2</v>
      </c>
      <c r="AJ14" s="16" t="s">
        <v>123</v>
      </c>
      <c r="AK14" s="16" t="s">
        <v>123</v>
      </c>
      <c r="AL14" s="16" t="s">
        <v>123</v>
      </c>
      <c r="AM14" s="16">
        <v>0.19364350639776701</v>
      </c>
      <c r="AN14" s="16">
        <v>0.24044833272103999</v>
      </c>
      <c r="AO14" s="16">
        <v>0</v>
      </c>
      <c r="AP14" s="16"/>
      <c r="AQ14" s="16">
        <v>8.9334773208432694E-2</v>
      </c>
      <c r="AR14" s="16">
        <v>0.144051472572989</v>
      </c>
      <c r="AS14" s="16">
        <v>0</v>
      </c>
      <c r="AT14" s="16">
        <v>0.20727260822886401</v>
      </c>
      <c r="AU14" s="16">
        <v>0.200708698742735</v>
      </c>
      <c r="AV14" s="16">
        <v>0</v>
      </c>
      <c r="AW14" s="16"/>
      <c r="AX14" s="16">
        <v>0.14547822137350899</v>
      </c>
      <c r="AY14" s="16">
        <v>0.13120973954612</v>
      </c>
      <c r="AZ14" s="16">
        <v>0.140091357956175</v>
      </c>
      <c r="BA14" s="16">
        <v>9.4123549531920495E-2</v>
      </c>
      <c r="BB14" s="16">
        <v>0.109598575936558</v>
      </c>
      <c r="BC14" s="16"/>
      <c r="BD14" s="16">
        <v>0.122220863848512</v>
      </c>
      <c r="BE14" s="16">
        <v>0.12982295827847901</v>
      </c>
      <c r="BF14" s="16"/>
      <c r="BG14" s="16">
        <v>0.13143493963071301</v>
      </c>
      <c r="BH14" s="16">
        <v>0.11744287195855101</v>
      </c>
      <c r="BI14" s="16"/>
      <c r="BJ14" s="16">
        <v>0.161051954585575</v>
      </c>
      <c r="BK14" s="16">
        <v>4.73659567339045E-2</v>
      </c>
    </row>
    <row r="15" spans="2:63" ht="29" x14ac:dyDescent="0.35">
      <c r="B15" s="17" t="s">
        <v>261</v>
      </c>
      <c r="C15" s="16">
        <v>0.122091091626592</v>
      </c>
      <c r="D15" s="16">
        <v>0.126756820082463</v>
      </c>
      <c r="E15" s="16">
        <v>0.11883169592421799</v>
      </c>
      <c r="F15" s="16"/>
      <c r="G15" s="16">
        <v>4.7959923692529299E-2</v>
      </c>
      <c r="H15" s="16">
        <v>0.106904859679035</v>
      </c>
      <c r="I15" s="16">
        <v>0.141742898218401</v>
      </c>
      <c r="J15" s="16"/>
      <c r="K15" s="16">
        <v>9.4159281632670996E-2</v>
      </c>
      <c r="L15" s="16">
        <v>0.15083021719334799</v>
      </c>
      <c r="M15" s="16">
        <v>0.12164877491769099</v>
      </c>
      <c r="N15" s="16">
        <v>0.116014080389939</v>
      </c>
      <c r="O15" s="16"/>
      <c r="P15" s="16">
        <v>6.79846671097908E-2</v>
      </c>
      <c r="Q15" s="16">
        <v>7.1275449219344103E-2</v>
      </c>
      <c r="R15" s="16">
        <v>0.106530518512574</v>
      </c>
      <c r="S15" s="16">
        <v>0.18366208104571699</v>
      </c>
      <c r="T15" s="16"/>
      <c r="U15" s="16">
        <v>8.4794111665566593E-2</v>
      </c>
      <c r="V15" s="16">
        <v>0.15376601918587399</v>
      </c>
      <c r="W15" s="16">
        <v>0.166056486619587</v>
      </c>
      <c r="X15" s="16">
        <v>0.18840218241809401</v>
      </c>
      <c r="Y15" s="16">
        <v>0.42190586260651902</v>
      </c>
      <c r="Z15" s="16"/>
      <c r="AA15" s="16">
        <v>0.14762084938534401</v>
      </c>
      <c r="AB15" s="16">
        <v>0.10765865576475001</v>
      </c>
      <c r="AC15" s="16"/>
      <c r="AD15" s="16">
        <v>0.146730417634655</v>
      </c>
      <c r="AE15" s="16">
        <v>0.106960006405057</v>
      </c>
      <c r="AF15" s="16"/>
      <c r="AG15" s="16">
        <v>9.7602851943975499E-2</v>
      </c>
      <c r="AH15" s="16">
        <v>0.17136724545999399</v>
      </c>
      <c r="AI15" s="16">
        <v>0.16067810603596699</v>
      </c>
      <c r="AJ15" s="16" t="s">
        <v>123</v>
      </c>
      <c r="AK15" s="16" t="s">
        <v>123</v>
      </c>
      <c r="AL15" s="16" t="s">
        <v>123</v>
      </c>
      <c r="AM15" s="16">
        <v>0.100968261236362</v>
      </c>
      <c r="AN15" s="16">
        <v>1.6418749614906199E-2</v>
      </c>
      <c r="AO15" s="16">
        <v>0</v>
      </c>
      <c r="AP15" s="16"/>
      <c r="AQ15" s="16">
        <v>0.14138790793060901</v>
      </c>
      <c r="AR15" s="16">
        <v>0.12359116942008801</v>
      </c>
      <c r="AS15" s="16">
        <v>0.101009035785891</v>
      </c>
      <c r="AT15" s="16">
        <v>6.5370579667317893E-2</v>
      </c>
      <c r="AU15" s="16">
        <v>9.1308287674474298E-2</v>
      </c>
      <c r="AV15" s="16">
        <v>7.5604603416058E-2</v>
      </c>
      <c r="AW15" s="16"/>
      <c r="AX15" s="16">
        <v>9.5630396711367402E-2</v>
      </c>
      <c r="AY15" s="16">
        <v>0.13548673158204799</v>
      </c>
      <c r="AZ15" s="16">
        <v>0.115156345819605</v>
      </c>
      <c r="BA15" s="16">
        <v>0.105896359150584</v>
      </c>
      <c r="BB15" s="16">
        <v>0.12729656163849201</v>
      </c>
      <c r="BC15" s="16"/>
      <c r="BD15" s="16">
        <v>0.10990767423112401</v>
      </c>
      <c r="BE15" s="16">
        <v>0.14929059945216799</v>
      </c>
      <c r="BF15" s="16"/>
      <c r="BG15" s="16">
        <v>0.10693061633734401</v>
      </c>
      <c r="BH15" s="16">
        <v>0.13715601773547201</v>
      </c>
      <c r="BI15" s="16"/>
      <c r="BJ15" s="16">
        <v>0.104688396056522</v>
      </c>
      <c r="BK15" s="16">
        <v>0.16182863193254299</v>
      </c>
    </row>
    <row r="16" spans="2:63" ht="43.5" x14ac:dyDescent="0.35">
      <c r="B16" s="17" t="s">
        <v>262</v>
      </c>
      <c r="C16" s="16">
        <v>0.10633541100053601</v>
      </c>
      <c r="D16" s="16">
        <v>0.116974918139001</v>
      </c>
      <c r="E16" s="16">
        <v>9.7972454687777599E-2</v>
      </c>
      <c r="F16" s="16"/>
      <c r="G16" s="16">
        <v>2.6009960714982398E-2</v>
      </c>
      <c r="H16" s="16">
        <v>7.0481643341641198E-2</v>
      </c>
      <c r="I16" s="16">
        <v>0.13756598357157099</v>
      </c>
      <c r="J16" s="16"/>
      <c r="K16" s="16">
        <v>0.10223981312010499</v>
      </c>
      <c r="L16" s="16">
        <v>0.11968131749888899</v>
      </c>
      <c r="M16" s="16">
        <v>0.104145961134141</v>
      </c>
      <c r="N16" s="16">
        <v>0.10009271546137601</v>
      </c>
      <c r="O16" s="16"/>
      <c r="P16" s="16">
        <v>3.3502541175135903E-2</v>
      </c>
      <c r="Q16" s="16">
        <v>5.9630702671950003E-2</v>
      </c>
      <c r="R16" s="16">
        <v>0.100660827362551</v>
      </c>
      <c r="S16" s="16">
        <v>0.16083046437312001</v>
      </c>
      <c r="T16" s="16"/>
      <c r="U16" s="16">
        <v>8.4431776924283997E-2</v>
      </c>
      <c r="V16" s="16">
        <v>0.117114522430806</v>
      </c>
      <c r="W16" s="16">
        <v>0.122814014141091</v>
      </c>
      <c r="X16" s="16">
        <v>0.15393890103292601</v>
      </c>
      <c r="Y16" s="16">
        <v>0.37615844464110898</v>
      </c>
      <c r="Z16" s="16"/>
      <c r="AA16" s="16">
        <v>0.12302703319658601</v>
      </c>
      <c r="AB16" s="16">
        <v>9.6443118999164607E-2</v>
      </c>
      <c r="AC16" s="16"/>
      <c r="AD16" s="16">
        <v>0.115749444279689</v>
      </c>
      <c r="AE16" s="16">
        <v>0.111102694106196</v>
      </c>
      <c r="AF16" s="16"/>
      <c r="AG16" s="16">
        <v>8.3508457442394296E-2</v>
      </c>
      <c r="AH16" s="16">
        <v>0.16206346564440599</v>
      </c>
      <c r="AI16" s="16">
        <v>0.13277932306965401</v>
      </c>
      <c r="AJ16" s="16" t="s">
        <v>123</v>
      </c>
      <c r="AK16" s="16" t="s">
        <v>123</v>
      </c>
      <c r="AL16" s="16" t="s">
        <v>123</v>
      </c>
      <c r="AM16" s="16">
        <v>4.3732164745706098E-2</v>
      </c>
      <c r="AN16" s="16">
        <v>0</v>
      </c>
      <c r="AO16" s="16">
        <v>0</v>
      </c>
      <c r="AP16" s="16"/>
      <c r="AQ16" s="16">
        <v>0.14144621430567</v>
      </c>
      <c r="AR16" s="16">
        <v>7.8911419542306502E-2</v>
      </c>
      <c r="AS16" s="16">
        <v>0.21136151762842201</v>
      </c>
      <c r="AT16" s="16">
        <v>9.5486203187907501E-2</v>
      </c>
      <c r="AU16" s="16">
        <v>4.3415344247880003E-2</v>
      </c>
      <c r="AV16" s="16">
        <v>0</v>
      </c>
      <c r="AW16" s="16"/>
      <c r="AX16" s="16">
        <v>0.104072386862973</v>
      </c>
      <c r="AY16" s="16">
        <v>0.11418077482846101</v>
      </c>
      <c r="AZ16" s="16">
        <v>0.23727896487012101</v>
      </c>
      <c r="BA16" s="16">
        <v>0.10757795966461101</v>
      </c>
      <c r="BB16" s="16">
        <v>6.1327800523486298E-2</v>
      </c>
      <c r="BC16" s="16"/>
      <c r="BD16" s="16">
        <v>9.8416960145766605E-2</v>
      </c>
      <c r="BE16" s="16">
        <v>0.124250587815602</v>
      </c>
      <c r="BF16" s="16"/>
      <c r="BG16" s="16">
        <v>0.10482343904217301</v>
      </c>
      <c r="BH16" s="16">
        <v>0.105750501647424</v>
      </c>
      <c r="BI16" s="16"/>
      <c r="BJ16" s="16">
        <v>8.8924225770633594E-2</v>
      </c>
      <c r="BK16" s="16">
        <v>0.14108097128024399</v>
      </c>
    </row>
    <row r="17" spans="2:63" ht="29" x14ac:dyDescent="0.35">
      <c r="B17" s="17" t="s">
        <v>263</v>
      </c>
      <c r="C17" s="16">
        <v>3.8107997381697498E-2</v>
      </c>
      <c r="D17" s="16">
        <v>3.4973476400010098E-2</v>
      </c>
      <c r="E17" s="16">
        <v>4.09472477496697E-2</v>
      </c>
      <c r="F17" s="16"/>
      <c r="G17" s="16">
        <v>5.2871809270781799E-2</v>
      </c>
      <c r="H17" s="16">
        <v>4.4977118069155997E-2</v>
      </c>
      <c r="I17" s="16">
        <v>3.2224803259927298E-2</v>
      </c>
      <c r="J17" s="16"/>
      <c r="K17" s="16">
        <v>7.2078438929154796E-3</v>
      </c>
      <c r="L17" s="16">
        <v>6.5773389308561594E-2</v>
      </c>
      <c r="M17" s="16">
        <v>3.8936501315175197E-2</v>
      </c>
      <c r="N17" s="16">
        <v>3.31540932324218E-2</v>
      </c>
      <c r="O17" s="16"/>
      <c r="P17" s="16">
        <v>5.7107601192490601E-2</v>
      </c>
      <c r="Q17" s="16">
        <v>3.1885324965734901E-2</v>
      </c>
      <c r="R17" s="16">
        <v>2.8036590072725499E-2</v>
      </c>
      <c r="S17" s="16">
        <v>3.8345427972452398E-2</v>
      </c>
      <c r="T17" s="16"/>
      <c r="U17" s="16">
        <v>3.2313525231604197E-2</v>
      </c>
      <c r="V17" s="16">
        <v>5.9401129438844999E-2</v>
      </c>
      <c r="W17" s="16">
        <v>2.1300621239189702E-2</v>
      </c>
      <c r="X17" s="16">
        <v>3.7259739151197097E-2</v>
      </c>
      <c r="Y17" s="16">
        <v>9.7745052702484306E-2</v>
      </c>
      <c r="Z17" s="16"/>
      <c r="AA17" s="16">
        <v>2.41207957143336E-2</v>
      </c>
      <c r="AB17" s="16">
        <v>4.9696595196124398E-2</v>
      </c>
      <c r="AC17" s="16"/>
      <c r="AD17" s="16">
        <v>3.2994042199547102E-2</v>
      </c>
      <c r="AE17" s="16">
        <v>5.23127714470321E-2</v>
      </c>
      <c r="AF17" s="16"/>
      <c r="AG17" s="16">
        <v>5.0355194047060098E-2</v>
      </c>
      <c r="AH17" s="16">
        <v>2.4639209782732999E-2</v>
      </c>
      <c r="AI17" s="16">
        <v>5.5630045811090698E-2</v>
      </c>
      <c r="AJ17" s="16" t="s">
        <v>123</v>
      </c>
      <c r="AK17" s="16" t="s">
        <v>123</v>
      </c>
      <c r="AL17" s="16" t="s">
        <v>123</v>
      </c>
      <c r="AM17" s="16">
        <v>0</v>
      </c>
      <c r="AN17" s="16">
        <v>0</v>
      </c>
      <c r="AO17" s="16">
        <v>0</v>
      </c>
      <c r="AP17" s="16"/>
      <c r="AQ17" s="16">
        <v>2.99762609279355E-2</v>
      </c>
      <c r="AR17" s="16">
        <v>4.6553685965433099E-2</v>
      </c>
      <c r="AS17" s="16">
        <v>0</v>
      </c>
      <c r="AT17" s="16">
        <v>0</v>
      </c>
      <c r="AU17" s="16">
        <v>6.1628190591159003E-2</v>
      </c>
      <c r="AV17" s="16">
        <v>0.116086113458751</v>
      </c>
      <c r="AW17" s="16"/>
      <c r="AX17" s="16">
        <v>3.29489447210842E-2</v>
      </c>
      <c r="AY17" s="16">
        <v>3.5430082615257402E-2</v>
      </c>
      <c r="AZ17" s="16">
        <v>4.0911491900619698E-2</v>
      </c>
      <c r="BA17" s="16">
        <v>3.9011007085511001E-2</v>
      </c>
      <c r="BB17" s="16">
        <v>4.8043553262653499E-2</v>
      </c>
      <c r="BC17" s="16"/>
      <c r="BD17" s="16">
        <v>3.75733351486938E-2</v>
      </c>
      <c r="BE17" s="16">
        <v>3.9589539540365197E-2</v>
      </c>
      <c r="BF17" s="16"/>
      <c r="BG17" s="16">
        <v>3.3707608419942602E-2</v>
      </c>
      <c r="BH17" s="16">
        <v>4.3410826932378001E-2</v>
      </c>
      <c r="BI17" s="16"/>
      <c r="BJ17" s="16">
        <v>3.3378883737491101E-2</v>
      </c>
      <c r="BK17" s="16">
        <v>4.2050026137364797E-2</v>
      </c>
    </row>
    <row r="18" spans="2:63" ht="43.5" x14ac:dyDescent="0.35">
      <c r="B18" s="17" t="s">
        <v>264</v>
      </c>
      <c r="C18" s="16">
        <v>2.9805855243314201E-2</v>
      </c>
      <c r="D18" s="16">
        <v>3.9990599810164E-2</v>
      </c>
      <c r="E18" s="16">
        <v>2.1411146666926902E-2</v>
      </c>
      <c r="F18" s="16"/>
      <c r="G18" s="16">
        <v>6.2131203203698998E-2</v>
      </c>
      <c r="H18" s="16">
        <v>1.85749627319323E-2</v>
      </c>
      <c r="I18" s="16">
        <v>3.0381513839773101E-2</v>
      </c>
      <c r="J18" s="16"/>
      <c r="K18" s="16">
        <v>1.6286021076884399E-2</v>
      </c>
      <c r="L18" s="16">
        <v>3.47076942156452E-2</v>
      </c>
      <c r="M18" s="16">
        <v>3.5526471386856003E-2</v>
      </c>
      <c r="N18" s="16">
        <v>2.5161656237802699E-2</v>
      </c>
      <c r="O18" s="16"/>
      <c r="P18" s="16">
        <v>4.67876969904771E-2</v>
      </c>
      <c r="Q18" s="16">
        <v>3.03500357552377E-2</v>
      </c>
      <c r="R18" s="16">
        <v>2.7411998140449E-2</v>
      </c>
      <c r="S18" s="16">
        <v>2.6306152487603301E-2</v>
      </c>
      <c r="T18" s="16"/>
      <c r="U18" s="16">
        <v>4.15055497723084E-2</v>
      </c>
      <c r="V18" s="16">
        <v>1.21197160281979E-2</v>
      </c>
      <c r="W18" s="16">
        <v>1.2414123364375499E-2</v>
      </c>
      <c r="X18" s="16">
        <v>3.8980493160589401E-2</v>
      </c>
      <c r="Y18" s="16">
        <v>0</v>
      </c>
      <c r="Z18" s="16"/>
      <c r="AA18" s="16">
        <v>1.72761024192533E-2</v>
      </c>
      <c r="AB18" s="16">
        <v>3.6667700878486899E-2</v>
      </c>
      <c r="AC18" s="16"/>
      <c r="AD18" s="16">
        <v>2.7144738316974899E-2</v>
      </c>
      <c r="AE18" s="16">
        <v>3.6419504224906502E-2</v>
      </c>
      <c r="AF18" s="16"/>
      <c r="AG18" s="16">
        <v>1.8547873452024601E-2</v>
      </c>
      <c r="AH18" s="16">
        <v>4.2750986830955101E-2</v>
      </c>
      <c r="AI18" s="16">
        <v>2.3870164258695401E-2</v>
      </c>
      <c r="AJ18" s="16" t="s">
        <v>123</v>
      </c>
      <c r="AK18" s="16" t="s">
        <v>123</v>
      </c>
      <c r="AL18" s="16" t="s">
        <v>123</v>
      </c>
      <c r="AM18" s="16">
        <v>0</v>
      </c>
      <c r="AN18" s="16">
        <v>4.54982844230905E-2</v>
      </c>
      <c r="AO18" s="16">
        <v>0</v>
      </c>
      <c r="AP18" s="16"/>
      <c r="AQ18" s="16">
        <v>3.4784084554781498E-2</v>
      </c>
      <c r="AR18" s="16">
        <v>1.09454215599071E-2</v>
      </c>
      <c r="AS18" s="16">
        <v>0</v>
      </c>
      <c r="AT18" s="16">
        <v>6.6927269617218593E-2</v>
      </c>
      <c r="AU18" s="16">
        <v>3.3136928513458397E-2</v>
      </c>
      <c r="AV18" s="16">
        <v>0</v>
      </c>
      <c r="AW18" s="16"/>
      <c r="AX18" s="16">
        <v>2.2471652504384002E-2</v>
      </c>
      <c r="AY18" s="16">
        <v>3.0820710355103201E-2</v>
      </c>
      <c r="AZ18" s="16">
        <v>0</v>
      </c>
      <c r="BA18" s="16">
        <v>3.0438925675957702E-2</v>
      </c>
      <c r="BB18" s="16">
        <v>3.9411311711178398E-2</v>
      </c>
      <c r="BC18" s="16"/>
      <c r="BD18" s="16">
        <v>2.8358467487099699E-2</v>
      </c>
      <c r="BE18" s="16">
        <v>3.3171667519069102E-2</v>
      </c>
      <c r="BF18" s="16"/>
      <c r="BG18" s="16">
        <v>2.8082472921074499E-2</v>
      </c>
      <c r="BH18" s="16">
        <v>3.2023430003939098E-2</v>
      </c>
      <c r="BI18" s="16"/>
      <c r="BJ18" s="16">
        <v>3.4538606604326998E-2</v>
      </c>
      <c r="BK18" s="16">
        <v>1.78786140642361E-2</v>
      </c>
    </row>
    <row r="19" spans="2:63" ht="58" x14ac:dyDescent="0.35">
      <c r="B19" s="17" t="s">
        <v>265</v>
      </c>
      <c r="C19" s="16">
        <v>1.2979493613334401E-2</v>
      </c>
      <c r="D19" s="16">
        <v>1.9568388644926101E-2</v>
      </c>
      <c r="E19" s="16">
        <v>7.5145607951184702E-3</v>
      </c>
      <c r="F19" s="16"/>
      <c r="G19" s="16">
        <v>0</v>
      </c>
      <c r="H19" s="16">
        <v>1.84534651989979E-2</v>
      </c>
      <c r="I19" s="16">
        <v>1.22543148393549E-2</v>
      </c>
      <c r="J19" s="16"/>
      <c r="K19" s="16">
        <v>1.7047043139598199E-2</v>
      </c>
      <c r="L19" s="16">
        <v>1.2529268520485699E-2</v>
      </c>
      <c r="M19" s="16">
        <v>1.46148502787498E-2</v>
      </c>
      <c r="N19" s="16">
        <v>7.2378655507772298E-3</v>
      </c>
      <c r="O19" s="16"/>
      <c r="P19" s="16">
        <v>0</v>
      </c>
      <c r="Q19" s="16">
        <v>6.3810188843080196E-3</v>
      </c>
      <c r="R19" s="16">
        <v>9.1216087474002405E-3</v>
      </c>
      <c r="S19" s="16">
        <v>2.5371168200778001E-2</v>
      </c>
      <c r="T19" s="16"/>
      <c r="U19" s="16">
        <v>1.37726199993429E-2</v>
      </c>
      <c r="V19" s="16">
        <v>1.8047697284232299E-2</v>
      </c>
      <c r="W19" s="16">
        <v>1.06520220839406E-2</v>
      </c>
      <c r="X19" s="16">
        <v>0</v>
      </c>
      <c r="Y19" s="16">
        <v>0</v>
      </c>
      <c r="Z19" s="16"/>
      <c r="AA19" s="16">
        <v>8.6217826639090403E-3</v>
      </c>
      <c r="AB19" s="16">
        <v>2.0477148296478499E-2</v>
      </c>
      <c r="AC19" s="16"/>
      <c r="AD19" s="16">
        <v>1.06439121541463E-2</v>
      </c>
      <c r="AE19" s="16">
        <v>1.9383957498554899E-2</v>
      </c>
      <c r="AF19" s="16"/>
      <c r="AG19" s="16">
        <v>9.4836078517737104E-3</v>
      </c>
      <c r="AH19" s="16">
        <v>1.6815188643709501E-2</v>
      </c>
      <c r="AI19" s="16">
        <v>1.1661569914896801E-2</v>
      </c>
      <c r="AJ19" s="16" t="s">
        <v>123</v>
      </c>
      <c r="AK19" s="16" t="s">
        <v>123</v>
      </c>
      <c r="AL19" s="16" t="s">
        <v>123</v>
      </c>
      <c r="AM19" s="16">
        <v>0</v>
      </c>
      <c r="AN19" s="16">
        <v>0</v>
      </c>
      <c r="AO19" s="16">
        <v>0</v>
      </c>
      <c r="AP19" s="16"/>
      <c r="AQ19" s="16">
        <v>1.1087426711941699E-2</v>
      </c>
      <c r="AR19" s="16">
        <v>2.6223483690162901E-2</v>
      </c>
      <c r="AS19" s="16">
        <v>0</v>
      </c>
      <c r="AT19" s="16">
        <v>0</v>
      </c>
      <c r="AU19" s="16">
        <v>9.0880229003184997E-3</v>
      </c>
      <c r="AV19" s="16">
        <v>0</v>
      </c>
      <c r="AW19" s="16"/>
      <c r="AX19" s="16">
        <v>2.52467749541966E-2</v>
      </c>
      <c r="AY19" s="16">
        <v>1.5951785790906701E-2</v>
      </c>
      <c r="AZ19" s="16">
        <v>0</v>
      </c>
      <c r="BA19" s="16">
        <v>9.6459181260458802E-3</v>
      </c>
      <c r="BB19" s="16">
        <v>0</v>
      </c>
      <c r="BC19" s="16"/>
      <c r="BD19" s="16">
        <v>1.05455514110961E-2</v>
      </c>
      <c r="BE19" s="16">
        <v>1.83129584691368E-2</v>
      </c>
      <c r="BF19" s="16"/>
      <c r="BG19" s="16">
        <v>1.36174409609303E-2</v>
      </c>
      <c r="BH19" s="16">
        <v>1.2385742626785601E-2</v>
      </c>
      <c r="BI19" s="16"/>
      <c r="BJ19" s="16">
        <v>4.3166716842381299E-3</v>
      </c>
      <c r="BK19" s="16">
        <v>3.0194267775641201E-2</v>
      </c>
    </row>
    <row r="20" spans="2:63" x14ac:dyDescent="0.35">
      <c r="B20" s="17" t="s">
        <v>84</v>
      </c>
      <c r="C20" s="16">
        <v>1.0536817442655701E-2</v>
      </c>
      <c r="D20" s="16">
        <v>3.0695348910998801E-3</v>
      </c>
      <c r="E20" s="16">
        <v>1.6866803259302999E-2</v>
      </c>
      <c r="F20" s="16"/>
      <c r="G20" s="16">
        <v>0</v>
      </c>
      <c r="H20" s="16">
        <v>9.1536993321256303E-3</v>
      </c>
      <c r="I20" s="16">
        <v>1.29328791533306E-2</v>
      </c>
      <c r="J20" s="16"/>
      <c r="K20" s="16">
        <v>1.6678562342335099E-2</v>
      </c>
      <c r="L20" s="16">
        <v>2.05772067744831E-2</v>
      </c>
      <c r="M20" s="16">
        <v>3.9212056964896104E-3</v>
      </c>
      <c r="N20" s="16">
        <v>7.5726207823896396E-3</v>
      </c>
      <c r="O20" s="16"/>
      <c r="P20" s="16">
        <v>2.6105730000613E-2</v>
      </c>
      <c r="Q20" s="16">
        <v>0</v>
      </c>
      <c r="R20" s="16">
        <v>0</v>
      </c>
      <c r="S20" s="16">
        <v>8.0304810892715094E-3</v>
      </c>
      <c r="T20" s="16"/>
      <c r="U20" s="16">
        <v>1.66500643680077E-2</v>
      </c>
      <c r="V20" s="16">
        <v>0</v>
      </c>
      <c r="W20" s="16">
        <v>0</v>
      </c>
      <c r="X20" s="16">
        <v>0</v>
      </c>
      <c r="Y20" s="16">
        <v>0</v>
      </c>
      <c r="Z20" s="16"/>
      <c r="AA20" s="16">
        <v>8.9581673350570493E-3</v>
      </c>
      <c r="AB20" s="16">
        <v>1.29663506311898E-2</v>
      </c>
      <c r="AC20" s="16"/>
      <c r="AD20" s="16">
        <v>7.1995906250855403E-3</v>
      </c>
      <c r="AE20" s="16">
        <v>1.3912758097568499E-2</v>
      </c>
      <c r="AF20" s="16"/>
      <c r="AG20" s="16">
        <v>1.9381824015561998E-2</v>
      </c>
      <c r="AH20" s="16">
        <v>4.4255484368254799E-3</v>
      </c>
      <c r="AI20" s="16">
        <v>0</v>
      </c>
      <c r="AJ20" s="16" t="s">
        <v>123</v>
      </c>
      <c r="AK20" s="16" t="s">
        <v>123</v>
      </c>
      <c r="AL20" s="16" t="s">
        <v>123</v>
      </c>
      <c r="AM20" s="16">
        <v>0</v>
      </c>
      <c r="AN20" s="16">
        <v>1.7934896622319601E-2</v>
      </c>
      <c r="AO20" s="16">
        <v>0</v>
      </c>
      <c r="AP20" s="16"/>
      <c r="AQ20" s="16">
        <v>8.7662740942262892E-3</v>
      </c>
      <c r="AR20" s="16">
        <v>1.38578267720166E-2</v>
      </c>
      <c r="AS20" s="16">
        <v>0</v>
      </c>
      <c r="AT20" s="16">
        <v>0</v>
      </c>
      <c r="AU20" s="16">
        <v>1.8286151901603799E-2</v>
      </c>
      <c r="AV20" s="16">
        <v>0</v>
      </c>
      <c r="AW20" s="16"/>
      <c r="AX20" s="16">
        <v>1.8259005134138102E-2</v>
      </c>
      <c r="AY20" s="16">
        <v>3.3648547253638402E-3</v>
      </c>
      <c r="AZ20" s="16">
        <v>0</v>
      </c>
      <c r="BA20" s="16">
        <v>0</v>
      </c>
      <c r="BB20" s="16">
        <v>3.2086636744689298E-2</v>
      </c>
      <c r="BC20" s="16"/>
      <c r="BD20" s="16">
        <v>9.0195190788063505E-3</v>
      </c>
      <c r="BE20" s="16">
        <v>1.3883151582969299E-2</v>
      </c>
      <c r="BF20" s="16"/>
      <c r="BG20" s="16">
        <v>1.16468796901787E-2</v>
      </c>
      <c r="BH20" s="16">
        <v>9.3896976092150506E-3</v>
      </c>
      <c r="BI20" s="16"/>
      <c r="BJ20" s="16">
        <v>1.1544952841896401E-2</v>
      </c>
      <c r="BK20" s="16">
        <v>4.8523899511901201E-3</v>
      </c>
    </row>
    <row r="21" spans="2:63" ht="29" x14ac:dyDescent="0.35">
      <c r="B21" s="17" t="s">
        <v>266</v>
      </c>
      <c r="C21" s="16">
        <v>9.4622611298376194E-3</v>
      </c>
      <c r="D21" s="16">
        <v>1.1681309530436799E-2</v>
      </c>
      <c r="E21" s="16">
        <v>7.6492735479758798E-3</v>
      </c>
      <c r="F21" s="16"/>
      <c r="G21" s="16">
        <v>3.8474588448560103E-2</v>
      </c>
      <c r="H21" s="16">
        <v>4.4720722912340704E-3</v>
      </c>
      <c r="I21" s="16">
        <v>7.3718097254377203E-3</v>
      </c>
      <c r="J21" s="16"/>
      <c r="K21" s="16">
        <v>0</v>
      </c>
      <c r="L21" s="16">
        <v>1.2831260940671401E-2</v>
      </c>
      <c r="M21" s="16">
        <v>1.0805470521752399E-2</v>
      </c>
      <c r="N21" s="16">
        <v>1.1113287333880201E-2</v>
      </c>
      <c r="O21" s="16"/>
      <c r="P21" s="16">
        <v>1.54176044082291E-2</v>
      </c>
      <c r="Q21" s="16">
        <v>1.67716111176303E-2</v>
      </c>
      <c r="R21" s="16">
        <v>9.6226569365979002E-3</v>
      </c>
      <c r="S21" s="16">
        <v>0</v>
      </c>
      <c r="T21" s="16"/>
      <c r="U21" s="16">
        <v>7.2428415805712602E-3</v>
      </c>
      <c r="V21" s="16">
        <v>1.7676665788159299E-2</v>
      </c>
      <c r="W21" s="16">
        <v>1.1691998333665601E-2</v>
      </c>
      <c r="X21" s="16">
        <v>0</v>
      </c>
      <c r="Y21" s="16">
        <v>0</v>
      </c>
      <c r="Z21" s="16"/>
      <c r="AA21" s="16">
        <v>1.2496049007327301E-2</v>
      </c>
      <c r="AB21" s="16">
        <v>4.3950049761798202E-3</v>
      </c>
      <c r="AC21" s="16"/>
      <c r="AD21" s="16">
        <v>9.6789934167499092E-3</v>
      </c>
      <c r="AE21" s="16">
        <v>6.7915389114925496E-3</v>
      </c>
      <c r="AF21" s="16"/>
      <c r="AG21" s="16">
        <v>1.38032089961952E-2</v>
      </c>
      <c r="AH21" s="16">
        <v>3.9267849299030998E-3</v>
      </c>
      <c r="AI21" s="16">
        <v>0</v>
      </c>
      <c r="AJ21" s="16" t="s">
        <v>123</v>
      </c>
      <c r="AK21" s="16" t="s">
        <v>123</v>
      </c>
      <c r="AL21" s="16" t="s">
        <v>123</v>
      </c>
      <c r="AM21" s="16">
        <v>0</v>
      </c>
      <c r="AN21" s="16">
        <v>1.6418749614906199E-2</v>
      </c>
      <c r="AO21" s="16">
        <v>0</v>
      </c>
      <c r="AP21" s="16"/>
      <c r="AQ21" s="16">
        <v>2.9713694594996E-3</v>
      </c>
      <c r="AR21" s="16">
        <v>1.09454215599071E-2</v>
      </c>
      <c r="AS21" s="16">
        <v>0.101009035785891</v>
      </c>
      <c r="AT21" s="16">
        <v>4.5186249653490898E-2</v>
      </c>
      <c r="AU21" s="16">
        <v>8.9090556713656895E-3</v>
      </c>
      <c r="AV21" s="16">
        <v>0</v>
      </c>
      <c r="AW21" s="16"/>
      <c r="AX21" s="16">
        <v>3.1698227295780403E-2</v>
      </c>
      <c r="AY21" s="16">
        <v>3.3604215184752598E-3</v>
      </c>
      <c r="AZ21" s="16">
        <v>0</v>
      </c>
      <c r="BA21" s="16">
        <v>9.0469692996294308E-3</v>
      </c>
      <c r="BB21" s="16">
        <v>6.8908129889611496E-3</v>
      </c>
      <c r="BC21" s="16"/>
      <c r="BD21" s="16">
        <v>8.2692839590351903E-3</v>
      </c>
      <c r="BE21" s="16">
        <v>1.2103672311572E-2</v>
      </c>
      <c r="BF21" s="16"/>
      <c r="BG21" s="16">
        <v>7.7498539948679303E-3</v>
      </c>
      <c r="BH21" s="16">
        <v>1.14750826324432E-2</v>
      </c>
      <c r="BI21" s="16"/>
      <c r="BJ21" s="16">
        <v>1.46911591182397E-2</v>
      </c>
      <c r="BK21" s="16">
        <v>0</v>
      </c>
    </row>
    <row r="22" spans="2:63" ht="43.5" x14ac:dyDescent="0.35">
      <c r="B22" s="17" t="s">
        <v>267</v>
      </c>
      <c r="C22" s="16">
        <v>2.6745382652557399E-3</v>
      </c>
      <c r="D22" s="16">
        <v>3.00908762334323E-3</v>
      </c>
      <c r="E22" s="16">
        <v>2.4079553146254202E-3</v>
      </c>
      <c r="F22" s="16"/>
      <c r="G22" s="16">
        <v>0</v>
      </c>
      <c r="H22" s="16">
        <v>8.7320631613754009E-3</v>
      </c>
      <c r="I22" s="16">
        <v>0</v>
      </c>
      <c r="J22" s="16"/>
      <c r="K22" s="16">
        <v>0</v>
      </c>
      <c r="L22" s="16">
        <v>6.2706206566317596E-3</v>
      </c>
      <c r="M22" s="16">
        <v>3.3142822819862499E-3</v>
      </c>
      <c r="N22" s="16">
        <v>0</v>
      </c>
      <c r="O22" s="16"/>
      <c r="P22" s="16">
        <v>0</v>
      </c>
      <c r="Q22" s="16">
        <v>5.7009788279395396E-3</v>
      </c>
      <c r="R22" s="16">
        <v>0</v>
      </c>
      <c r="S22" s="16">
        <v>3.4554552782842599E-3</v>
      </c>
      <c r="T22" s="16"/>
      <c r="U22" s="16">
        <v>0</v>
      </c>
      <c r="V22" s="16">
        <v>5.6502636977699503E-3</v>
      </c>
      <c r="W22" s="16">
        <v>0</v>
      </c>
      <c r="X22" s="16">
        <v>1.86439381024242E-2</v>
      </c>
      <c r="Y22" s="16">
        <v>0</v>
      </c>
      <c r="Z22" s="16"/>
      <c r="AA22" s="16">
        <v>4.0411974968430596E-3</v>
      </c>
      <c r="AB22" s="16">
        <v>3.7184523795849998E-3</v>
      </c>
      <c r="AC22" s="16"/>
      <c r="AD22" s="16">
        <v>3.2478705212984401E-3</v>
      </c>
      <c r="AE22" s="16">
        <v>2.9788374888151501E-3</v>
      </c>
      <c r="AF22" s="16"/>
      <c r="AG22" s="16">
        <v>0</v>
      </c>
      <c r="AH22" s="16">
        <v>3.9267849299030998E-3</v>
      </c>
      <c r="AI22" s="16">
        <v>0</v>
      </c>
      <c r="AJ22" s="16" t="s">
        <v>123</v>
      </c>
      <c r="AK22" s="16" t="s">
        <v>123</v>
      </c>
      <c r="AL22" s="16" t="s">
        <v>123</v>
      </c>
      <c r="AM22" s="16">
        <v>0</v>
      </c>
      <c r="AN22" s="16">
        <v>0</v>
      </c>
      <c r="AO22" s="16">
        <v>0</v>
      </c>
      <c r="AP22" s="16"/>
      <c r="AQ22" s="16">
        <v>5.1530897706309597E-3</v>
      </c>
      <c r="AR22" s="16">
        <v>0</v>
      </c>
      <c r="AS22" s="16">
        <v>0</v>
      </c>
      <c r="AT22" s="16">
        <v>0</v>
      </c>
      <c r="AU22" s="16">
        <v>0</v>
      </c>
      <c r="AV22" s="16">
        <v>0</v>
      </c>
      <c r="AW22" s="16"/>
      <c r="AX22" s="16">
        <v>0</v>
      </c>
      <c r="AY22" s="16">
        <v>2.9846730005654801E-3</v>
      </c>
      <c r="AZ22" s="16">
        <v>0</v>
      </c>
      <c r="BA22" s="16">
        <v>0</v>
      </c>
      <c r="BB22" s="16">
        <v>7.0289648987002197E-3</v>
      </c>
      <c r="BC22" s="16"/>
      <c r="BD22" s="16">
        <v>2.0141175971296198E-3</v>
      </c>
      <c r="BE22" s="16">
        <v>4.1142606458394503E-3</v>
      </c>
      <c r="BF22" s="16"/>
      <c r="BG22" s="16">
        <v>0</v>
      </c>
      <c r="BH22" s="16">
        <v>5.7037901959621704E-3</v>
      </c>
      <c r="BI22" s="16"/>
      <c r="BJ22" s="16">
        <v>0</v>
      </c>
      <c r="BK22" s="16">
        <v>4.0550704136026201E-3</v>
      </c>
    </row>
    <row r="23" spans="2:63" x14ac:dyDescent="0.35">
      <c r="B23" s="17" t="s">
        <v>140</v>
      </c>
      <c r="C23" s="18">
        <v>0.17972229463205</v>
      </c>
      <c r="D23" s="18">
        <v>0.14906506451742799</v>
      </c>
      <c r="E23" s="18">
        <v>0.20382570407520001</v>
      </c>
      <c r="F23" s="18"/>
      <c r="G23" s="18">
        <v>0.17434949828972399</v>
      </c>
      <c r="H23" s="18">
        <v>0.148814280747669</v>
      </c>
      <c r="I23" s="18">
        <v>0.196415049833189</v>
      </c>
      <c r="J23" s="18"/>
      <c r="K23" s="18">
        <v>0.21612327157802899</v>
      </c>
      <c r="L23" s="18">
        <v>0.15724074904489899</v>
      </c>
      <c r="M23" s="18">
        <v>0.187661494080965</v>
      </c>
      <c r="N23" s="18">
        <v>0.159140753396245</v>
      </c>
      <c r="O23" s="18"/>
      <c r="P23" s="18">
        <v>0.171513069052565</v>
      </c>
      <c r="Q23" s="18">
        <v>0.22384951913967899</v>
      </c>
      <c r="R23" s="18">
        <v>0.11734114576025299</v>
      </c>
      <c r="S23" s="18">
        <v>0.180221141127552</v>
      </c>
      <c r="T23" s="18"/>
      <c r="U23" s="18">
        <v>0.179632535170553</v>
      </c>
      <c r="V23" s="18">
        <v>0.175569244597752</v>
      </c>
      <c r="W23" s="18">
        <v>0.20001688453308</v>
      </c>
      <c r="X23" s="18">
        <v>0.16808046467146501</v>
      </c>
      <c r="Y23" s="18">
        <v>8.9111037938736107E-2</v>
      </c>
      <c r="Z23" s="18"/>
      <c r="AA23" s="18">
        <v>0.13432317495059401</v>
      </c>
      <c r="AB23" s="18">
        <v>0.18759750037666401</v>
      </c>
      <c r="AC23" s="18"/>
      <c r="AD23" s="18">
        <v>0.17186035947678099</v>
      </c>
      <c r="AE23" s="18">
        <v>0.17426623207265299</v>
      </c>
      <c r="AF23" s="18"/>
      <c r="AG23" s="18">
        <v>0.15843367312154299</v>
      </c>
      <c r="AH23" s="18">
        <v>0.196940337044511</v>
      </c>
      <c r="AI23" s="18">
        <v>0.16351464168218799</v>
      </c>
      <c r="AJ23" s="18" t="s">
        <v>123</v>
      </c>
      <c r="AK23" s="18" t="s">
        <v>123</v>
      </c>
      <c r="AL23" s="18" t="s">
        <v>123</v>
      </c>
      <c r="AM23" s="18">
        <v>0.390527154943278</v>
      </c>
      <c r="AN23" s="18">
        <v>8.5759080786841205E-2</v>
      </c>
      <c r="AO23" s="18">
        <v>0.31659066330119101</v>
      </c>
      <c r="AP23" s="18"/>
      <c r="AQ23" s="18">
        <v>0.18286993066440599</v>
      </c>
      <c r="AR23" s="18">
        <v>0.197563670902724</v>
      </c>
      <c r="AS23" s="18">
        <v>0</v>
      </c>
      <c r="AT23" s="18">
        <v>0.121496758913358</v>
      </c>
      <c r="AU23" s="18">
        <v>0.15942672269536401</v>
      </c>
      <c r="AV23" s="18">
        <v>0.264409811792084</v>
      </c>
      <c r="AW23" s="18"/>
      <c r="AX23" s="18">
        <v>0.217023311045551</v>
      </c>
      <c r="AY23" s="18">
        <v>0.16918691233208799</v>
      </c>
      <c r="AZ23" s="18">
        <v>3.45805595478113E-2</v>
      </c>
      <c r="BA23" s="18">
        <v>0.20044506597258499</v>
      </c>
      <c r="BB23" s="18">
        <v>0.184964041354506</v>
      </c>
      <c r="BC23" s="18"/>
      <c r="BD23" s="18">
        <v>0.176844914176636</v>
      </c>
      <c r="BE23" s="18">
        <v>0.18295511916901799</v>
      </c>
      <c r="BF23" s="18"/>
      <c r="BG23" s="18">
        <v>0.18322808764576801</v>
      </c>
      <c r="BH23" s="18">
        <v>0.177484662373525</v>
      </c>
      <c r="BI23" s="18"/>
      <c r="BJ23" s="18">
        <v>0.17767771681342501</v>
      </c>
      <c r="BK23" s="18">
        <v>0.180601543967082</v>
      </c>
    </row>
    <row r="24" spans="2:63" x14ac:dyDescent="0.35">
      <c r="B24" t="s">
        <v>492</v>
      </c>
    </row>
    <row r="25" spans="2:63" x14ac:dyDescent="0.35">
      <c r="B25" t="s">
        <v>87</v>
      </c>
    </row>
    <row r="26" spans="2:63" x14ac:dyDescent="0.35">
      <c r="B26" t="s">
        <v>88</v>
      </c>
    </row>
    <row r="28" spans="2:63" x14ac:dyDescent="0.35">
      <c r="B28"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K27"/>
  <sheetViews>
    <sheetView showGridLines="0" topLeftCell="A18" workbookViewId="0">
      <pane xSplit="2" topLeftCell="C1" activePane="topRight" state="frozen"/>
      <selection pane="topRight" activeCell="C21" sqref="C21"/>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584</v>
      </c>
      <c r="D7" s="10">
        <v>265</v>
      </c>
      <c r="E7" s="10">
        <v>318</v>
      </c>
      <c r="F7" s="10"/>
      <c r="G7" s="10">
        <v>54</v>
      </c>
      <c r="H7" s="10">
        <v>195</v>
      </c>
      <c r="I7" s="10">
        <v>335</v>
      </c>
      <c r="J7" s="10"/>
      <c r="K7" s="10">
        <v>101</v>
      </c>
      <c r="L7" s="10">
        <v>131</v>
      </c>
      <c r="M7" s="10">
        <v>233</v>
      </c>
      <c r="N7" s="10">
        <v>119</v>
      </c>
      <c r="O7" s="10"/>
      <c r="P7" s="10">
        <v>95</v>
      </c>
      <c r="Q7" s="10">
        <v>126</v>
      </c>
      <c r="R7" s="10">
        <v>102</v>
      </c>
      <c r="S7" s="10">
        <v>237</v>
      </c>
      <c r="T7" s="10"/>
      <c r="U7" s="10">
        <v>299</v>
      </c>
      <c r="V7" s="10">
        <v>147</v>
      </c>
      <c r="W7" s="10">
        <v>76</v>
      </c>
      <c r="X7" s="10">
        <v>47</v>
      </c>
      <c r="Y7" s="10">
        <v>9</v>
      </c>
      <c r="Z7" s="10"/>
      <c r="AA7" s="10">
        <v>211</v>
      </c>
      <c r="AB7" s="10">
        <v>201</v>
      </c>
      <c r="AC7" s="10"/>
      <c r="AD7" s="10">
        <v>254</v>
      </c>
      <c r="AE7" s="10">
        <v>253</v>
      </c>
      <c r="AF7" s="10"/>
      <c r="AG7" s="10">
        <v>183</v>
      </c>
      <c r="AH7" s="10">
        <v>203</v>
      </c>
      <c r="AI7" s="10">
        <v>79</v>
      </c>
      <c r="AJ7" s="10" t="s">
        <v>122</v>
      </c>
      <c r="AK7" s="10" t="s">
        <v>122</v>
      </c>
      <c r="AL7" s="10" t="s">
        <v>122</v>
      </c>
      <c r="AM7" s="10">
        <v>14</v>
      </c>
      <c r="AN7" s="10">
        <v>47</v>
      </c>
      <c r="AO7" s="10">
        <v>2</v>
      </c>
      <c r="AP7" s="10"/>
      <c r="AQ7" s="10">
        <v>302</v>
      </c>
      <c r="AR7" s="10">
        <v>129</v>
      </c>
      <c r="AS7" s="10">
        <v>9</v>
      </c>
      <c r="AT7" s="10">
        <v>37</v>
      </c>
      <c r="AU7" s="10">
        <v>92</v>
      </c>
      <c r="AV7" s="10">
        <v>13</v>
      </c>
      <c r="AW7" s="10"/>
      <c r="AX7" s="10">
        <v>92</v>
      </c>
      <c r="AY7" s="10">
        <v>277</v>
      </c>
      <c r="AZ7" s="10">
        <v>24</v>
      </c>
      <c r="BA7" s="10">
        <v>89</v>
      </c>
      <c r="BB7" s="10">
        <v>102</v>
      </c>
      <c r="BC7" s="10"/>
      <c r="BD7" s="10">
        <v>400</v>
      </c>
      <c r="BE7" s="10">
        <v>183</v>
      </c>
      <c r="BF7" s="10"/>
      <c r="BG7" s="10">
        <v>306</v>
      </c>
      <c r="BH7" s="10">
        <v>275</v>
      </c>
      <c r="BI7" s="10"/>
      <c r="BJ7" s="10">
        <v>378</v>
      </c>
      <c r="BK7" s="10">
        <v>196</v>
      </c>
    </row>
    <row r="8" spans="2:63" ht="30" customHeight="1" x14ac:dyDescent="0.35">
      <c r="B8" s="11" t="s">
        <v>19</v>
      </c>
      <c r="C8" s="11">
        <v>575</v>
      </c>
      <c r="D8" s="11">
        <v>271</v>
      </c>
      <c r="E8" s="11">
        <v>303</v>
      </c>
      <c r="F8" s="11"/>
      <c r="G8" s="11">
        <v>57</v>
      </c>
      <c r="H8" s="11">
        <v>182</v>
      </c>
      <c r="I8" s="11">
        <v>335</v>
      </c>
      <c r="J8" s="11"/>
      <c r="K8" s="11">
        <v>93</v>
      </c>
      <c r="L8" s="11">
        <v>127</v>
      </c>
      <c r="M8" s="11">
        <v>227</v>
      </c>
      <c r="N8" s="11">
        <v>128</v>
      </c>
      <c r="O8" s="11"/>
      <c r="P8" s="11">
        <v>95</v>
      </c>
      <c r="Q8" s="11">
        <v>127</v>
      </c>
      <c r="R8" s="11">
        <v>100</v>
      </c>
      <c r="S8" s="11">
        <v>231</v>
      </c>
      <c r="T8" s="11"/>
      <c r="U8" s="11">
        <v>308</v>
      </c>
      <c r="V8" s="11">
        <v>138</v>
      </c>
      <c r="W8" s="11">
        <v>70</v>
      </c>
      <c r="X8" s="11">
        <v>44</v>
      </c>
      <c r="Y8" s="11">
        <v>9</v>
      </c>
      <c r="Z8" s="11"/>
      <c r="AA8" s="11">
        <v>205</v>
      </c>
      <c r="AB8" s="11">
        <v>200</v>
      </c>
      <c r="AC8" s="11"/>
      <c r="AD8" s="11">
        <v>247</v>
      </c>
      <c r="AE8" s="11">
        <v>252</v>
      </c>
      <c r="AF8" s="11"/>
      <c r="AG8" s="11">
        <v>182</v>
      </c>
      <c r="AH8" s="11">
        <v>201</v>
      </c>
      <c r="AI8" s="11">
        <v>76</v>
      </c>
      <c r="AJ8" s="11" t="s">
        <v>122</v>
      </c>
      <c r="AK8" s="11" t="s">
        <v>122</v>
      </c>
      <c r="AL8" s="11" t="s">
        <v>122</v>
      </c>
      <c r="AM8" s="11">
        <v>14</v>
      </c>
      <c r="AN8" s="11">
        <v>48</v>
      </c>
      <c r="AO8" s="11">
        <v>2</v>
      </c>
      <c r="AP8" s="11"/>
      <c r="AQ8" s="11">
        <v>298</v>
      </c>
      <c r="AR8" s="11">
        <v>125</v>
      </c>
      <c r="AS8" s="11">
        <v>9</v>
      </c>
      <c r="AT8" s="11">
        <v>36</v>
      </c>
      <c r="AU8" s="11">
        <v>91</v>
      </c>
      <c r="AV8" s="11">
        <v>13</v>
      </c>
      <c r="AW8" s="11"/>
      <c r="AX8" s="11">
        <v>93</v>
      </c>
      <c r="AY8" s="11">
        <v>270</v>
      </c>
      <c r="AZ8" s="11">
        <v>24</v>
      </c>
      <c r="BA8" s="11">
        <v>87</v>
      </c>
      <c r="BB8" s="11">
        <v>101</v>
      </c>
      <c r="BC8" s="11"/>
      <c r="BD8" s="11">
        <v>393</v>
      </c>
      <c r="BE8" s="11">
        <v>181</v>
      </c>
      <c r="BF8" s="11"/>
      <c r="BG8" s="11">
        <v>301</v>
      </c>
      <c r="BH8" s="11">
        <v>271</v>
      </c>
      <c r="BI8" s="11"/>
      <c r="BJ8" s="11">
        <v>371</v>
      </c>
      <c r="BK8" s="11">
        <v>193</v>
      </c>
    </row>
    <row r="9" spans="2:63" ht="58" x14ac:dyDescent="0.35">
      <c r="B9" s="17" t="s">
        <v>257</v>
      </c>
      <c r="C9" s="16">
        <v>0.264704365322812</v>
      </c>
      <c r="D9" s="16">
        <v>0.23656030173855899</v>
      </c>
      <c r="E9" s="16">
        <v>0.29068820274771001</v>
      </c>
      <c r="F9" s="16"/>
      <c r="G9" s="16">
        <v>0.63300186101563805</v>
      </c>
      <c r="H9" s="16">
        <v>0.42095441810905798</v>
      </c>
      <c r="I9" s="16">
        <v>0.116831118276368</v>
      </c>
      <c r="J9" s="16"/>
      <c r="K9" s="16">
        <v>0.18894093995128899</v>
      </c>
      <c r="L9" s="16">
        <v>0.20766320446778899</v>
      </c>
      <c r="M9" s="16">
        <v>0.314500401581151</v>
      </c>
      <c r="N9" s="16">
        <v>0.288081775830833</v>
      </c>
      <c r="O9" s="16"/>
      <c r="P9" s="16">
        <v>0.64808243811380095</v>
      </c>
      <c r="Q9" s="16">
        <v>0.350959947168687</v>
      </c>
      <c r="R9" s="16">
        <v>0.19534088738797001</v>
      </c>
      <c r="S9" s="16">
        <v>0.112918242609908</v>
      </c>
      <c r="T9" s="16"/>
      <c r="U9" s="16">
        <v>0.31177638912674299</v>
      </c>
      <c r="V9" s="16">
        <v>0.26825354061124101</v>
      </c>
      <c r="W9" s="16">
        <v>0.114857755314864</v>
      </c>
      <c r="X9" s="16">
        <v>0.16299362081261201</v>
      </c>
      <c r="Y9" s="16">
        <v>0</v>
      </c>
      <c r="Z9" s="16"/>
      <c r="AA9" s="16">
        <v>0.28525258672487702</v>
      </c>
      <c r="AB9" s="16">
        <v>0.234910772078782</v>
      </c>
      <c r="AC9" s="16"/>
      <c r="AD9" s="16">
        <v>0.25323060131756597</v>
      </c>
      <c r="AE9" s="16">
        <v>0.221307618921147</v>
      </c>
      <c r="AF9" s="16"/>
      <c r="AG9" s="16">
        <v>0.335116616376395</v>
      </c>
      <c r="AH9" s="16">
        <v>0.11661552494331601</v>
      </c>
      <c r="AI9" s="16">
        <v>8.9114953717161299E-2</v>
      </c>
      <c r="AJ9" s="16" t="s">
        <v>123</v>
      </c>
      <c r="AK9" s="16" t="s">
        <v>123</v>
      </c>
      <c r="AL9" s="16" t="s">
        <v>123</v>
      </c>
      <c r="AM9" s="16">
        <v>0.13663819418130699</v>
      </c>
      <c r="AN9" s="16">
        <v>0.94827596693670002</v>
      </c>
      <c r="AO9" s="16">
        <v>0</v>
      </c>
      <c r="AP9" s="16"/>
      <c r="AQ9" s="16">
        <v>0.13513848332794001</v>
      </c>
      <c r="AR9" s="16">
        <v>0.21679083140719899</v>
      </c>
      <c r="AS9" s="16">
        <v>0.31004609103195802</v>
      </c>
      <c r="AT9" s="16">
        <v>0.49837472656572201</v>
      </c>
      <c r="AU9" s="16">
        <v>0.62898042516597996</v>
      </c>
      <c r="AV9" s="16">
        <v>0.509486206142308</v>
      </c>
      <c r="AW9" s="16"/>
      <c r="AX9" s="16">
        <v>0.42232018055200898</v>
      </c>
      <c r="AY9" s="16">
        <v>0.19963283596168099</v>
      </c>
      <c r="AZ9" s="16">
        <v>0.239240259927679</v>
      </c>
      <c r="BA9" s="16">
        <v>0.25371425963234301</v>
      </c>
      <c r="BB9" s="16">
        <v>0.30945567653393502</v>
      </c>
      <c r="BC9" s="16"/>
      <c r="BD9" s="16">
        <v>0.24935312589313099</v>
      </c>
      <c r="BE9" s="16">
        <v>0.29929097716715197</v>
      </c>
      <c r="BF9" s="16"/>
      <c r="BG9" s="16">
        <v>0.225005091205804</v>
      </c>
      <c r="BH9" s="16">
        <v>0.31173636623080397</v>
      </c>
      <c r="BI9" s="16"/>
      <c r="BJ9" s="16">
        <v>0.378744239811098</v>
      </c>
      <c r="BK9" s="16">
        <v>5.4318368147718003E-2</v>
      </c>
    </row>
    <row r="10" spans="2:63" ht="29" x14ac:dyDescent="0.35">
      <c r="B10" s="17" t="s">
        <v>255</v>
      </c>
      <c r="C10" s="16">
        <v>0.25651806773170799</v>
      </c>
      <c r="D10" s="16">
        <v>0.29399125294860201</v>
      </c>
      <c r="E10" s="16">
        <v>0.22061531971984</v>
      </c>
      <c r="F10" s="16"/>
      <c r="G10" s="16">
        <v>0</v>
      </c>
      <c r="H10" s="16">
        <v>0.12185973187685301</v>
      </c>
      <c r="I10" s="16">
        <v>0.37356321327602099</v>
      </c>
      <c r="J10" s="16"/>
      <c r="K10" s="16">
        <v>0.30060403246919498</v>
      </c>
      <c r="L10" s="16">
        <v>0.31210484636712899</v>
      </c>
      <c r="M10" s="16">
        <v>0.25612051679889197</v>
      </c>
      <c r="N10" s="16">
        <v>0.169851084145658</v>
      </c>
      <c r="O10" s="16"/>
      <c r="P10" s="16">
        <v>7.4831007743760905E-2</v>
      </c>
      <c r="Q10" s="16">
        <v>0.235019682369384</v>
      </c>
      <c r="R10" s="16">
        <v>0.28528346329617899</v>
      </c>
      <c r="S10" s="16">
        <v>0.30572182794566499</v>
      </c>
      <c r="T10" s="16"/>
      <c r="U10" s="16">
        <v>0.21678451129655299</v>
      </c>
      <c r="V10" s="16">
        <v>0.30421850641371201</v>
      </c>
      <c r="W10" s="16">
        <v>0.29601807340428699</v>
      </c>
      <c r="X10" s="16">
        <v>0.34195037242212201</v>
      </c>
      <c r="Y10" s="16">
        <v>0.107307319304096</v>
      </c>
      <c r="Z10" s="16"/>
      <c r="AA10" s="16">
        <v>0.215078131204261</v>
      </c>
      <c r="AB10" s="16">
        <v>0.300953058008819</v>
      </c>
      <c r="AC10" s="16"/>
      <c r="AD10" s="16">
        <v>0.24027208020195601</v>
      </c>
      <c r="AE10" s="16">
        <v>0.29877571537488501</v>
      </c>
      <c r="AF10" s="16"/>
      <c r="AG10" s="16">
        <v>0.261045431774723</v>
      </c>
      <c r="AH10" s="16">
        <v>0.350782192741527</v>
      </c>
      <c r="AI10" s="16">
        <v>0.36605376188606198</v>
      </c>
      <c r="AJ10" s="16" t="s">
        <v>123</v>
      </c>
      <c r="AK10" s="16" t="s">
        <v>123</v>
      </c>
      <c r="AL10" s="16" t="s">
        <v>123</v>
      </c>
      <c r="AM10" s="16">
        <v>0</v>
      </c>
      <c r="AN10" s="16">
        <v>0</v>
      </c>
      <c r="AO10" s="16">
        <v>0</v>
      </c>
      <c r="AP10" s="16"/>
      <c r="AQ10" s="16">
        <v>0.31203000383715401</v>
      </c>
      <c r="AR10" s="16">
        <v>0.30302823955363301</v>
      </c>
      <c r="AS10" s="16">
        <v>0.20572677474989001</v>
      </c>
      <c r="AT10" s="16">
        <v>0.21499298174363199</v>
      </c>
      <c r="AU10" s="16">
        <v>5.2357264451369803E-2</v>
      </c>
      <c r="AV10" s="16">
        <v>7.4312860519412105E-2</v>
      </c>
      <c r="AW10" s="16"/>
      <c r="AX10" s="16">
        <v>0.23449781210700599</v>
      </c>
      <c r="AY10" s="16">
        <v>0.26444894630542098</v>
      </c>
      <c r="AZ10" s="16">
        <v>0.16624372546901101</v>
      </c>
      <c r="BA10" s="16">
        <v>0.28242849508968099</v>
      </c>
      <c r="BB10" s="16">
        <v>0.25510745332895801</v>
      </c>
      <c r="BC10" s="16"/>
      <c r="BD10" s="16">
        <v>0.26616132234568401</v>
      </c>
      <c r="BE10" s="16">
        <v>0.23189401705499099</v>
      </c>
      <c r="BF10" s="16"/>
      <c r="BG10" s="16">
        <v>0.29589342770212801</v>
      </c>
      <c r="BH10" s="16">
        <v>0.21202875749102501</v>
      </c>
      <c r="BI10" s="16"/>
      <c r="BJ10" s="16">
        <v>0.190255336117931</v>
      </c>
      <c r="BK10" s="16">
        <v>0.387955256194638</v>
      </c>
    </row>
    <row r="11" spans="2:63" ht="29" x14ac:dyDescent="0.35">
      <c r="B11" s="17" t="s">
        <v>256</v>
      </c>
      <c r="C11" s="16">
        <v>0.152398844126547</v>
      </c>
      <c r="D11" s="16">
        <v>0.14978011190604601</v>
      </c>
      <c r="E11" s="16">
        <v>0.155243255772162</v>
      </c>
      <c r="F11" s="16"/>
      <c r="G11" s="16">
        <v>7.65692697223289E-2</v>
      </c>
      <c r="H11" s="16">
        <v>0.12670087254145501</v>
      </c>
      <c r="I11" s="16">
        <v>0.17932364253470801</v>
      </c>
      <c r="J11" s="16"/>
      <c r="K11" s="16">
        <v>0.14661551706442599</v>
      </c>
      <c r="L11" s="16">
        <v>0.18255863197068201</v>
      </c>
      <c r="M11" s="16">
        <v>0.154580209871408</v>
      </c>
      <c r="N11" s="16">
        <v>0.122668695567841</v>
      </c>
      <c r="O11" s="16"/>
      <c r="P11" s="16">
        <v>6.9736484854256001E-2</v>
      </c>
      <c r="Q11" s="16">
        <v>0.109419350713973</v>
      </c>
      <c r="R11" s="16">
        <v>0.13725060866034799</v>
      </c>
      <c r="S11" s="16">
        <v>0.207066726277221</v>
      </c>
      <c r="T11" s="16"/>
      <c r="U11" s="16">
        <v>0.13773823393375401</v>
      </c>
      <c r="V11" s="16">
        <v>0.143739790310254</v>
      </c>
      <c r="W11" s="16">
        <v>0.22606298835864999</v>
      </c>
      <c r="X11" s="16">
        <v>0.17243709836188101</v>
      </c>
      <c r="Y11" s="16">
        <v>0.21472167515267801</v>
      </c>
      <c r="Z11" s="16"/>
      <c r="AA11" s="16">
        <v>0.168341812755571</v>
      </c>
      <c r="AB11" s="16">
        <v>0.125798497393592</v>
      </c>
      <c r="AC11" s="16"/>
      <c r="AD11" s="16">
        <v>0.16205638350119</v>
      </c>
      <c r="AE11" s="16">
        <v>0.13889443466955301</v>
      </c>
      <c r="AF11" s="16"/>
      <c r="AG11" s="16">
        <v>0.14166586104078099</v>
      </c>
      <c r="AH11" s="16">
        <v>0.182902532490098</v>
      </c>
      <c r="AI11" s="16">
        <v>0.17455721616957101</v>
      </c>
      <c r="AJ11" s="16" t="s">
        <v>123</v>
      </c>
      <c r="AK11" s="16" t="s">
        <v>123</v>
      </c>
      <c r="AL11" s="16" t="s">
        <v>123</v>
      </c>
      <c r="AM11" s="16">
        <v>0.27108179183280701</v>
      </c>
      <c r="AN11" s="16">
        <v>1.93489536620155E-2</v>
      </c>
      <c r="AO11" s="16">
        <v>0</v>
      </c>
      <c r="AP11" s="16"/>
      <c r="AQ11" s="16">
        <v>0.177636930233946</v>
      </c>
      <c r="AR11" s="16">
        <v>0.16171453310157699</v>
      </c>
      <c r="AS11" s="16">
        <v>0.105680758814211</v>
      </c>
      <c r="AT11" s="16">
        <v>0.18485964213058301</v>
      </c>
      <c r="AU11" s="16">
        <v>6.3059976318193295E-2</v>
      </c>
      <c r="AV11" s="16">
        <v>7.4410897114926502E-2</v>
      </c>
      <c r="AW11" s="16"/>
      <c r="AX11" s="16">
        <v>7.3694867410700193E-2</v>
      </c>
      <c r="AY11" s="16">
        <v>0.18141391014730501</v>
      </c>
      <c r="AZ11" s="16">
        <v>0.19412897765907899</v>
      </c>
      <c r="BA11" s="16">
        <v>0.167940084276262</v>
      </c>
      <c r="BB11" s="16">
        <v>0.123618069513325</v>
      </c>
      <c r="BC11" s="16"/>
      <c r="BD11" s="16">
        <v>0.16382772626859099</v>
      </c>
      <c r="BE11" s="16">
        <v>0.12840375467697501</v>
      </c>
      <c r="BF11" s="16"/>
      <c r="BG11" s="16">
        <v>0.163788001669428</v>
      </c>
      <c r="BH11" s="16">
        <v>0.14141638433516199</v>
      </c>
      <c r="BI11" s="16"/>
      <c r="BJ11" s="16">
        <v>0.12952532251625501</v>
      </c>
      <c r="BK11" s="16">
        <v>0.19489126971399101</v>
      </c>
    </row>
    <row r="12" spans="2:63" ht="43.5" x14ac:dyDescent="0.35">
      <c r="B12" s="17" t="s">
        <v>259</v>
      </c>
      <c r="C12" s="16">
        <v>0.132438005186788</v>
      </c>
      <c r="D12" s="16">
        <v>0.10782032771364</v>
      </c>
      <c r="E12" s="16">
        <v>0.15483518578642899</v>
      </c>
      <c r="F12" s="16"/>
      <c r="G12" s="16">
        <v>0.15189005783911799</v>
      </c>
      <c r="H12" s="16">
        <v>0.15468781508804799</v>
      </c>
      <c r="I12" s="16">
        <v>0.117013383172325</v>
      </c>
      <c r="J12" s="16"/>
      <c r="K12" s="16">
        <v>0.12882834191383599</v>
      </c>
      <c r="L12" s="16">
        <v>0.10541436258917899</v>
      </c>
      <c r="M12" s="16">
        <v>0.11008121738995399</v>
      </c>
      <c r="N12" s="16">
        <v>0.20168481672673699</v>
      </c>
      <c r="O12" s="16"/>
      <c r="P12" s="16">
        <v>0.137896481446692</v>
      </c>
      <c r="Q12" s="16">
        <v>0.130750864925787</v>
      </c>
      <c r="R12" s="16">
        <v>0.16610490114488799</v>
      </c>
      <c r="S12" s="16">
        <v>0.12588316088292001</v>
      </c>
      <c r="T12" s="16"/>
      <c r="U12" s="16">
        <v>0.13831062982092299</v>
      </c>
      <c r="V12" s="16">
        <v>0.120059418481112</v>
      </c>
      <c r="W12" s="16">
        <v>0.14769720566619601</v>
      </c>
      <c r="X12" s="16">
        <v>0.106807420830871</v>
      </c>
      <c r="Y12" s="16">
        <v>0.2147561684505</v>
      </c>
      <c r="Z12" s="16"/>
      <c r="AA12" s="16">
        <v>0.140576536577037</v>
      </c>
      <c r="AB12" s="16">
        <v>0.14597692253521699</v>
      </c>
      <c r="AC12" s="16"/>
      <c r="AD12" s="16">
        <v>0.13067077120515</v>
      </c>
      <c r="AE12" s="16">
        <v>0.14699618219178701</v>
      </c>
      <c r="AF12" s="16"/>
      <c r="AG12" s="16">
        <v>9.9808706701721206E-2</v>
      </c>
      <c r="AH12" s="16">
        <v>8.9227526515644001E-2</v>
      </c>
      <c r="AI12" s="16">
        <v>0.102092352999491</v>
      </c>
      <c r="AJ12" s="16" t="s">
        <v>123</v>
      </c>
      <c r="AK12" s="16" t="s">
        <v>123</v>
      </c>
      <c r="AL12" s="16" t="s">
        <v>123</v>
      </c>
      <c r="AM12" s="16">
        <v>0.34692778685251802</v>
      </c>
      <c r="AN12" s="16">
        <v>5.4176955404964901E-2</v>
      </c>
      <c r="AO12" s="16">
        <v>0.50813660057876198</v>
      </c>
      <c r="AP12" s="16"/>
      <c r="AQ12" s="16">
        <v>0.14425776263532</v>
      </c>
      <c r="AR12" s="16">
        <v>0.115647313441419</v>
      </c>
      <c r="AS12" s="16">
        <v>0.10015358042079001</v>
      </c>
      <c r="AT12" s="16">
        <v>8.1836330399952806E-2</v>
      </c>
      <c r="AU12" s="16">
        <v>0.12510739167260401</v>
      </c>
      <c r="AV12" s="16">
        <v>0.26044661390495299</v>
      </c>
      <c r="AW12" s="16"/>
      <c r="AX12" s="16">
        <v>9.3930827370439701E-2</v>
      </c>
      <c r="AY12" s="16">
        <v>0.14823970358545199</v>
      </c>
      <c r="AZ12" s="16">
        <v>0.18740991218730799</v>
      </c>
      <c r="BA12" s="16">
        <v>0.114773009187258</v>
      </c>
      <c r="BB12" s="16">
        <v>0.12752731025693101</v>
      </c>
      <c r="BC12" s="16"/>
      <c r="BD12" s="16">
        <v>0.140879475438726</v>
      </c>
      <c r="BE12" s="16">
        <v>0.11481480130885099</v>
      </c>
      <c r="BF12" s="16"/>
      <c r="BG12" s="16">
        <v>0.125171731553788</v>
      </c>
      <c r="BH12" s="16">
        <v>0.13834611715873699</v>
      </c>
      <c r="BI12" s="16"/>
      <c r="BJ12" s="16">
        <v>0.11733452041744</v>
      </c>
      <c r="BK12" s="16">
        <v>0.160104245380251</v>
      </c>
    </row>
    <row r="13" spans="2:63" ht="43.5" x14ac:dyDescent="0.35">
      <c r="B13" s="17" t="s">
        <v>258</v>
      </c>
      <c r="C13" s="16">
        <v>0.107626976885051</v>
      </c>
      <c r="D13" s="16">
        <v>0.105803472376388</v>
      </c>
      <c r="E13" s="16">
        <v>0.10961266137008401</v>
      </c>
      <c r="F13" s="16"/>
      <c r="G13" s="16">
        <v>8.3266374226332499E-2</v>
      </c>
      <c r="H13" s="16">
        <v>0.100727510151331</v>
      </c>
      <c r="I13" s="16">
        <v>0.11553896038466401</v>
      </c>
      <c r="J13" s="16"/>
      <c r="K13" s="16">
        <v>0.12637976643872501</v>
      </c>
      <c r="L13" s="16">
        <v>0.100102199718011</v>
      </c>
      <c r="M13" s="16">
        <v>6.9871755387857698E-2</v>
      </c>
      <c r="N13" s="16">
        <v>0.16856468861985799</v>
      </c>
      <c r="O13" s="16"/>
      <c r="P13" s="16">
        <v>2.7892456595621701E-2</v>
      </c>
      <c r="Q13" s="16">
        <v>7.7796354979597096E-2</v>
      </c>
      <c r="R13" s="16">
        <v>4.9288793626608797E-2</v>
      </c>
      <c r="S13" s="16">
        <v>0.17524930079557099</v>
      </c>
      <c r="T13" s="16"/>
      <c r="U13" s="16">
        <v>0.109044287300203</v>
      </c>
      <c r="V13" s="16">
        <v>8.4024040104812403E-2</v>
      </c>
      <c r="W13" s="16">
        <v>0.15097062505540901</v>
      </c>
      <c r="X13" s="16">
        <v>8.4955661006493696E-2</v>
      </c>
      <c r="Y13" s="16">
        <v>0.264978994580579</v>
      </c>
      <c r="Z13" s="16"/>
      <c r="AA13" s="16">
        <v>0.13507714252101199</v>
      </c>
      <c r="AB13" s="16">
        <v>8.0992129844500604E-2</v>
      </c>
      <c r="AC13" s="16"/>
      <c r="AD13" s="16">
        <v>0.142493998760234</v>
      </c>
      <c r="AE13" s="16">
        <v>8.6661260665355205E-2</v>
      </c>
      <c r="AF13" s="16"/>
      <c r="AG13" s="16">
        <v>6.3277859468826303E-2</v>
      </c>
      <c r="AH13" s="16">
        <v>0.125424346852922</v>
      </c>
      <c r="AI13" s="16">
        <v>0.21586507100966601</v>
      </c>
      <c r="AJ13" s="16" t="s">
        <v>123</v>
      </c>
      <c r="AK13" s="16" t="s">
        <v>123</v>
      </c>
      <c r="AL13" s="16" t="s">
        <v>123</v>
      </c>
      <c r="AM13" s="16">
        <v>0.18462243938213399</v>
      </c>
      <c r="AN13" s="16">
        <v>0</v>
      </c>
      <c r="AO13" s="16">
        <v>0.49186339942123802</v>
      </c>
      <c r="AP13" s="16"/>
      <c r="AQ13" s="16">
        <v>0.152306968303795</v>
      </c>
      <c r="AR13" s="16">
        <v>7.6550506369821997E-2</v>
      </c>
      <c r="AS13" s="16">
        <v>0</v>
      </c>
      <c r="AT13" s="16">
        <v>8.0416275356328504E-2</v>
      </c>
      <c r="AU13" s="16">
        <v>4.33973565084576E-2</v>
      </c>
      <c r="AV13" s="16">
        <v>0</v>
      </c>
      <c r="AW13" s="16"/>
      <c r="AX13" s="16">
        <v>9.1254101825057499E-2</v>
      </c>
      <c r="AY13" s="16">
        <v>0.11372755310315601</v>
      </c>
      <c r="AZ13" s="16">
        <v>0.16348643291096199</v>
      </c>
      <c r="BA13" s="16">
        <v>0.114496994803609</v>
      </c>
      <c r="BB13" s="16">
        <v>8.6826108298368898E-2</v>
      </c>
      <c r="BC13" s="16"/>
      <c r="BD13" s="16">
        <v>8.6073362569138806E-2</v>
      </c>
      <c r="BE13" s="16">
        <v>0.15486220156281</v>
      </c>
      <c r="BF13" s="16"/>
      <c r="BG13" s="16">
        <v>8.9649781784025703E-2</v>
      </c>
      <c r="BH13" s="16">
        <v>0.12879011342324001</v>
      </c>
      <c r="BI13" s="16"/>
      <c r="BJ13" s="16">
        <v>8.7776639700957698E-2</v>
      </c>
      <c r="BK13" s="16">
        <v>0.15145128977744199</v>
      </c>
    </row>
    <row r="14" spans="2:63" ht="29" x14ac:dyDescent="0.35">
      <c r="B14" s="17" t="s">
        <v>260</v>
      </c>
      <c r="C14" s="16">
        <v>8.4491274684733997E-2</v>
      </c>
      <c r="D14" s="16">
        <v>7.5930764073415993E-2</v>
      </c>
      <c r="E14" s="16">
        <v>9.24079951060542E-2</v>
      </c>
      <c r="F14" s="16"/>
      <c r="G14" s="16">
        <v>0.13659142207993799</v>
      </c>
      <c r="H14" s="16">
        <v>7.1536794774100701E-2</v>
      </c>
      <c r="I14" s="16">
        <v>8.2644344110572296E-2</v>
      </c>
      <c r="J14" s="16"/>
      <c r="K14" s="16">
        <v>0.117127638164081</v>
      </c>
      <c r="L14" s="16">
        <v>9.2429001348129494E-2</v>
      </c>
      <c r="M14" s="16">
        <v>7.7724432447162997E-2</v>
      </c>
      <c r="N14" s="16">
        <v>6.4920644650165393E-2</v>
      </c>
      <c r="O14" s="16"/>
      <c r="P14" s="16">
        <v>0.11715109829174999</v>
      </c>
      <c r="Q14" s="16">
        <v>0.10730138062509</v>
      </c>
      <c r="R14" s="16">
        <v>0.11868744353666701</v>
      </c>
      <c r="S14" s="16">
        <v>4.3750314659356797E-2</v>
      </c>
      <c r="T14" s="16"/>
      <c r="U14" s="16">
        <v>8.2563773609072993E-2</v>
      </c>
      <c r="V14" s="16">
        <v>0.12800383317931099</v>
      </c>
      <c r="W14" s="16">
        <v>5.0999846512788202E-2</v>
      </c>
      <c r="X14" s="16">
        <v>4.3277052550442598E-2</v>
      </c>
      <c r="Y14" s="16">
        <v>0</v>
      </c>
      <c r="Z14" s="16"/>
      <c r="AA14" s="16">
        <v>7.8270565886525895E-2</v>
      </c>
      <c r="AB14" s="16">
        <v>8.58107411515871E-2</v>
      </c>
      <c r="AC14" s="16"/>
      <c r="AD14" s="16">
        <v>6.8673154565526501E-2</v>
      </c>
      <c r="AE14" s="16">
        <v>9.9184817092025507E-2</v>
      </c>
      <c r="AF14" s="16"/>
      <c r="AG14" s="16">
        <v>9.5578454149658501E-2</v>
      </c>
      <c r="AH14" s="16">
        <v>6.8279821388572498E-2</v>
      </c>
      <c r="AI14" s="16">
        <v>7.74557601734676E-2</v>
      </c>
      <c r="AJ14" s="16" t="s">
        <v>123</v>
      </c>
      <c r="AK14" s="16" t="s">
        <v>123</v>
      </c>
      <c r="AL14" s="16" t="s">
        <v>123</v>
      </c>
      <c r="AM14" s="16">
        <v>0.202208595128892</v>
      </c>
      <c r="AN14" s="16">
        <v>0.126218968141868</v>
      </c>
      <c r="AO14" s="16">
        <v>0</v>
      </c>
      <c r="AP14" s="16"/>
      <c r="AQ14" s="16">
        <v>7.91504430971052E-2</v>
      </c>
      <c r="AR14" s="16">
        <v>9.7824880952059795E-2</v>
      </c>
      <c r="AS14" s="16">
        <v>0</v>
      </c>
      <c r="AT14" s="16">
        <v>0.12479000164538</v>
      </c>
      <c r="AU14" s="16">
        <v>8.9912433291340604E-2</v>
      </c>
      <c r="AV14" s="16">
        <v>0</v>
      </c>
      <c r="AW14" s="16"/>
      <c r="AX14" s="16">
        <v>5.9623479803547597E-2</v>
      </c>
      <c r="AY14" s="16">
        <v>9.8047087586994305E-2</v>
      </c>
      <c r="AZ14" s="16">
        <v>4.0503595724156703E-2</v>
      </c>
      <c r="BA14" s="16">
        <v>8.7132107898257496E-2</v>
      </c>
      <c r="BB14" s="16">
        <v>7.9497795636190097E-2</v>
      </c>
      <c r="BC14" s="16"/>
      <c r="BD14" s="16">
        <v>8.5801755540533306E-2</v>
      </c>
      <c r="BE14" s="16">
        <v>8.2076335205456194E-2</v>
      </c>
      <c r="BF14" s="16"/>
      <c r="BG14" s="16">
        <v>9.6394965152893003E-2</v>
      </c>
      <c r="BH14" s="16">
        <v>7.2190387296703101E-2</v>
      </c>
      <c r="BI14" s="16"/>
      <c r="BJ14" s="16">
        <v>0.10958656112899599</v>
      </c>
      <c r="BK14" s="16">
        <v>3.0278763184749501E-2</v>
      </c>
    </row>
    <row r="15" spans="2:63" ht="29" x14ac:dyDescent="0.35">
      <c r="B15" s="17" t="s">
        <v>261</v>
      </c>
      <c r="C15" s="16">
        <v>6.9032309495596106E-2</v>
      </c>
      <c r="D15" s="16">
        <v>6.2354654116713197E-2</v>
      </c>
      <c r="E15" s="16">
        <v>7.5218208739782993E-2</v>
      </c>
      <c r="F15" s="16"/>
      <c r="G15" s="16">
        <v>1.42100259027456E-2</v>
      </c>
      <c r="H15" s="16">
        <v>8.1288914883579602E-2</v>
      </c>
      <c r="I15" s="16">
        <v>7.1723588049977596E-2</v>
      </c>
      <c r="J15" s="16"/>
      <c r="K15" s="16">
        <v>3.7353045919955599E-2</v>
      </c>
      <c r="L15" s="16">
        <v>9.0802740170333199E-2</v>
      </c>
      <c r="M15" s="16">
        <v>7.6231179442925803E-2</v>
      </c>
      <c r="N15" s="16">
        <v>5.7539085231977399E-2</v>
      </c>
      <c r="O15" s="16"/>
      <c r="P15" s="16">
        <v>3.07528868509803E-2</v>
      </c>
      <c r="Q15" s="16">
        <v>5.5491424308173297E-2</v>
      </c>
      <c r="R15" s="16">
        <v>4.7705603258567403E-2</v>
      </c>
      <c r="S15" s="16">
        <v>0.104209693627311</v>
      </c>
      <c r="T15" s="16"/>
      <c r="U15" s="16">
        <v>5.6901076891509798E-2</v>
      </c>
      <c r="V15" s="16">
        <v>4.8170617176992898E-2</v>
      </c>
      <c r="W15" s="16">
        <v>0.103417446468476</v>
      </c>
      <c r="X15" s="16">
        <v>0.12587187676278899</v>
      </c>
      <c r="Y15" s="16">
        <v>0.30554316181624402</v>
      </c>
      <c r="Z15" s="16"/>
      <c r="AA15" s="16">
        <v>6.9926023619062402E-2</v>
      </c>
      <c r="AB15" s="16">
        <v>8.7681975595822206E-2</v>
      </c>
      <c r="AC15" s="16"/>
      <c r="AD15" s="16">
        <v>6.9981266916754201E-2</v>
      </c>
      <c r="AE15" s="16">
        <v>6.5519638404663599E-2</v>
      </c>
      <c r="AF15" s="16"/>
      <c r="AG15" s="16">
        <v>6.6067153010366295E-2</v>
      </c>
      <c r="AH15" s="16">
        <v>9.1959948269846506E-2</v>
      </c>
      <c r="AI15" s="16">
        <v>8.6610986434634205E-2</v>
      </c>
      <c r="AJ15" s="16" t="s">
        <v>123</v>
      </c>
      <c r="AK15" s="16" t="s">
        <v>123</v>
      </c>
      <c r="AL15" s="16" t="s">
        <v>123</v>
      </c>
      <c r="AM15" s="16">
        <v>0</v>
      </c>
      <c r="AN15" s="16">
        <v>0</v>
      </c>
      <c r="AO15" s="16">
        <v>0</v>
      </c>
      <c r="AP15" s="16"/>
      <c r="AQ15" s="16">
        <v>7.18129069329069E-2</v>
      </c>
      <c r="AR15" s="16">
        <v>8.3447869696794297E-2</v>
      </c>
      <c r="AS15" s="16">
        <v>0</v>
      </c>
      <c r="AT15" s="16">
        <v>2.2387540024496499E-2</v>
      </c>
      <c r="AU15" s="16">
        <v>6.5402178712303402E-2</v>
      </c>
      <c r="AV15" s="16">
        <v>8.1343422318399694E-2</v>
      </c>
      <c r="AW15" s="16"/>
      <c r="AX15" s="16">
        <v>5.1535438918878303E-2</v>
      </c>
      <c r="AY15" s="16">
        <v>7.6559339048864194E-2</v>
      </c>
      <c r="AZ15" s="16">
        <v>3.75768296940968E-2</v>
      </c>
      <c r="BA15" s="16">
        <v>5.5949088216013701E-2</v>
      </c>
      <c r="BB15" s="16">
        <v>8.3992815241684504E-2</v>
      </c>
      <c r="BC15" s="16"/>
      <c r="BD15" s="16">
        <v>4.8213733584797303E-2</v>
      </c>
      <c r="BE15" s="16">
        <v>0.114481356563258</v>
      </c>
      <c r="BF15" s="16"/>
      <c r="BG15" s="16">
        <v>4.3750176844275603E-2</v>
      </c>
      <c r="BH15" s="16">
        <v>9.7889857687526297E-2</v>
      </c>
      <c r="BI15" s="16"/>
      <c r="BJ15" s="16">
        <v>6.3152277085506206E-2</v>
      </c>
      <c r="BK15" s="16">
        <v>8.3980430684954893E-2</v>
      </c>
    </row>
    <row r="16" spans="2:63" ht="43.5" x14ac:dyDescent="0.35">
      <c r="B16" s="17" t="s">
        <v>262</v>
      </c>
      <c r="C16" s="16">
        <v>6.5357940359923705E-2</v>
      </c>
      <c r="D16" s="16">
        <v>6.6659403258268302E-2</v>
      </c>
      <c r="E16" s="16">
        <v>6.4415512606722E-2</v>
      </c>
      <c r="F16" s="16"/>
      <c r="G16" s="16">
        <v>1.42100259027456E-2</v>
      </c>
      <c r="H16" s="16">
        <v>2.5330337134508701E-2</v>
      </c>
      <c r="I16" s="16">
        <v>9.5864583158436406E-2</v>
      </c>
      <c r="J16" s="16"/>
      <c r="K16" s="16">
        <v>5.8540283644610301E-2</v>
      </c>
      <c r="L16" s="16">
        <v>6.2765705538027405E-2</v>
      </c>
      <c r="M16" s="16">
        <v>6.9387220229970306E-2</v>
      </c>
      <c r="N16" s="16">
        <v>6.5732027318776906E-2</v>
      </c>
      <c r="O16" s="16"/>
      <c r="P16" s="16">
        <v>3.1798985886021001E-2</v>
      </c>
      <c r="Q16" s="16">
        <v>2.3964226549367699E-2</v>
      </c>
      <c r="R16" s="16">
        <v>5.8281210387799202E-2</v>
      </c>
      <c r="S16" s="16">
        <v>9.8641619323800195E-2</v>
      </c>
      <c r="T16" s="16"/>
      <c r="U16" s="16">
        <v>5.36703089856111E-2</v>
      </c>
      <c r="V16" s="16">
        <v>6.3572479384176206E-2</v>
      </c>
      <c r="W16" s="16">
        <v>6.5836163544288298E-2</v>
      </c>
      <c r="X16" s="16">
        <v>0.112461143838283</v>
      </c>
      <c r="Y16" s="16">
        <v>0.19823584251214799</v>
      </c>
      <c r="Z16" s="16"/>
      <c r="AA16" s="16">
        <v>6.0992548105669002E-2</v>
      </c>
      <c r="AB16" s="16">
        <v>6.9538725231704901E-2</v>
      </c>
      <c r="AC16" s="16"/>
      <c r="AD16" s="16">
        <v>6.6977621849804395E-2</v>
      </c>
      <c r="AE16" s="16">
        <v>6.7731458158185404E-2</v>
      </c>
      <c r="AF16" s="16"/>
      <c r="AG16" s="16">
        <v>7.0591096629633907E-2</v>
      </c>
      <c r="AH16" s="16">
        <v>9.0217347149668906E-2</v>
      </c>
      <c r="AI16" s="16">
        <v>7.6461815721240098E-2</v>
      </c>
      <c r="AJ16" s="16" t="s">
        <v>123</v>
      </c>
      <c r="AK16" s="16" t="s">
        <v>123</v>
      </c>
      <c r="AL16" s="16" t="s">
        <v>123</v>
      </c>
      <c r="AM16" s="16">
        <v>0</v>
      </c>
      <c r="AN16" s="16">
        <v>0</v>
      </c>
      <c r="AO16" s="16">
        <v>0</v>
      </c>
      <c r="AP16" s="16"/>
      <c r="AQ16" s="16">
        <v>9.0405859370021199E-2</v>
      </c>
      <c r="AR16" s="16">
        <v>4.69272894061218E-2</v>
      </c>
      <c r="AS16" s="16">
        <v>0.21136151762842201</v>
      </c>
      <c r="AT16" s="16">
        <v>5.09183408027147E-2</v>
      </c>
      <c r="AU16" s="16">
        <v>1.0580481840519599E-2</v>
      </c>
      <c r="AV16" s="16">
        <v>0</v>
      </c>
      <c r="AW16" s="16"/>
      <c r="AX16" s="16">
        <v>7.3921475019699506E-2</v>
      </c>
      <c r="AY16" s="16">
        <v>6.1150871313093699E-2</v>
      </c>
      <c r="AZ16" s="16">
        <v>0.17133686057028599</v>
      </c>
      <c r="BA16" s="16">
        <v>6.9385522932930599E-2</v>
      </c>
      <c r="BB16" s="16">
        <v>3.9442224376429101E-2</v>
      </c>
      <c r="BC16" s="16"/>
      <c r="BD16" s="16">
        <v>5.8471605577743301E-2</v>
      </c>
      <c r="BE16" s="16">
        <v>8.0604976361557307E-2</v>
      </c>
      <c r="BF16" s="16"/>
      <c r="BG16" s="16">
        <v>5.9920622359356898E-2</v>
      </c>
      <c r="BH16" s="16">
        <v>6.8296823641986096E-2</v>
      </c>
      <c r="BI16" s="16"/>
      <c r="BJ16" s="16">
        <v>4.8509268272338903E-2</v>
      </c>
      <c r="BK16" s="16">
        <v>9.6296539427973907E-2</v>
      </c>
    </row>
    <row r="17" spans="2:63" ht="43.5" x14ac:dyDescent="0.35">
      <c r="B17" s="17" t="s">
        <v>264</v>
      </c>
      <c r="C17" s="16">
        <v>9.8036073947625202E-3</v>
      </c>
      <c r="D17" s="16">
        <v>9.3940181936637591E-3</v>
      </c>
      <c r="E17" s="16">
        <v>1.0201632425887701E-2</v>
      </c>
      <c r="F17" s="16"/>
      <c r="G17" s="16">
        <v>2.65765614309348E-2</v>
      </c>
      <c r="H17" s="16">
        <v>0</v>
      </c>
      <c r="I17" s="16">
        <v>1.2273411929638999E-2</v>
      </c>
      <c r="J17" s="16"/>
      <c r="K17" s="16">
        <v>0</v>
      </c>
      <c r="L17" s="16">
        <v>8.1406465247857007E-3</v>
      </c>
      <c r="M17" s="16">
        <v>1.12680468169606E-2</v>
      </c>
      <c r="N17" s="16">
        <v>1.5972614511721901E-2</v>
      </c>
      <c r="O17" s="16"/>
      <c r="P17" s="16">
        <v>3.8028528378306899E-2</v>
      </c>
      <c r="Q17" s="16">
        <v>8.0628414962259799E-3</v>
      </c>
      <c r="R17" s="16">
        <v>1.02213808962384E-2</v>
      </c>
      <c r="S17" s="16">
        <v>0</v>
      </c>
      <c r="T17" s="16"/>
      <c r="U17" s="16">
        <v>1.16764346350248E-2</v>
      </c>
      <c r="V17" s="16">
        <v>7.3877995530302297E-3</v>
      </c>
      <c r="W17" s="16">
        <v>1.4537021123475401E-2</v>
      </c>
      <c r="X17" s="16">
        <v>0</v>
      </c>
      <c r="Y17" s="16">
        <v>0</v>
      </c>
      <c r="Z17" s="16"/>
      <c r="AA17" s="16">
        <v>4.9825538781787301E-3</v>
      </c>
      <c r="AB17" s="16">
        <v>2.30250501021225E-2</v>
      </c>
      <c r="AC17" s="16"/>
      <c r="AD17" s="16">
        <v>4.13382483131528E-3</v>
      </c>
      <c r="AE17" s="16">
        <v>1.8317577241009901E-2</v>
      </c>
      <c r="AF17" s="16"/>
      <c r="AG17" s="16">
        <v>5.6830073176637602E-3</v>
      </c>
      <c r="AH17" s="16">
        <v>1.01752172545181E-2</v>
      </c>
      <c r="AI17" s="16">
        <v>1.3705835995963899E-2</v>
      </c>
      <c r="AJ17" s="16" t="s">
        <v>123</v>
      </c>
      <c r="AK17" s="16" t="s">
        <v>123</v>
      </c>
      <c r="AL17" s="16" t="s">
        <v>123</v>
      </c>
      <c r="AM17" s="16">
        <v>0</v>
      </c>
      <c r="AN17" s="16">
        <v>3.1803212798403799E-2</v>
      </c>
      <c r="AO17" s="16">
        <v>0</v>
      </c>
      <c r="AP17" s="16"/>
      <c r="AQ17" s="16">
        <v>6.9002205597474596E-3</v>
      </c>
      <c r="AR17" s="16">
        <v>0</v>
      </c>
      <c r="AS17" s="16">
        <v>0</v>
      </c>
      <c r="AT17" s="16">
        <v>0</v>
      </c>
      <c r="AU17" s="16">
        <v>3.93663911310832E-2</v>
      </c>
      <c r="AV17" s="16">
        <v>0</v>
      </c>
      <c r="AW17" s="16"/>
      <c r="AX17" s="16">
        <v>0</v>
      </c>
      <c r="AY17" s="16">
        <v>1.3255844356836599E-2</v>
      </c>
      <c r="AZ17" s="16">
        <v>0</v>
      </c>
      <c r="BA17" s="16">
        <v>2.36323607103399E-2</v>
      </c>
      <c r="BB17" s="16">
        <v>0</v>
      </c>
      <c r="BC17" s="16"/>
      <c r="BD17" s="16">
        <v>7.8380196425538503E-3</v>
      </c>
      <c r="BE17" s="16">
        <v>1.4111179075739499E-2</v>
      </c>
      <c r="BF17" s="16"/>
      <c r="BG17" s="16">
        <v>6.83213549853901E-3</v>
      </c>
      <c r="BH17" s="16">
        <v>1.3213887353746699E-2</v>
      </c>
      <c r="BI17" s="16"/>
      <c r="BJ17" s="16">
        <v>6.8876460250105196E-3</v>
      </c>
      <c r="BK17" s="16">
        <v>1.0640544706323401E-2</v>
      </c>
    </row>
    <row r="18" spans="2:63" ht="29" x14ac:dyDescent="0.35">
      <c r="B18" s="17" t="s">
        <v>263</v>
      </c>
      <c r="C18" s="16">
        <v>8.6796706464463205E-3</v>
      </c>
      <c r="D18" s="16">
        <v>7.95190714550662E-3</v>
      </c>
      <c r="E18" s="16">
        <v>9.3577012571744202E-3</v>
      </c>
      <c r="F18" s="16"/>
      <c r="G18" s="16">
        <v>1.6174276310324202E-2</v>
      </c>
      <c r="H18" s="16">
        <v>1.0570453221354199E-2</v>
      </c>
      <c r="I18" s="16">
        <v>6.3716577597046102E-3</v>
      </c>
      <c r="J18" s="16"/>
      <c r="K18" s="16">
        <v>0</v>
      </c>
      <c r="L18" s="16">
        <v>1.54090950846492E-2</v>
      </c>
      <c r="M18" s="16">
        <v>3.8596730103563999E-3</v>
      </c>
      <c r="N18" s="16">
        <v>1.68305417826006E-2</v>
      </c>
      <c r="O18" s="16"/>
      <c r="P18" s="16">
        <v>2.14257651462051E-2</v>
      </c>
      <c r="Q18" s="16">
        <v>8.3039798934842202E-3</v>
      </c>
      <c r="R18" s="16">
        <v>1.03869654299188E-2</v>
      </c>
      <c r="S18" s="16">
        <v>3.79166488956961E-3</v>
      </c>
      <c r="T18" s="16"/>
      <c r="U18" s="16">
        <v>1.33636982128912E-2</v>
      </c>
      <c r="V18" s="16">
        <v>0</v>
      </c>
      <c r="W18" s="16">
        <v>0</v>
      </c>
      <c r="X18" s="16">
        <v>1.9992752562522399E-2</v>
      </c>
      <c r="Y18" s="16">
        <v>0</v>
      </c>
      <c r="Z18" s="16"/>
      <c r="AA18" s="16">
        <v>4.5162810272454902E-3</v>
      </c>
      <c r="AB18" s="16">
        <v>9.6193124437958504E-3</v>
      </c>
      <c r="AC18" s="16"/>
      <c r="AD18" s="16">
        <v>1.2393510670963099E-2</v>
      </c>
      <c r="AE18" s="16">
        <v>7.6526434432555501E-3</v>
      </c>
      <c r="AF18" s="16"/>
      <c r="AG18" s="16">
        <v>1.17952542685647E-2</v>
      </c>
      <c r="AH18" s="16">
        <v>5.1674497675292096E-3</v>
      </c>
      <c r="AI18" s="16">
        <v>1.1580726952327701E-2</v>
      </c>
      <c r="AJ18" s="16" t="s">
        <v>123</v>
      </c>
      <c r="AK18" s="16" t="s">
        <v>123</v>
      </c>
      <c r="AL18" s="16" t="s">
        <v>123</v>
      </c>
      <c r="AM18" s="16">
        <v>0</v>
      </c>
      <c r="AN18" s="16">
        <v>0</v>
      </c>
      <c r="AO18" s="16">
        <v>0</v>
      </c>
      <c r="AP18" s="16"/>
      <c r="AQ18" s="16">
        <v>3.6877652303688099E-3</v>
      </c>
      <c r="AR18" s="16">
        <v>6.9850120906347901E-3</v>
      </c>
      <c r="AS18" s="16">
        <v>0</v>
      </c>
      <c r="AT18" s="16">
        <v>0</v>
      </c>
      <c r="AU18" s="16">
        <v>3.3157175491348001E-2</v>
      </c>
      <c r="AV18" s="16">
        <v>0</v>
      </c>
      <c r="AW18" s="16"/>
      <c r="AX18" s="16">
        <v>9.9606543849875603E-3</v>
      </c>
      <c r="AY18" s="16">
        <v>3.2454434778807499E-3</v>
      </c>
      <c r="AZ18" s="16">
        <v>4.2376909130250502E-2</v>
      </c>
      <c r="BA18" s="16">
        <v>1.2079812365273199E-2</v>
      </c>
      <c r="BB18" s="16">
        <v>1.09420059625877E-2</v>
      </c>
      <c r="BC18" s="16"/>
      <c r="BD18" s="16">
        <v>1.0027744572524901E-2</v>
      </c>
      <c r="BE18" s="16">
        <v>5.8027030565741596E-3</v>
      </c>
      <c r="BF18" s="16"/>
      <c r="BG18" s="16">
        <v>1.0006107018556599E-2</v>
      </c>
      <c r="BH18" s="16">
        <v>7.30089102386641E-3</v>
      </c>
      <c r="BI18" s="16"/>
      <c r="BJ18" s="16">
        <v>1.1078568990531701E-2</v>
      </c>
      <c r="BK18" s="16">
        <v>4.5314761036626596E-3</v>
      </c>
    </row>
    <row r="19" spans="2:63" ht="58" x14ac:dyDescent="0.35">
      <c r="B19" s="17" t="s">
        <v>265</v>
      </c>
      <c r="C19" s="16">
        <v>8.2572780765267102E-3</v>
      </c>
      <c r="D19" s="16">
        <v>7.4412291759195998E-3</v>
      </c>
      <c r="E19" s="16">
        <v>9.0126341146761092E-3</v>
      </c>
      <c r="F19" s="16"/>
      <c r="G19" s="16">
        <v>0</v>
      </c>
      <c r="H19" s="16">
        <v>1.53752974147736E-2</v>
      </c>
      <c r="I19" s="16">
        <v>5.79469782958287E-3</v>
      </c>
      <c r="J19" s="16"/>
      <c r="K19" s="16">
        <v>1.0584655682395401E-2</v>
      </c>
      <c r="L19" s="16">
        <v>1.44279465264527E-2</v>
      </c>
      <c r="M19" s="16">
        <v>3.8596730103563999E-3</v>
      </c>
      <c r="N19" s="16">
        <v>8.2292568710918002E-3</v>
      </c>
      <c r="O19" s="16"/>
      <c r="P19" s="16">
        <v>0</v>
      </c>
      <c r="Q19" s="16">
        <v>0</v>
      </c>
      <c r="R19" s="16">
        <v>9.8331476853974805E-3</v>
      </c>
      <c r="S19" s="16">
        <v>1.62974449638047E-2</v>
      </c>
      <c r="T19" s="16"/>
      <c r="U19" s="16">
        <v>6.6054614771504302E-3</v>
      </c>
      <c r="V19" s="16">
        <v>1.33037257837425E-2</v>
      </c>
      <c r="W19" s="16">
        <v>1.24735887905171E-2</v>
      </c>
      <c r="X19" s="16">
        <v>0</v>
      </c>
      <c r="Y19" s="16">
        <v>0</v>
      </c>
      <c r="Z19" s="16"/>
      <c r="AA19" s="16">
        <v>4.7885277705497099E-3</v>
      </c>
      <c r="AB19" s="16">
        <v>9.1672469155221394E-3</v>
      </c>
      <c r="AC19" s="16"/>
      <c r="AD19" s="16">
        <v>8.2303058296826302E-3</v>
      </c>
      <c r="AE19" s="16">
        <v>1.0771544164197899E-2</v>
      </c>
      <c r="AF19" s="16"/>
      <c r="AG19" s="16">
        <v>1.1148991051622099E-2</v>
      </c>
      <c r="AH19" s="16">
        <v>4.7908151768200399E-3</v>
      </c>
      <c r="AI19" s="16">
        <v>0</v>
      </c>
      <c r="AJ19" s="16" t="s">
        <v>123</v>
      </c>
      <c r="AK19" s="16" t="s">
        <v>123</v>
      </c>
      <c r="AL19" s="16" t="s">
        <v>123</v>
      </c>
      <c r="AM19" s="16">
        <v>0</v>
      </c>
      <c r="AN19" s="16">
        <v>0</v>
      </c>
      <c r="AO19" s="16">
        <v>0</v>
      </c>
      <c r="AP19" s="16"/>
      <c r="AQ19" s="16">
        <v>6.16387951923646E-3</v>
      </c>
      <c r="AR19" s="16">
        <v>1.5371669573339901E-2</v>
      </c>
      <c r="AS19" s="16">
        <v>0</v>
      </c>
      <c r="AT19" s="16">
        <v>0</v>
      </c>
      <c r="AU19" s="16">
        <v>1.0796494429375801E-2</v>
      </c>
      <c r="AV19" s="16">
        <v>0</v>
      </c>
      <c r="AW19" s="16"/>
      <c r="AX19" s="16">
        <v>3.0330067674007401E-2</v>
      </c>
      <c r="AY19" s="16">
        <v>7.1431761429835896E-3</v>
      </c>
      <c r="AZ19" s="16">
        <v>0</v>
      </c>
      <c r="BA19" s="16">
        <v>0</v>
      </c>
      <c r="BB19" s="16">
        <v>0</v>
      </c>
      <c r="BC19" s="16"/>
      <c r="BD19" s="16">
        <v>7.1778947929466404E-3</v>
      </c>
      <c r="BE19" s="16">
        <v>1.06371653970321E-2</v>
      </c>
      <c r="BF19" s="16"/>
      <c r="BG19" s="16">
        <v>9.3635533505870908E-3</v>
      </c>
      <c r="BH19" s="16">
        <v>7.1185421199066699E-3</v>
      </c>
      <c r="BI19" s="16"/>
      <c r="BJ19" s="16">
        <v>2.3592430790762798E-3</v>
      </c>
      <c r="BK19" s="16">
        <v>2.0022918553888699E-2</v>
      </c>
    </row>
    <row r="20" spans="2:63" ht="29" x14ac:dyDescent="0.35">
      <c r="B20" s="17" t="s">
        <v>266</v>
      </c>
      <c r="C20" s="16">
        <v>3.27345464395667E-3</v>
      </c>
      <c r="D20" s="16">
        <v>3.3994779244225699E-3</v>
      </c>
      <c r="E20" s="16">
        <v>3.1719943554631702E-3</v>
      </c>
      <c r="F20" s="16"/>
      <c r="G20" s="16">
        <v>0</v>
      </c>
      <c r="H20" s="16">
        <v>5.0424299936643498E-3</v>
      </c>
      <c r="I20" s="16">
        <v>2.86995269771814E-3</v>
      </c>
      <c r="J20" s="16"/>
      <c r="K20" s="16">
        <v>0</v>
      </c>
      <c r="L20" s="16">
        <v>1.47757027009419E-2</v>
      </c>
      <c r="M20" s="16">
        <v>0</v>
      </c>
      <c r="N20" s="16">
        <v>0</v>
      </c>
      <c r="O20" s="16"/>
      <c r="P20" s="16">
        <v>9.7300505537652095E-3</v>
      </c>
      <c r="Q20" s="16">
        <v>7.5962699366129696E-3</v>
      </c>
      <c r="R20" s="16">
        <v>0</v>
      </c>
      <c r="S20" s="16">
        <v>0</v>
      </c>
      <c r="T20" s="16"/>
      <c r="U20" s="16">
        <v>0</v>
      </c>
      <c r="V20" s="16">
        <v>1.36264731208092E-2</v>
      </c>
      <c r="W20" s="16">
        <v>0</v>
      </c>
      <c r="X20" s="16">
        <v>0</v>
      </c>
      <c r="Y20" s="16">
        <v>0</v>
      </c>
      <c r="Z20" s="16"/>
      <c r="AA20" s="16">
        <v>9.1809449049381903E-3</v>
      </c>
      <c r="AB20" s="16">
        <v>0</v>
      </c>
      <c r="AC20" s="16"/>
      <c r="AD20" s="16">
        <v>7.6170612402577196E-3</v>
      </c>
      <c r="AE20" s="16">
        <v>0</v>
      </c>
      <c r="AF20" s="16"/>
      <c r="AG20" s="16">
        <v>5.2757466277213796E-3</v>
      </c>
      <c r="AH20" s="16">
        <v>4.5835999060123301E-3</v>
      </c>
      <c r="AI20" s="16">
        <v>0</v>
      </c>
      <c r="AJ20" s="16" t="s">
        <v>123</v>
      </c>
      <c r="AK20" s="16" t="s">
        <v>123</v>
      </c>
      <c r="AL20" s="16" t="s">
        <v>123</v>
      </c>
      <c r="AM20" s="16">
        <v>0</v>
      </c>
      <c r="AN20" s="16">
        <v>0</v>
      </c>
      <c r="AO20" s="16">
        <v>0</v>
      </c>
      <c r="AP20" s="16"/>
      <c r="AQ20" s="16">
        <v>0</v>
      </c>
      <c r="AR20" s="16">
        <v>0</v>
      </c>
      <c r="AS20" s="16">
        <v>0.101009035785891</v>
      </c>
      <c r="AT20" s="16">
        <v>0</v>
      </c>
      <c r="AU20" s="16">
        <v>1.05838828733066E-2</v>
      </c>
      <c r="AV20" s="16">
        <v>0</v>
      </c>
      <c r="AW20" s="16"/>
      <c r="AX20" s="16">
        <v>1.03531184653814E-2</v>
      </c>
      <c r="AY20" s="16">
        <v>0</v>
      </c>
      <c r="AZ20" s="16">
        <v>0</v>
      </c>
      <c r="BA20" s="16">
        <v>1.05618158519107E-2</v>
      </c>
      <c r="BB20" s="16">
        <v>0</v>
      </c>
      <c r="BC20" s="16"/>
      <c r="BD20" s="16">
        <v>2.3418506519601499E-3</v>
      </c>
      <c r="BE20" s="16">
        <v>5.3081654032343297E-3</v>
      </c>
      <c r="BF20" s="16"/>
      <c r="BG20" s="16">
        <v>3.0549407801690799E-3</v>
      </c>
      <c r="BH20" s="16">
        <v>3.5522996580364999E-3</v>
      </c>
      <c r="BI20" s="16"/>
      <c r="BJ20" s="16">
        <v>5.0679421046794203E-3</v>
      </c>
      <c r="BK20" s="16">
        <v>0</v>
      </c>
    </row>
    <row r="21" spans="2:63" ht="43.5" x14ac:dyDescent="0.35">
      <c r="B21" s="17" t="s">
        <v>267</v>
      </c>
      <c r="C21" s="16">
        <v>3.1236011402325401E-3</v>
      </c>
      <c r="D21" s="16">
        <v>3.3994779244225699E-3</v>
      </c>
      <c r="E21" s="16">
        <v>2.8879958266232299E-3</v>
      </c>
      <c r="F21" s="16"/>
      <c r="G21" s="16">
        <v>0</v>
      </c>
      <c r="H21" s="16">
        <v>9.8457301948802999E-3</v>
      </c>
      <c r="I21" s="16">
        <v>0</v>
      </c>
      <c r="J21" s="16"/>
      <c r="K21" s="16">
        <v>0</v>
      </c>
      <c r="L21" s="16">
        <v>7.2208668346143501E-3</v>
      </c>
      <c r="M21" s="16">
        <v>3.8596730103563999E-3</v>
      </c>
      <c r="N21" s="16">
        <v>0</v>
      </c>
      <c r="O21" s="16"/>
      <c r="P21" s="16">
        <v>0</v>
      </c>
      <c r="Q21" s="16">
        <v>6.9161522425339904E-3</v>
      </c>
      <c r="R21" s="16">
        <v>0</v>
      </c>
      <c r="S21" s="16">
        <v>3.9804309462585404E-3</v>
      </c>
      <c r="T21" s="16"/>
      <c r="U21" s="16">
        <v>0</v>
      </c>
      <c r="V21" s="16">
        <v>6.3434352126486302E-3</v>
      </c>
      <c r="W21" s="16">
        <v>0</v>
      </c>
      <c r="X21" s="16">
        <v>2.0988081309523801E-2</v>
      </c>
      <c r="Y21" s="16">
        <v>0</v>
      </c>
      <c r="Z21" s="16"/>
      <c r="AA21" s="16">
        <v>4.4867159225032002E-3</v>
      </c>
      <c r="AB21" s="16">
        <v>4.3710940703566396E-3</v>
      </c>
      <c r="AC21" s="16"/>
      <c r="AD21" s="16">
        <v>3.72244799453748E-3</v>
      </c>
      <c r="AE21" s="16">
        <v>3.4774236280205699E-3</v>
      </c>
      <c r="AF21" s="16"/>
      <c r="AG21" s="16">
        <v>0</v>
      </c>
      <c r="AH21" s="16">
        <v>4.5835999060123301E-3</v>
      </c>
      <c r="AI21" s="16">
        <v>0</v>
      </c>
      <c r="AJ21" s="16" t="s">
        <v>123</v>
      </c>
      <c r="AK21" s="16" t="s">
        <v>123</v>
      </c>
      <c r="AL21" s="16" t="s">
        <v>123</v>
      </c>
      <c r="AM21" s="16">
        <v>0</v>
      </c>
      <c r="AN21" s="16">
        <v>0</v>
      </c>
      <c r="AO21" s="16">
        <v>0</v>
      </c>
      <c r="AP21" s="16"/>
      <c r="AQ21" s="16">
        <v>6.0234735311243499E-3</v>
      </c>
      <c r="AR21" s="16">
        <v>0</v>
      </c>
      <c r="AS21" s="16">
        <v>0</v>
      </c>
      <c r="AT21" s="16">
        <v>0</v>
      </c>
      <c r="AU21" s="16">
        <v>0</v>
      </c>
      <c r="AV21" s="16">
        <v>0</v>
      </c>
      <c r="AW21" s="16"/>
      <c r="AX21" s="16">
        <v>0</v>
      </c>
      <c r="AY21" s="16">
        <v>3.40701618680121E-3</v>
      </c>
      <c r="AZ21" s="16">
        <v>0</v>
      </c>
      <c r="BA21" s="16">
        <v>0</v>
      </c>
      <c r="BB21" s="16">
        <v>8.7191166500619303E-3</v>
      </c>
      <c r="BC21" s="16"/>
      <c r="BD21" s="16">
        <v>2.3418506519601499E-3</v>
      </c>
      <c r="BE21" s="16">
        <v>4.8329088307372198E-3</v>
      </c>
      <c r="BF21" s="16"/>
      <c r="BG21" s="16">
        <v>0</v>
      </c>
      <c r="BH21" s="16">
        <v>6.6295179309744604E-3</v>
      </c>
      <c r="BI21" s="16"/>
      <c r="BJ21" s="16">
        <v>0</v>
      </c>
      <c r="BK21" s="16">
        <v>4.7570732753487903E-3</v>
      </c>
    </row>
    <row r="22" spans="2:63" x14ac:dyDescent="0.35">
      <c r="B22" s="17" t="s">
        <v>164</v>
      </c>
      <c r="C22" s="18">
        <v>8.9441248717081895E-3</v>
      </c>
      <c r="D22" s="18">
        <v>1.57672143003009E-2</v>
      </c>
      <c r="E22" s="18">
        <v>2.88892415565805E-3</v>
      </c>
      <c r="F22" s="18"/>
      <c r="G22" s="18">
        <v>5.6435983445969999E-2</v>
      </c>
      <c r="H22" s="18">
        <v>4.8048441934193404E-3</v>
      </c>
      <c r="I22" s="18">
        <v>3.08841776103232E-3</v>
      </c>
      <c r="J22" s="18"/>
      <c r="K22" s="18">
        <v>0</v>
      </c>
      <c r="L22" s="18">
        <v>6.8806389231668898E-3</v>
      </c>
      <c r="M22" s="18">
        <v>4.56191994822227E-3</v>
      </c>
      <c r="N22" s="18">
        <v>2.5271012707034898E-2</v>
      </c>
      <c r="O22" s="18"/>
      <c r="P22" s="18">
        <v>1.0954992808434901E-2</v>
      </c>
      <c r="Q22" s="18">
        <v>2.5500477709521401E-2</v>
      </c>
      <c r="R22" s="18">
        <v>0</v>
      </c>
      <c r="S22" s="18">
        <v>3.7928836976353401E-3</v>
      </c>
      <c r="T22" s="18"/>
      <c r="U22" s="18">
        <v>1.3856660445194501E-2</v>
      </c>
      <c r="V22" s="18">
        <v>6.3454742720662604E-3</v>
      </c>
      <c r="W22" s="18">
        <v>0</v>
      </c>
      <c r="X22" s="18">
        <v>0</v>
      </c>
      <c r="Y22" s="18">
        <v>0</v>
      </c>
      <c r="Z22" s="18"/>
      <c r="AA22" s="18">
        <v>0</v>
      </c>
      <c r="AB22" s="18">
        <v>1.24308083627051E-2</v>
      </c>
      <c r="AC22" s="18"/>
      <c r="AD22" s="18">
        <v>0</v>
      </c>
      <c r="AE22" s="18">
        <v>9.8893288545353793E-3</v>
      </c>
      <c r="AF22" s="18"/>
      <c r="AG22" s="18">
        <v>1.4532615399754201E-2</v>
      </c>
      <c r="AH22" s="18">
        <v>0</v>
      </c>
      <c r="AI22" s="18">
        <v>0</v>
      </c>
      <c r="AJ22" s="18" t="s">
        <v>123</v>
      </c>
      <c r="AK22" s="18" t="s">
        <v>123</v>
      </c>
      <c r="AL22" s="18" t="s">
        <v>123</v>
      </c>
      <c r="AM22" s="18">
        <v>0</v>
      </c>
      <c r="AN22" s="18">
        <v>0</v>
      </c>
      <c r="AO22" s="18">
        <v>0</v>
      </c>
      <c r="AP22" s="18"/>
      <c r="AQ22" s="18">
        <v>0</v>
      </c>
      <c r="AR22" s="18">
        <v>1.9864442474187002E-2</v>
      </c>
      <c r="AS22" s="18">
        <v>0.17738375919726099</v>
      </c>
      <c r="AT22" s="18">
        <v>0</v>
      </c>
      <c r="AU22" s="18">
        <v>0</v>
      </c>
      <c r="AV22" s="18">
        <v>0</v>
      </c>
      <c r="AW22" s="18"/>
      <c r="AX22" s="18">
        <v>3.4755145466593099E-2</v>
      </c>
      <c r="AY22" s="18">
        <v>0</v>
      </c>
      <c r="AZ22" s="18">
        <v>0</v>
      </c>
      <c r="BA22" s="18">
        <v>1.00641713681262E-2</v>
      </c>
      <c r="BB22" s="18">
        <v>1.03055134644998E-2</v>
      </c>
      <c r="BC22" s="18"/>
      <c r="BD22" s="18">
        <v>6.3440743835044503E-3</v>
      </c>
      <c r="BE22" s="18">
        <v>1.4621916427552799E-2</v>
      </c>
      <c r="BF22" s="18"/>
      <c r="BG22" s="18">
        <v>2.9110001501812502E-3</v>
      </c>
      <c r="BH22" s="18">
        <v>1.5747682191597799E-2</v>
      </c>
      <c r="BI22" s="18"/>
      <c r="BJ22" s="18">
        <v>8.6987422253858096E-3</v>
      </c>
      <c r="BK22" s="18">
        <v>5.3559540346352604E-3</v>
      </c>
    </row>
    <row r="23" spans="2:63" x14ac:dyDescent="0.35">
      <c r="B23" t="s">
        <v>492</v>
      </c>
    </row>
    <row r="24" spans="2:63" x14ac:dyDescent="0.35">
      <c r="B24" t="s">
        <v>87</v>
      </c>
    </row>
    <row r="25" spans="2:63" x14ac:dyDescent="0.35">
      <c r="B25" t="s">
        <v>88</v>
      </c>
    </row>
    <row r="27" spans="2:63" x14ac:dyDescent="0.35">
      <c r="B27"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K17"/>
  <sheetViews>
    <sheetView showGridLines="0" topLeftCell="A8" workbookViewId="0">
      <pane xSplit="2" topLeftCell="C1" activePane="topRight" state="frozen"/>
      <selection pane="topRight" activeCell="B17" sqref="B17"/>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682</v>
      </c>
      <c r="D7" s="10">
        <v>300</v>
      </c>
      <c r="E7" s="10">
        <v>380</v>
      </c>
      <c r="F7" s="10"/>
      <c r="G7" s="10">
        <v>61</v>
      </c>
      <c r="H7" s="10">
        <v>220</v>
      </c>
      <c r="I7" s="10">
        <v>401</v>
      </c>
      <c r="J7" s="10"/>
      <c r="K7" s="10">
        <v>125</v>
      </c>
      <c r="L7" s="10">
        <v>151</v>
      </c>
      <c r="M7" s="10">
        <v>271</v>
      </c>
      <c r="N7" s="10">
        <v>135</v>
      </c>
      <c r="O7" s="10"/>
      <c r="P7" s="10">
        <v>116</v>
      </c>
      <c r="Q7" s="10">
        <v>153</v>
      </c>
      <c r="R7" s="10">
        <v>110</v>
      </c>
      <c r="S7" s="10">
        <v>273</v>
      </c>
      <c r="T7" s="10"/>
      <c r="U7" s="10">
        <v>356</v>
      </c>
      <c r="V7" s="10">
        <v>165</v>
      </c>
      <c r="W7" s="10">
        <v>89</v>
      </c>
      <c r="X7" s="10">
        <v>53</v>
      </c>
      <c r="Y7" s="10">
        <v>10</v>
      </c>
      <c r="Z7" s="10"/>
      <c r="AA7" s="10">
        <v>234</v>
      </c>
      <c r="AB7" s="10">
        <v>236</v>
      </c>
      <c r="AC7" s="10"/>
      <c r="AD7" s="10">
        <v>291</v>
      </c>
      <c r="AE7" s="10">
        <v>295</v>
      </c>
      <c r="AF7" s="10"/>
      <c r="AG7" s="10">
        <v>215</v>
      </c>
      <c r="AH7" s="10">
        <v>237</v>
      </c>
      <c r="AI7" s="10">
        <v>89</v>
      </c>
      <c r="AJ7" s="10" t="s">
        <v>122</v>
      </c>
      <c r="AK7" s="10" t="s">
        <v>122</v>
      </c>
      <c r="AL7" s="10" t="s">
        <v>122</v>
      </c>
      <c r="AM7" s="10">
        <v>20</v>
      </c>
      <c r="AN7" s="10">
        <v>51</v>
      </c>
      <c r="AO7" s="10">
        <v>3</v>
      </c>
      <c r="AP7" s="10"/>
      <c r="AQ7" s="10">
        <v>354</v>
      </c>
      <c r="AR7" s="10">
        <v>151</v>
      </c>
      <c r="AS7" s="10">
        <v>9</v>
      </c>
      <c r="AT7" s="10">
        <v>41</v>
      </c>
      <c r="AU7" s="10">
        <v>109</v>
      </c>
      <c r="AV7" s="10">
        <v>14</v>
      </c>
      <c r="AW7" s="10"/>
      <c r="AX7" s="10">
        <v>110</v>
      </c>
      <c r="AY7" s="10">
        <v>316</v>
      </c>
      <c r="AZ7" s="10">
        <v>25</v>
      </c>
      <c r="BA7" s="10">
        <v>104</v>
      </c>
      <c r="BB7" s="10">
        <v>127</v>
      </c>
      <c r="BC7" s="10"/>
      <c r="BD7" s="10">
        <v>465</v>
      </c>
      <c r="BE7" s="10">
        <v>215</v>
      </c>
      <c r="BF7" s="10"/>
      <c r="BG7" s="10">
        <v>359</v>
      </c>
      <c r="BH7" s="10">
        <v>320</v>
      </c>
      <c r="BI7" s="10"/>
      <c r="BJ7" s="10">
        <v>441</v>
      </c>
      <c r="BK7" s="10">
        <v>229</v>
      </c>
    </row>
    <row r="8" spans="2:63" ht="30" customHeight="1" x14ac:dyDescent="0.35">
      <c r="B8" s="11" t="s">
        <v>19</v>
      </c>
      <c r="C8" s="11">
        <v>672</v>
      </c>
      <c r="D8" s="11">
        <v>306</v>
      </c>
      <c r="E8" s="11">
        <v>364</v>
      </c>
      <c r="F8" s="11"/>
      <c r="G8" s="11">
        <v>64</v>
      </c>
      <c r="H8" s="11">
        <v>206</v>
      </c>
      <c r="I8" s="11">
        <v>402</v>
      </c>
      <c r="J8" s="11"/>
      <c r="K8" s="11">
        <v>115</v>
      </c>
      <c r="L8" s="11">
        <v>147</v>
      </c>
      <c r="M8" s="11">
        <v>264</v>
      </c>
      <c r="N8" s="11">
        <v>145</v>
      </c>
      <c r="O8" s="11"/>
      <c r="P8" s="11">
        <v>115</v>
      </c>
      <c r="Q8" s="11">
        <v>154</v>
      </c>
      <c r="R8" s="11">
        <v>108</v>
      </c>
      <c r="S8" s="11">
        <v>266</v>
      </c>
      <c r="T8" s="11"/>
      <c r="U8" s="11">
        <v>366</v>
      </c>
      <c r="V8" s="11">
        <v>155</v>
      </c>
      <c r="W8" s="11">
        <v>82</v>
      </c>
      <c r="X8" s="11">
        <v>49</v>
      </c>
      <c r="Y8" s="11">
        <v>10</v>
      </c>
      <c r="Z8" s="11"/>
      <c r="AA8" s="11">
        <v>228</v>
      </c>
      <c r="AB8" s="11">
        <v>236</v>
      </c>
      <c r="AC8" s="11"/>
      <c r="AD8" s="11">
        <v>283</v>
      </c>
      <c r="AE8" s="11">
        <v>294</v>
      </c>
      <c r="AF8" s="11"/>
      <c r="AG8" s="11">
        <v>214</v>
      </c>
      <c r="AH8" s="11">
        <v>234</v>
      </c>
      <c r="AI8" s="11">
        <v>85</v>
      </c>
      <c r="AJ8" s="11" t="s">
        <v>122</v>
      </c>
      <c r="AK8" s="11" t="s">
        <v>122</v>
      </c>
      <c r="AL8" s="11" t="s">
        <v>122</v>
      </c>
      <c r="AM8" s="11">
        <v>20</v>
      </c>
      <c r="AN8" s="11">
        <v>52</v>
      </c>
      <c r="AO8" s="11">
        <v>3</v>
      </c>
      <c r="AP8" s="11"/>
      <c r="AQ8" s="11">
        <v>349</v>
      </c>
      <c r="AR8" s="11">
        <v>148</v>
      </c>
      <c r="AS8" s="11">
        <v>9</v>
      </c>
      <c r="AT8" s="11">
        <v>40</v>
      </c>
      <c r="AU8" s="11">
        <v>108</v>
      </c>
      <c r="AV8" s="11">
        <v>14</v>
      </c>
      <c r="AW8" s="11"/>
      <c r="AX8" s="11">
        <v>112</v>
      </c>
      <c r="AY8" s="11">
        <v>308</v>
      </c>
      <c r="AZ8" s="11">
        <v>25</v>
      </c>
      <c r="BA8" s="11">
        <v>102</v>
      </c>
      <c r="BB8" s="11">
        <v>125</v>
      </c>
      <c r="BC8" s="11"/>
      <c r="BD8" s="11">
        <v>457</v>
      </c>
      <c r="BE8" s="11">
        <v>213</v>
      </c>
      <c r="BF8" s="11"/>
      <c r="BG8" s="11">
        <v>354</v>
      </c>
      <c r="BH8" s="11">
        <v>315</v>
      </c>
      <c r="BI8" s="11"/>
      <c r="BJ8" s="11">
        <v>433</v>
      </c>
      <c r="BK8" s="11">
        <v>227</v>
      </c>
    </row>
    <row r="9" spans="2:63" x14ac:dyDescent="0.35">
      <c r="B9" s="17" t="s">
        <v>271</v>
      </c>
      <c r="C9" s="16">
        <v>0.78124312951794395</v>
      </c>
      <c r="D9" s="16">
        <v>0.79563182317526704</v>
      </c>
      <c r="E9" s="16">
        <v>0.76797288448363399</v>
      </c>
      <c r="F9" s="16"/>
      <c r="G9" s="16">
        <v>0.50797938015863997</v>
      </c>
      <c r="H9" s="16">
        <v>0.59038178459440704</v>
      </c>
      <c r="I9" s="16">
        <v>0.92277541378327799</v>
      </c>
      <c r="J9" s="16"/>
      <c r="K9" s="16">
        <v>0.76786153012775604</v>
      </c>
      <c r="L9" s="16">
        <v>0.82254903378858801</v>
      </c>
      <c r="M9" s="16">
        <v>0.78906764345761704</v>
      </c>
      <c r="N9" s="16">
        <v>0.73592367316646201</v>
      </c>
      <c r="O9" s="16"/>
      <c r="P9" s="16">
        <v>0.76677553003458598</v>
      </c>
      <c r="Q9" s="16">
        <v>0.80940356071146102</v>
      </c>
      <c r="R9" s="16">
        <v>0.89823823396747704</v>
      </c>
      <c r="S9" s="16">
        <v>0.73920615146373203</v>
      </c>
      <c r="T9" s="16"/>
      <c r="U9" s="16">
        <v>0.82014591864499897</v>
      </c>
      <c r="V9" s="16">
        <v>0.79722443854168901</v>
      </c>
      <c r="W9" s="16">
        <v>0.64940933852270699</v>
      </c>
      <c r="X9" s="16">
        <v>0.70279866914633204</v>
      </c>
      <c r="Y9" s="16">
        <v>0.57180888758149095</v>
      </c>
      <c r="Z9" s="16"/>
      <c r="AA9" s="16">
        <v>0.83531264504422997</v>
      </c>
      <c r="AB9" s="16">
        <v>0.77676171955463202</v>
      </c>
      <c r="AC9" s="16"/>
      <c r="AD9" s="16">
        <v>0.81276867538820396</v>
      </c>
      <c r="AE9" s="16">
        <v>0.78249459124592902</v>
      </c>
      <c r="AF9" s="16"/>
      <c r="AG9" s="16">
        <v>0.95936219206402495</v>
      </c>
      <c r="AH9" s="16">
        <v>0.97632957271677501</v>
      </c>
      <c r="AI9" s="16">
        <v>0.36152070182525797</v>
      </c>
      <c r="AJ9" s="16" t="s">
        <v>123</v>
      </c>
      <c r="AK9" s="16" t="s">
        <v>123</v>
      </c>
      <c r="AL9" s="16" t="s">
        <v>123</v>
      </c>
      <c r="AM9" s="16">
        <v>0.34671075424032799</v>
      </c>
      <c r="AN9" s="16">
        <v>0.57331207935505901</v>
      </c>
      <c r="AO9" s="16">
        <v>0.34726529715392002</v>
      </c>
      <c r="AP9" s="16"/>
      <c r="AQ9" s="16">
        <v>0.78380971816895395</v>
      </c>
      <c r="AR9" s="16">
        <v>0.80335075412315304</v>
      </c>
      <c r="AS9" s="16">
        <v>0.89984641957920997</v>
      </c>
      <c r="AT9" s="16">
        <v>0.86347508385305205</v>
      </c>
      <c r="AU9" s="16">
        <v>0.75040699730957805</v>
      </c>
      <c r="AV9" s="16">
        <v>0.41121765700963597</v>
      </c>
      <c r="AW9" s="16"/>
      <c r="AX9" s="16">
        <v>0.75529504955265803</v>
      </c>
      <c r="AY9" s="16">
        <v>0.77637506427775904</v>
      </c>
      <c r="AZ9" s="16">
        <v>0.74588782320470404</v>
      </c>
      <c r="BA9" s="16">
        <v>0.84397992003829203</v>
      </c>
      <c r="BB9" s="16">
        <v>0.77254281274602998</v>
      </c>
      <c r="BC9" s="16"/>
      <c r="BD9" s="16">
        <v>0.81276226510777205</v>
      </c>
      <c r="BE9" s="16">
        <v>0.71624758316887605</v>
      </c>
      <c r="BF9" s="16"/>
      <c r="BG9" s="16">
        <v>0.84200093553044297</v>
      </c>
      <c r="BH9" s="16">
        <v>0.71093276682678697</v>
      </c>
      <c r="BI9" s="16"/>
      <c r="BJ9" s="16">
        <v>0.81310609605628204</v>
      </c>
      <c r="BK9" s="16">
        <v>0.74039425686470195</v>
      </c>
    </row>
    <row r="10" spans="2:63" ht="29" x14ac:dyDescent="0.35">
      <c r="B10" s="17" t="s">
        <v>272</v>
      </c>
      <c r="C10" s="16">
        <v>0.49766752792779001</v>
      </c>
      <c r="D10" s="16">
        <v>0.59744611576381401</v>
      </c>
      <c r="E10" s="16">
        <v>0.41113083373039</v>
      </c>
      <c r="F10" s="16"/>
      <c r="G10" s="16">
        <v>9.3403610505389395E-2</v>
      </c>
      <c r="H10" s="16">
        <v>0.40214593375706897</v>
      </c>
      <c r="I10" s="16">
        <v>0.61134418817045699</v>
      </c>
      <c r="J10" s="16"/>
      <c r="K10" s="16">
        <v>0.52617003686857899</v>
      </c>
      <c r="L10" s="16">
        <v>0.57502145245885805</v>
      </c>
      <c r="M10" s="16">
        <v>0.46806404346705599</v>
      </c>
      <c r="N10" s="16">
        <v>0.45087226168276101</v>
      </c>
      <c r="O10" s="16"/>
      <c r="P10" s="16">
        <v>0.108070564519962</v>
      </c>
      <c r="Q10" s="16">
        <v>0.26458687375115097</v>
      </c>
      <c r="R10" s="16">
        <v>0.60285709238321294</v>
      </c>
      <c r="S10" s="16">
        <v>0.74385041232984705</v>
      </c>
      <c r="T10" s="16"/>
      <c r="U10" s="16">
        <v>0.42536691930828002</v>
      </c>
      <c r="V10" s="16">
        <v>0.53406216591756395</v>
      </c>
      <c r="W10" s="16">
        <v>0.60915997552679402</v>
      </c>
      <c r="X10" s="16">
        <v>0.77068277383415895</v>
      </c>
      <c r="Y10" s="16">
        <v>0.76729899298645898</v>
      </c>
      <c r="Z10" s="16"/>
      <c r="AA10" s="16">
        <v>0.44555187760064402</v>
      </c>
      <c r="AB10" s="16">
        <v>0.57447294882178002</v>
      </c>
      <c r="AC10" s="16"/>
      <c r="AD10" s="16">
        <v>0.52108280674860197</v>
      </c>
      <c r="AE10" s="16">
        <v>0.54558923891525402</v>
      </c>
      <c r="AF10" s="16"/>
      <c r="AG10" s="16">
        <v>0.242975225048776</v>
      </c>
      <c r="AH10" s="16">
        <v>0.80972019187261901</v>
      </c>
      <c r="AI10" s="16">
        <v>0.86832626696123405</v>
      </c>
      <c r="AJ10" s="16" t="s">
        <v>123</v>
      </c>
      <c r="AK10" s="16" t="s">
        <v>123</v>
      </c>
      <c r="AL10" s="16" t="s">
        <v>123</v>
      </c>
      <c r="AM10" s="16">
        <v>0.29162848977629802</v>
      </c>
      <c r="AN10" s="16">
        <v>3.81552193355481E-2</v>
      </c>
      <c r="AO10" s="16">
        <v>0.68340933669880899</v>
      </c>
      <c r="AP10" s="16"/>
      <c r="AQ10" s="16">
        <v>0.59856532341139601</v>
      </c>
      <c r="AR10" s="16">
        <v>0.62273907172689502</v>
      </c>
      <c r="AS10" s="16">
        <v>0.101009035785891</v>
      </c>
      <c r="AT10" s="16">
        <v>0.30471912574837301</v>
      </c>
      <c r="AU10" s="16">
        <v>0.179932646566795</v>
      </c>
      <c r="AV10" s="16">
        <v>0</v>
      </c>
      <c r="AW10" s="16"/>
      <c r="AX10" s="16">
        <v>0.35988116834497802</v>
      </c>
      <c r="AY10" s="16">
        <v>0.58396117902761602</v>
      </c>
      <c r="AZ10" s="16">
        <v>0.46742100642166201</v>
      </c>
      <c r="BA10" s="16">
        <v>0.51224820947705996</v>
      </c>
      <c r="BB10" s="16">
        <v>0.402017356689223</v>
      </c>
      <c r="BC10" s="16"/>
      <c r="BD10" s="16">
        <v>0.51549793100704899</v>
      </c>
      <c r="BE10" s="16">
        <v>0.45953326448485698</v>
      </c>
      <c r="BF10" s="16"/>
      <c r="BG10" s="16">
        <v>0.52713682166895703</v>
      </c>
      <c r="BH10" s="16">
        <v>0.46293477183543502</v>
      </c>
      <c r="BI10" s="16"/>
      <c r="BJ10" s="16">
        <v>0.46304495730036799</v>
      </c>
      <c r="BK10" s="16">
        <v>0.57746994335777901</v>
      </c>
    </row>
    <row r="11" spans="2:63" x14ac:dyDescent="0.35">
      <c r="B11" s="17" t="s">
        <v>84</v>
      </c>
      <c r="C11" s="16">
        <v>7.9629046777471707E-3</v>
      </c>
      <c r="D11" s="16">
        <v>5.28431214326205E-3</v>
      </c>
      <c r="E11" s="16">
        <v>1.02561550514963E-2</v>
      </c>
      <c r="F11" s="16"/>
      <c r="G11" s="16">
        <v>3.9299540823085601E-2</v>
      </c>
      <c r="H11" s="16">
        <v>4.2599908701413296E-3</v>
      </c>
      <c r="I11" s="16">
        <v>4.8408012722058903E-3</v>
      </c>
      <c r="J11" s="16"/>
      <c r="K11" s="16">
        <v>8.5277704575513098E-3</v>
      </c>
      <c r="L11" s="16">
        <v>0</v>
      </c>
      <c r="M11" s="16">
        <v>6.9533133276030697E-3</v>
      </c>
      <c r="N11" s="16">
        <v>1.7388019145688001E-2</v>
      </c>
      <c r="O11" s="16"/>
      <c r="P11" s="16">
        <v>7.9049565865009098E-3</v>
      </c>
      <c r="Q11" s="16">
        <v>1.0510011811933499E-2</v>
      </c>
      <c r="R11" s="16">
        <v>0</v>
      </c>
      <c r="S11" s="16">
        <v>3.29158541701716E-3</v>
      </c>
      <c r="T11" s="16"/>
      <c r="U11" s="16">
        <v>4.4133367579800497E-3</v>
      </c>
      <c r="V11" s="16">
        <v>5.8813241735172703E-3</v>
      </c>
      <c r="W11" s="16">
        <v>2.23405974889146E-2</v>
      </c>
      <c r="X11" s="16">
        <v>0</v>
      </c>
      <c r="Y11" s="16">
        <v>0</v>
      </c>
      <c r="Z11" s="16"/>
      <c r="AA11" s="16">
        <v>8.0762961002999907E-3</v>
      </c>
      <c r="AB11" s="16">
        <v>4.16615869190107E-3</v>
      </c>
      <c r="AC11" s="16"/>
      <c r="AD11" s="16">
        <v>6.49083942220916E-3</v>
      </c>
      <c r="AE11" s="16">
        <v>6.4381465710401297E-3</v>
      </c>
      <c r="AF11" s="16"/>
      <c r="AG11" s="16">
        <v>9.0640689542943898E-3</v>
      </c>
      <c r="AH11" s="16">
        <v>0</v>
      </c>
      <c r="AI11" s="16">
        <v>0</v>
      </c>
      <c r="AJ11" s="16" t="s">
        <v>123</v>
      </c>
      <c r="AK11" s="16" t="s">
        <v>123</v>
      </c>
      <c r="AL11" s="16" t="s">
        <v>123</v>
      </c>
      <c r="AM11" s="16">
        <v>0</v>
      </c>
      <c r="AN11" s="16">
        <v>6.5056288729076997E-2</v>
      </c>
      <c r="AO11" s="16">
        <v>0</v>
      </c>
      <c r="AP11" s="16"/>
      <c r="AQ11" s="16">
        <v>5.3306179776410603E-3</v>
      </c>
      <c r="AR11" s="16">
        <v>0</v>
      </c>
      <c r="AS11" s="16">
        <v>0</v>
      </c>
      <c r="AT11" s="16">
        <v>0</v>
      </c>
      <c r="AU11" s="16">
        <v>1.49537323881518E-2</v>
      </c>
      <c r="AV11" s="16">
        <v>6.5543993162861705E-2</v>
      </c>
      <c r="AW11" s="16"/>
      <c r="AX11" s="16">
        <v>1.44651067964384E-2</v>
      </c>
      <c r="AY11" s="16">
        <v>5.96484159310905E-3</v>
      </c>
      <c r="AZ11" s="16">
        <v>0</v>
      </c>
      <c r="BA11" s="16">
        <v>0</v>
      </c>
      <c r="BB11" s="16">
        <v>1.5191666692273301E-2</v>
      </c>
      <c r="BC11" s="16"/>
      <c r="BD11" s="16">
        <v>7.4526885186981503E-3</v>
      </c>
      <c r="BE11" s="16">
        <v>4.6096227679332403E-3</v>
      </c>
      <c r="BF11" s="16"/>
      <c r="BG11" s="16">
        <v>7.7765214662745804E-3</v>
      </c>
      <c r="BH11" s="16">
        <v>8.2475638489592305E-3</v>
      </c>
      <c r="BI11" s="16"/>
      <c r="BJ11" s="16">
        <v>4.1344918968299503E-3</v>
      </c>
      <c r="BK11" s="16">
        <v>1.13624373789885E-2</v>
      </c>
    </row>
    <row r="12" spans="2:63" x14ac:dyDescent="0.35">
      <c r="B12" s="17" t="s">
        <v>107</v>
      </c>
      <c r="C12" s="18">
        <v>0.11752843603183399</v>
      </c>
      <c r="D12" s="18">
        <v>8.0701771981435397E-2</v>
      </c>
      <c r="E12" s="18">
        <v>0.14910074530671799</v>
      </c>
      <c r="F12" s="18"/>
      <c r="G12" s="18">
        <v>0.41335423219892398</v>
      </c>
      <c r="H12" s="18">
        <v>0.211609440499027</v>
      </c>
      <c r="I12" s="18">
        <v>2.1957148196299101E-2</v>
      </c>
      <c r="J12" s="18"/>
      <c r="K12" s="18">
        <v>0.10028553600890799</v>
      </c>
      <c r="L12" s="18">
        <v>0.107063022897376</v>
      </c>
      <c r="M12" s="18">
        <v>0.108238795934085</v>
      </c>
      <c r="N12" s="18">
        <v>0.158643142835763</v>
      </c>
      <c r="O12" s="18"/>
      <c r="P12" s="18">
        <v>0.19309823105047499</v>
      </c>
      <c r="Q12" s="18">
        <v>0.14790152031039999</v>
      </c>
      <c r="R12" s="18">
        <v>5.9105296847552898E-2</v>
      </c>
      <c r="S12" s="18">
        <v>8.9219210265190599E-2</v>
      </c>
      <c r="T12" s="18"/>
      <c r="U12" s="18">
        <v>0.12603343507197001</v>
      </c>
      <c r="V12" s="18">
        <v>0.12636351345094399</v>
      </c>
      <c r="W12" s="18">
        <v>8.6594973723966503E-2</v>
      </c>
      <c r="X12" s="18">
        <v>5.7964064475393498E-2</v>
      </c>
      <c r="Y12" s="18">
        <v>0.23270100701354099</v>
      </c>
      <c r="Z12" s="18"/>
      <c r="AA12" s="18">
        <v>8.4604303689654103E-2</v>
      </c>
      <c r="AB12" s="18">
        <v>0.11821936742061</v>
      </c>
      <c r="AC12" s="18"/>
      <c r="AD12" s="18">
        <v>7.9454844474792202E-2</v>
      </c>
      <c r="AE12" s="18">
        <v>0.121352786170665</v>
      </c>
      <c r="AF12" s="18"/>
      <c r="AG12" s="18">
        <v>2.26073622041582E-2</v>
      </c>
      <c r="AH12" s="18">
        <v>8.3369933468463008E-3</v>
      </c>
      <c r="AI12" s="18">
        <v>7.3891364147489993E-2</v>
      </c>
      <c r="AJ12" s="18" t="s">
        <v>123</v>
      </c>
      <c r="AK12" s="18" t="s">
        <v>123</v>
      </c>
      <c r="AL12" s="18" t="s">
        <v>123</v>
      </c>
      <c r="AM12" s="18">
        <v>0.55751562408584199</v>
      </c>
      <c r="AN12" s="18">
        <v>0.34358505424592301</v>
      </c>
      <c r="AO12" s="18">
        <v>0.31659066330119101</v>
      </c>
      <c r="AP12" s="18"/>
      <c r="AQ12" s="18">
        <v>8.1160471715480895E-2</v>
      </c>
      <c r="AR12" s="18">
        <v>0.110460875708423</v>
      </c>
      <c r="AS12" s="18">
        <v>0.10015358042079001</v>
      </c>
      <c r="AT12" s="18">
        <v>0.114917849217642</v>
      </c>
      <c r="AU12" s="18">
        <v>0.19913316906793899</v>
      </c>
      <c r="AV12" s="18">
        <v>0.52323834982750295</v>
      </c>
      <c r="AW12" s="18"/>
      <c r="AX12" s="18">
        <v>0.155829486142148</v>
      </c>
      <c r="AY12" s="18">
        <v>9.0909687517231594E-2</v>
      </c>
      <c r="AZ12" s="18">
        <v>0.21456306043769299</v>
      </c>
      <c r="BA12" s="18">
        <v>8.1670860589832001E-2</v>
      </c>
      <c r="BB12" s="18">
        <v>0.15854142525221801</v>
      </c>
      <c r="BC12" s="18"/>
      <c r="BD12" s="18">
        <v>0.106033666719443</v>
      </c>
      <c r="BE12" s="18">
        <v>0.14321109190662401</v>
      </c>
      <c r="BF12" s="18"/>
      <c r="BG12" s="18">
        <v>8.8358214739200205E-2</v>
      </c>
      <c r="BH12" s="18">
        <v>0.151403154926434</v>
      </c>
      <c r="BI12" s="18"/>
      <c r="BJ12" s="18">
        <v>0.10946124854664099</v>
      </c>
      <c r="BK12" s="18">
        <v>0.115760350015987</v>
      </c>
    </row>
    <row r="13" spans="2:63" x14ac:dyDescent="0.35">
      <c r="B13" t="s">
        <v>492</v>
      </c>
    </row>
    <row r="14" spans="2:63" x14ac:dyDescent="0.35">
      <c r="B14" t="s">
        <v>87</v>
      </c>
    </row>
    <row r="15" spans="2:63" x14ac:dyDescent="0.35">
      <c r="B15" t="s">
        <v>88</v>
      </c>
    </row>
    <row r="17" spans="2:2" x14ac:dyDescent="0.35">
      <c r="B17"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K16"/>
  <sheetViews>
    <sheetView showGridLines="0" topLeftCell="A10" workbookViewId="0">
      <pane xSplit="2" topLeftCell="C1" activePane="topRight" state="frozen"/>
      <selection pane="topRight" activeCell="B12" sqref="B12"/>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342</v>
      </c>
      <c r="D7" s="10">
        <v>185</v>
      </c>
      <c r="E7" s="10">
        <v>155</v>
      </c>
      <c r="F7" s="10"/>
      <c r="G7" s="10">
        <v>7</v>
      </c>
      <c r="H7" s="10">
        <v>89</v>
      </c>
      <c r="I7" s="10">
        <v>246</v>
      </c>
      <c r="J7" s="10"/>
      <c r="K7" s="10">
        <v>66</v>
      </c>
      <c r="L7" s="10">
        <v>86</v>
      </c>
      <c r="M7" s="10">
        <v>127</v>
      </c>
      <c r="N7" s="10">
        <v>63</v>
      </c>
      <c r="O7" s="10"/>
      <c r="P7" s="10">
        <v>13</v>
      </c>
      <c r="Q7" s="10">
        <v>41</v>
      </c>
      <c r="R7" s="10">
        <v>66</v>
      </c>
      <c r="S7" s="10">
        <v>203</v>
      </c>
      <c r="T7" s="10"/>
      <c r="U7" s="10">
        <v>152</v>
      </c>
      <c r="V7" s="10">
        <v>87</v>
      </c>
      <c r="W7" s="10">
        <v>54</v>
      </c>
      <c r="X7" s="10">
        <v>41</v>
      </c>
      <c r="Y7" s="10">
        <v>8</v>
      </c>
      <c r="Z7" s="10"/>
      <c r="AA7" s="10">
        <v>104</v>
      </c>
      <c r="AB7" s="10">
        <v>138</v>
      </c>
      <c r="AC7" s="10"/>
      <c r="AD7" s="10">
        <v>152</v>
      </c>
      <c r="AE7" s="10">
        <v>163</v>
      </c>
      <c r="AF7" s="10"/>
      <c r="AG7" s="10">
        <v>52</v>
      </c>
      <c r="AH7" s="10">
        <v>192</v>
      </c>
      <c r="AI7" s="10">
        <v>78</v>
      </c>
      <c r="AJ7" s="10" t="s">
        <v>122</v>
      </c>
      <c r="AK7" s="10" t="s">
        <v>122</v>
      </c>
      <c r="AL7" s="10" t="s">
        <v>122</v>
      </c>
      <c r="AM7" s="10">
        <v>6</v>
      </c>
      <c r="AN7" s="10">
        <v>2</v>
      </c>
      <c r="AO7" s="10">
        <v>2</v>
      </c>
      <c r="AP7" s="10"/>
      <c r="AQ7" s="10">
        <v>213</v>
      </c>
      <c r="AR7" s="10">
        <v>94</v>
      </c>
      <c r="AS7" s="10">
        <v>1</v>
      </c>
      <c r="AT7" s="10">
        <v>13</v>
      </c>
      <c r="AU7" s="10">
        <v>20</v>
      </c>
      <c r="AV7" s="10" t="s">
        <v>122</v>
      </c>
      <c r="AW7" s="10"/>
      <c r="AX7" s="10">
        <v>41</v>
      </c>
      <c r="AY7" s="10">
        <v>185</v>
      </c>
      <c r="AZ7" s="10">
        <v>12</v>
      </c>
      <c r="BA7" s="10">
        <v>53</v>
      </c>
      <c r="BB7" s="10">
        <v>51</v>
      </c>
      <c r="BC7" s="10"/>
      <c r="BD7" s="10">
        <v>239</v>
      </c>
      <c r="BE7" s="10">
        <v>102</v>
      </c>
      <c r="BF7" s="10"/>
      <c r="BG7" s="10">
        <v>188</v>
      </c>
      <c r="BH7" s="10">
        <v>152</v>
      </c>
      <c r="BI7" s="10"/>
      <c r="BJ7" s="10">
        <v>205</v>
      </c>
      <c r="BK7" s="10">
        <v>134</v>
      </c>
    </row>
    <row r="8" spans="2:63" ht="30" customHeight="1" x14ac:dyDescent="0.35">
      <c r="B8" s="11" t="s">
        <v>19</v>
      </c>
      <c r="C8" s="11">
        <v>334</v>
      </c>
      <c r="D8" s="11">
        <v>183</v>
      </c>
      <c r="E8" s="11">
        <v>150</v>
      </c>
      <c r="F8" s="11"/>
      <c r="G8" s="11">
        <v>6</v>
      </c>
      <c r="H8" s="11">
        <v>83</v>
      </c>
      <c r="I8" s="11">
        <v>246</v>
      </c>
      <c r="J8" s="11"/>
      <c r="K8" s="11">
        <v>61</v>
      </c>
      <c r="L8" s="11">
        <v>84</v>
      </c>
      <c r="M8" s="11">
        <v>124</v>
      </c>
      <c r="N8" s="11">
        <v>66</v>
      </c>
      <c r="O8" s="11"/>
      <c r="P8" s="11">
        <v>12</v>
      </c>
      <c r="Q8" s="11">
        <v>41</v>
      </c>
      <c r="R8" s="11">
        <v>65</v>
      </c>
      <c r="S8" s="11">
        <v>198</v>
      </c>
      <c r="T8" s="11"/>
      <c r="U8" s="11">
        <v>156</v>
      </c>
      <c r="V8" s="11">
        <v>83</v>
      </c>
      <c r="W8" s="11">
        <v>50</v>
      </c>
      <c r="X8" s="11">
        <v>38</v>
      </c>
      <c r="Y8" s="11">
        <v>8</v>
      </c>
      <c r="Z8" s="11"/>
      <c r="AA8" s="11">
        <v>101</v>
      </c>
      <c r="AB8" s="11">
        <v>135</v>
      </c>
      <c r="AC8" s="11"/>
      <c r="AD8" s="11">
        <v>148</v>
      </c>
      <c r="AE8" s="11">
        <v>161</v>
      </c>
      <c r="AF8" s="11"/>
      <c r="AG8" s="11">
        <v>52</v>
      </c>
      <c r="AH8" s="11">
        <v>190</v>
      </c>
      <c r="AI8" s="11">
        <v>74</v>
      </c>
      <c r="AJ8" s="11" t="s">
        <v>122</v>
      </c>
      <c r="AK8" s="11" t="s">
        <v>122</v>
      </c>
      <c r="AL8" s="11" t="s">
        <v>122</v>
      </c>
      <c r="AM8" s="11">
        <v>6</v>
      </c>
      <c r="AN8" s="11">
        <v>2</v>
      </c>
      <c r="AO8" s="11">
        <v>2</v>
      </c>
      <c r="AP8" s="11"/>
      <c r="AQ8" s="11">
        <v>209</v>
      </c>
      <c r="AR8" s="11">
        <v>92</v>
      </c>
      <c r="AS8" s="11">
        <v>1</v>
      </c>
      <c r="AT8" s="11">
        <v>12</v>
      </c>
      <c r="AU8" s="11">
        <v>19</v>
      </c>
      <c r="AV8" s="11" t="s">
        <v>122</v>
      </c>
      <c r="AW8" s="11"/>
      <c r="AX8" s="11">
        <v>40</v>
      </c>
      <c r="AY8" s="11">
        <v>180</v>
      </c>
      <c r="AZ8" s="11">
        <v>12</v>
      </c>
      <c r="BA8" s="11">
        <v>52</v>
      </c>
      <c r="BB8" s="11">
        <v>50</v>
      </c>
      <c r="BC8" s="11"/>
      <c r="BD8" s="11">
        <v>235</v>
      </c>
      <c r="BE8" s="11">
        <v>98</v>
      </c>
      <c r="BF8" s="11"/>
      <c r="BG8" s="11">
        <v>186</v>
      </c>
      <c r="BH8" s="11">
        <v>146</v>
      </c>
      <c r="BI8" s="11"/>
      <c r="BJ8" s="11">
        <v>200</v>
      </c>
      <c r="BK8" s="11">
        <v>131</v>
      </c>
    </row>
    <row r="9" spans="2:63" ht="159.5" x14ac:dyDescent="0.35">
      <c r="B9" s="17" t="s">
        <v>274</v>
      </c>
      <c r="C9" s="16">
        <v>0.57416312853528195</v>
      </c>
      <c r="D9" s="16">
        <v>0.60558969129356799</v>
      </c>
      <c r="E9" s="16">
        <v>0.53657700048103496</v>
      </c>
      <c r="F9" s="16"/>
      <c r="G9" s="16">
        <v>0.42498124907496299</v>
      </c>
      <c r="H9" s="16">
        <v>0.55714576302725205</v>
      </c>
      <c r="I9" s="16">
        <v>0.58354764487104205</v>
      </c>
      <c r="J9" s="16"/>
      <c r="K9" s="16">
        <v>0.58832158354002995</v>
      </c>
      <c r="L9" s="16">
        <v>0.57099867069103905</v>
      </c>
      <c r="M9" s="16">
        <v>0.525657916548529</v>
      </c>
      <c r="N9" s="16">
        <v>0.65673800024796802</v>
      </c>
      <c r="O9" s="16"/>
      <c r="P9" s="16">
        <v>0.23910898857170201</v>
      </c>
      <c r="Q9" s="16">
        <v>0.363528372869168</v>
      </c>
      <c r="R9" s="16">
        <v>0.59469925458714901</v>
      </c>
      <c r="S9" s="16">
        <v>0.63706711860099197</v>
      </c>
      <c r="T9" s="16"/>
      <c r="U9" s="16">
        <v>0.568076103352952</v>
      </c>
      <c r="V9" s="16">
        <v>0.57485499882174496</v>
      </c>
      <c r="W9" s="16">
        <v>0.55849221651086001</v>
      </c>
      <c r="X9" s="16">
        <v>0.63490849346723599</v>
      </c>
      <c r="Y9" s="16">
        <v>0.49015099620375502</v>
      </c>
      <c r="Z9" s="16"/>
      <c r="AA9" s="16">
        <v>0.59966069301964597</v>
      </c>
      <c r="AB9" s="16">
        <v>0.53510757862382397</v>
      </c>
      <c r="AC9" s="16"/>
      <c r="AD9" s="16">
        <v>0.58230098642383399</v>
      </c>
      <c r="AE9" s="16">
        <v>0.55095229303148796</v>
      </c>
      <c r="AF9" s="16"/>
      <c r="AG9" s="16">
        <v>0.42248151727823502</v>
      </c>
      <c r="AH9" s="16">
        <v>0.64125911070589703</v>
      </c>
      <c r="AI9" s="16">
        <v>0.53850738625017003</v>
      </c>
      <c r="AJ9" s="16" t="s">
        <v>123</v>
      </c>
      <c r="AK9" s="16" t="s">
        <v>123</v>
      </c>
      <c r="AL9" s="16" t="s">
        <v>123</v>
      </c>
      <c r="AM9" s="16">
        <v>0.49848774903263998</v>
      </c>
      <c r="AN9" s="16">
        <v>0.47297795646866297</v>
      </c>
      <c r="AO9" s="16">
        <v>0.50813660057876198</v>
      </c>
      <c r="AP9" s="16"/>
      <c r="AQ9" s="16">
        <v>0.56033081758264502</v>
      </c>
      <c r="AR9" s="16">
        <v>0.61915909675258396</v>
      </c>
      <c r="AS9" s="16">
        <v>0</v>
      </c>
      <c r="AT9" s="16">
        <v>0.76442787494678599</v>
      </c>
      <c r="AU9" s="16">
        <v>0.39411187878243498</v>
      </c>
      <c r="AV9" s="16" t="s">
        <v>123</v>
      </c>
      <c r="AW9" s="16"/>
      <c r="AX9" s="16">
        <v>0.61292586691987705</v>
      </c>
      <c r="AY9" s="16">
        <v>0.62891636339608903</v>
      </c>
      <c r="AZ9" s="16">
        <v>0.262490787584227</v>
      </c>
      <c r="BA9" s="16">
        <v>0.52352289921168105</v>
      </c>
      <c r="BB9" s="16">
        <v>0.472763838862302</v>
      </c>
      <c r="BC9" s="16"/>
      <c r="BD9" s="16">
        <v>0.59123375254660404</v>
      </c>
      <c r="BE9" s="16">
        <v>0.53843833316188805</v>
      </c>
      <c r="BF9" s="16"/>
      <c r="BG9" s="16">
        <v>0.58250383827351104</v>
      </c>
      <c r="BH9" s="16">
        <v>0.57136064321829705</v>
      </c>
      <c r="BI9" s="16"/>
      <c r="BJ9" s="16">
        <v>0.60448528363215803</v>
      </c>
      <c r="BK9" s="16">
        <v>0.52617405985902199</v>
      </c>
    </row>
    <row r="10" spans="2:63" ht="130.5" x14ac:dyDescent="0.35">
      <c r="B10" s="17" t="s">
        <v>275</v>
      </c>
      <c r="C10" s="16">
        <v>0.371872247068189</v>
      </c>
      <c r="D10" s="16">
        <v>0.34788355340903399</v>
      </c>
      <c r="E10" s="16">
        <v>0.39966878078387102</v>
      </c>
      <c r="F10" s="16"/>
      <c r="G10" s="16">
        <v>0.278468472195533</v>
      </c>
      <c r="H10" s="16">
        <v>0.41084014504670302</v>
      </c>
      <c r="I10" s="16">
        <v>0.361027474690364</v>
      </c>
      <c r="J10" s="16"/>
      <c r="K10" s="16">
        <v>0.34254134367017303</v>
      </c>
      <c r="L10" s="16">
        <v>0.40658212705466201</v>
      </c>
      <c r="M10" s="16">
        <v>0.40292333614708398</v>
      </c>
      <c r="N10" s="16">
        <v>0.29567614159873801</v>
      </c>
      <c r="O10" s="16"/>
      <c r="P10" s="16">
        <v>0.45542970627353502</v>
      </c>
      <c r="Q10" s="16">
        <v>0.58431332812062997</v>
      </c>
      <c r="R10" s="16">
        <v>0.31369150348923303</v>
      </c>
      <c r="S10" s="16">
        <v>0.346808690535921</v>
      </c>
      <c r="T10" s="16"/>
      <c r="U10" s="16">
        <v>0.32972034308539</v>
      </c>
      <c r="V10" s="16">
        <v>0.356056640679771</v>
      </c>
      <c r="W10" s="16">
        <v>0.51411666352760599</v>
      </c>
      <c r="X10" s="16">
        <v>0.36791483550910797</v>
      </c>
      <c r="Y10" s="16">
        <v>0.49023711497005301</v>
      </c>
      <c r="Z10" s="16"/>
      <c r="AA10" s="16">
        <v>0.369058314801052</v>
      </c>
      <c r="AB10" s="16">
        <v>0.386198212246118</v>
      </c>
      <c r="AC10" s="16"/>
      <c r="AD10" s="16">
        <v>0.401613807610116</v>
      </c>
      <c r="AE10" s="16">
        <v>0.34482537827267501</v>
      </c>
      <c r="AF10" s="16"/>
      <c r="AG10" s="16">
        <v>0.43966802312007702</v>
      </c>
      <c r="AH10" s="16">
        <v>0.33652652032852398</v>
      </c>
      <c r="AI10" s="16">
        <v>0.40962202225691402</v>
      </c>
      <c r="AJ10" s="16" t="s">
        <v>123</v>
      </c>
      <c r="AK10" s="16" t="s">
        <v>123</v>
      </c>
      <c r="AL10" s="16" t="s">
        <v>123</v>
      </c>
      <c r="AM10" s="16">
        <v>0.462720734410692</v>
      </c>
      <c r="AN10" s="16">
        <v>0.52702204353133697</v>
      </c>
      <c r="AO10" s="16">
        <v>1</v>
      </c>
      <c r="AP10" s="16"/>
      <c r="AQ10" s="16">
        <v>0.372850957487253</v>
      </c>
      <c r="AR10" s="16">
        <v>0.32968927673988502</v>
      </c>
      <c r="AS10" s="16">
        <v>1</v>
      </c>
      <c r="AT10" s="16">
        <v>0.224842315248693</v>
      </c>
      <c r="AU10" s="16">
        <v>0.64383592247380195</v>
      </c>
      <c r="AV10" s="16" t="s">
        <v>123</v>
      </c>
      <c r="AW10" s="16"/>
      <c r="AX10" s="16">
        <v>0.35827403880620501</v>
      </c>
      <c r="AY10" s="16">
        <v>0.32746604484778302</v>
      </c>
      <c r="AZ10" s="16">
        <v>0.58232617595875302</v>
      </c>
      <c r="BA10" s="16">
        <v>0.41135504527034</v>
      </c>
      <c r="BB10" s="16">
        <v>0.45145874963050597</v>
      </c>
      <c r="BC10" s="16"/>
      <c r="BD10" s="16">
        <v>0.36255387529338301</v>
      </c>
      <c r="BE10" s="16">
        <v>0.39774659713197302</v>
      </c>
      <c r="BF10" s="16"/>
      <c r="BG10" s="16">
        <v>0.349707978546901</v>
      </c>
      <c r="BH10" s="16">
        <v>0.39161495404256202</v>
      </c>
      <c r="BI10" s="16"/>
      <c r="BJ10" s="16">
        <v>0.33952015080846099</v>
      </c>
      <c r="BK10" s="16">
        <v>0.421866924985007</v>
      </c>
    </row>
    <row r="11" spans="2:63" x14ac:dyDescent="0.35">
      <c r="B11" s="17" t="s">
        <v>84</v>
      </c>
      <c r="C11" s="18">
        <v>0.15269185138426</v>
      </c>
      <c r="D11" s="18">
        <v>0.13661297579366499</v>
      </c>
      <c r="E11" s="18">
        <v>0.17432846873202901</v>
      </c>
      <c r="F11" s="18"/>
      <c r="G11" s="18">
        <v>0.431970965904173</v>
      </c>
      <c r="H11" s="18">
        <v>0.139968107677371</v>
      </c>
      <c r="I11" s="18">
        <v>0.15014522816249801</v>
      </c>
      <c r="J11" s="18"/>
      <c r="K11" s="18">
        <v>0.13871603720478501</v>
      </c>
      <c r="L11" s="18">
        <v>0.14038491771605799</v>
      </c>
      <c r="M11" s="18">
        <v>0.172891343111129</v>
      </c>
      <c r="N11" s="18">
        <v>0.14330847851433601</v>
      </c>
      <c r="O11" s="18"/>
      <c r="P11" s="18">
        <v>0.305461305154763</v>
      </c>
      <c r="Q11" s="18">
        <v>0.171660311272259</v>
      </c>
      <c r="R11" s="18">
        <v>0.15304388683440401</v>
      </c>
      <c r="S11" s="18">
        <v>0.122972852716039</v>
      </c>
      <c r="T11" s="18"/>
      <c r="U11" s="18">
        <v>0.17665805598394199</v>
      </c>
      <c r="V11" s="18">
        <v>0.13736518634848399</v>
      </c>
      <c r="W11" s="18">
        <v>0.112850073766484</v>
      </c>
      <c r="X11" s="18">
        <v>0.120175478888705</v>
      </c>
      <c r="Y11" s="18">
        <v>0.25494497603176502</v>
      </c>
      <c r="Z11" s="18"/>
      <c r="AA11" s="18">
        <v>0.126764527624699</v>
      </c>
      <c r="AB11" s="18">
        <v>0.17259466232106199</v>
      </c>
      <c r="AC11" s="18"/>
      <c r="AD11" s="18">
        <v>0.107379383289021</v>
      </c>
      <c r="AE11" s="18">
        <v>0.207215760387327</v>
      </c>
      <c r="AF11" s="18"/>
      <c r="AG11" s="18">
        <v>0.23447674516528999</v>
      </c>
      <c r="AH11" s="18">
        <v>0.11552696202606499</v>
      </c>
      <c r="AI11" s="18">
        <v>0.15565023356273</v>
      </c>
      <c r="AJ11" s="18" t="s">
        <v>123</v>
      </c>
      <c r="AK11" s="18" t="s">
        <v>123</v>
      </c>
      <c r="AL11" s="18" t="s">
        <v>123</v>
      </c>
      <c r="AM11" s="18">
        <v>0.18360060285181101</v>
      </c>
      <c r="AN11" s="18">
        <v>0</v>
      </c>
      <c r="AO11" s="18">
        <v>0</v>
      </c>
      <c r="AP11" s="18"/>
      <c r="AQ11" s="18">
        <v>0.164894785608144</v>
      </c>
      <c r="AR11" s="18">
        <v>0.125873102589599</v>
      </c>
      <c r="AS11" s="18">
        <v>0</v>
      </c>
      <c r="AT11" s="18">
        <v>0.161384443164862</v>
      </c>
      <c r="AU11" s="18">
        <v>0.15840260669963299</v>
      </c>
      <c r="AV11" s="18" t="s">
        <v>123</v>
      </c>
      <c r="AW11" s="18"/>
      <c r="AX11" s="18">
        <v>0.153013627592891</v>
      </c>
      <c r="AY11" s="18">
        <v>0.14580993362424499</v>
      </c>
      <c r="AZ11" s="18">
        <v>0.155183036457021</v>
      </c>
      <c r="BA11" s="18">
        <v>0.17503379486050799</v>
      </c>
      <c r="BB11" s="18">
        <v>0.153339791156064</v>
      </c>
      <c r="BC11" s="18"/>
      <c r="BD11" s="18">
        <v>0.13870722614724401</v>
      </c>
      <c r="BE11" s="18">
        <v>0.178452835397163</v>
      </c>
      <c r="BF11" s="18"/>
      <c r="BG11" s="18">
        <v>0.14869009526972601</v>
      </c>
      <c r="BH11" s="18">
        <v>0.15990136293170601</v>
      </c>
      <c r="BI11" s="18"/>
      <c r="BJ11" s="18">
        <v>0.14253029531868</v>
      </c>
      <c r="BK11" s="18">
        <v>0.16373923162571399</v>
      </c>
    </row>
    <row r="12" spans="2:63" x14ac:dyDescent="0.35">
      <c r="B12" t="s">
        <v>298</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K18"/>
  <sheetViews>
    <sheetView showGridLines="0" topLeftCell="A7" workbookViewId="0">
      <pane xSplit="2" topLeftCell="C1" activePane="topRight" state="frozen"/>
      <selection pane="topRight" activeCell="B18" sqref="B18"/>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342</v>
      </c>
      <c r="D7" s="10">
        <v>185</v>
      </c>
      <c r="E7" s="10">
        <v>155</v>
      </c>
      <c r="F7" s="10"/>
      <c r="G7" s="10">
        <v>7</v>
      </c>
      <c r="H7" s="10">
        <v>89</v>
      </c>
      <c r="I7" s="10">
        <v>246</v>
      </c>
      <c r="J7" s="10"/>
      <c r="K7" s="10">
        <v>66</v>
      </c>
      <c r="L7" s="10">
        <v>86</v>
      </c>
      <c r="M7" s="10">
        <v>127</v>
      </c>
      <c r="N7" s="10">
        <v>63</v>
      </c>
      <c r="O7" s="10"/>
      <c r="P7" s="10">
        <v>13</v>
      </c>
      <c r="Q7" s="10">
        <v>41</v>
      </c>
      <c r="R7" s="10">
        <v>66</v>
      </c>
      <c r="S7" s="10">
        <v>203</v>
      </c>
      <c r="T7" s="10"/>
      <c r="U7" s="10">
        <v>152</v>
      </c>
      <c r="V7" s="10">
        <v>87</v>
      </c>
      <c r="W7" s="10">
        <v>54</v>
      </c>
      <c r="X7" s="10">
        <v>41</v>
      </c>
      <c r="Y7" s="10">
        <v>8</v>
      </c>
      <c r="Z7" s="10"/>
      <c r="AA7" s="10">
        <v>104</v>
      </c>
      <c r="AB7" s="10">
        <v>138</v>
      </c>
      <c r="AC7" s="10"/>
      <c r="AD7" s="10">
        <v>152</v>
      </c>
      <c r="AE7" s="10">
        <v>163</v>
      </c>
      <c r="AF7" s="10"/>
      <c r="AG7" s="10">
        <v>52</v>
      </c>
      <c r="AH7" s="10">
        <v>192</v>
      </c>
      <c r="AI7" s="10">
        <v>78</v>
      </c>
      <c r="AJ7" s="10" t="s">
        <v>122</v>
      </c>
      <c r="AK7" s="10" t="s">
        <v>122</v>
      </c>
      <c r="AL7" s="10" t="s">
        <v>122</v>
      </c>
      <c r="AM7" s="10">
        <v>6</v>
      </c>
      <c r="AN7" s="10">
        <v>2</v>
      </c>
      <c r="AO7" s="10">
        <v>2</v>
      </c>
      <c r="AP7" s="10"/>
      <c r="AQ7" s="10">
        <v>213</v>
      </c>
      <c r="AR7" s="10">
        <v>94</v>
      </c>
      <c r="AS7" s="10">
        <v>1</v>
      </c>
      <c r="AT7" s="10">
        <v>13</v>
      </c>
      <c r="AU7" s="10">
        <v>20</v>
      </c>
      <c r="AV7" s="10" t="s">
        <v>122</v>
      </c>
      <c r="AW7" s="10"/>
      <c r="AX7" s="10">
        <v>41</v>
      </c>
      <c r="AY7" s="10">
        <v>185</v>
      </c>
      <c r="AZ7" s="10">
        <v>12</v>
      </c>
      <c r="BA7" s="10">
        <v>53</v>
      </c>
      <c r="BB7" s="10">
        <v>51</v>
      </c>
      <c r="BC7" s="10"/>
      <c r="BD7" s="10">
        <v>239</v>
      </c>
      <c r="BE7" s="10">
        <v>102</v>
      </c>
      <c r="BF7" s="10"/>
      <c r="BG7" s="10">
        <v>188</v>
      </c>
      <c r="BH7" s="10">
        <v>152</v>
      </c>
      <c r="BI7" s="10"/>
      <c r="BJ7" s="10">
        <v>205</v>
      </c>
      <c r="BK7" s="10">
        <v>134</v>
      </c>
    </row>
    <row r="8" spans="2:63" ht="30" customHeight="1" x14ac:dyDescent="0.35">
      <c r="B8" s="11" t="s">
        <v>19</v>
      </c>
      <c r="C8" s="11">
        <v>334</v>
      </c>
      <c r="D8" s="11">
        <v>183</v>
      </c>
      <c r="E8" s="11">
        <v>150</v>
      </c>
      <c r="F8" s="11"/>
      <c r="G8" s="11">
        <v>6</v>
      </c>
      <c r="H8" s="11">
        <v>83</v>
      </c>
      <c r="I8" s="11">
        <v>246</v>
      </c>
      <c r="J8" s="11"/>
      <c r="K8" s="11">
        <v>61</v>
      </c>
      <c r="L8" s="11">
        <v>84</v>
      </c>
      <c r="M8" s="11">
        <v>124</v>
      </c>
      <c r="N8" s="11">
        <v>66</v>
      </c>
      <c r="O8" s="11"/>
      <c r="P8" s="11">
        <v>12</v>
      </c>
      <c r="Q8" s="11">
        <v>41</v>
      </c>
      <c r="R8" s="11">
        <v>65</v>
      </c>
      <c r="S8" s="11">
        <v>198</v>
      </c>
      <c r="T8" s="11"/>
      <c r="U8" s="11">
        <v>156</v>
      </c>
      <c r="V8" s="11">
        <v>83</v>
      </c>
      <c r="W8" s="11">
        <v>50</v>
      </c>
      <c r="X8" s="11">
        <v>38</v>
      </c>
      <c r="Y8" s="11">
        <v>8</v>
      </c>
      <c r="Z8" s="11"/>
      <c r="AA8" s="11">
        <v>101</v>
      </c>
      <c r="AB8" s="11">
        <v>135</v>
      </c>
      <c r="AC8" s="11"/>
      <c r="AD8" s="11">
        <v>148</v>
      </c>
      <c r="AE8" s="11">
        <v>161</v>
      </c>
      <c r="AF8" s="11"/>
      <c r="AG8" s="11">
        <v>52</v>
      </c>
      <c r="AH8" s="11">
        <v>190</v>
      </c>
      <c r="AI8" s="11">
        <v>74</v>
      </c>
      <c r="AJ8" s="11" t="s">
        <v>122</v>
      </c>
      <c r="AK8" s="11" t="s">
        <v>122</v>
      </c>
      <c r="AL8" s="11" t="s">
        <v>122</v>
      </c>
      <c r="AM8" s="11">
        <v>6</v>
      </c>
      <c r="AN8" s="11">
        <v>2</v>
      </c>
      <c r="AO8" s="11">
        <v>2</v>
      </c>
      <c r="AP8" s="11"/>
      <c r="AQ8" s="11">
        <v>209</v>
      </c>
      <c r="AR8" s="11">
        <v>92</v>
      </c>
      <c r="AS8" s="11">
        <v>1</v>
      </c>
      <c r="AT8" s="11">
        <v>12</v>
      </c>
      <c r="AU8" s="11">
        <v>19</v>
      </c>
      <c r="AV8" s="11" t="s">
        <v>122</v>
      </c>
      <c r="AW8" s="11"/>
      <c r="AX8" s="11">
        <v>40</v>
      </c>
      <c r="AY8" s="11">
        <v>180</v>
      </c>
      <c r="AZ8" s="11">
        <v>12</v>
      </c>
      <c r="BA8" s="11">
        <v>52</v>
      </c>
      <c r="BB8" s="11">
        <v>50</v>
      </c>
      <c r="BC8" s="11"/>
      <c r="BD8" s="11">
        <v>235</v>
      </c>
      <c r="BE8" s="11">
        <v>98</v>
      </c>
      <c r="BF8" s="11"/>
      <c r="BG8" s="11">
        <v>186</v>
      </c>
      <c r="BH8" s="11">
        <v>146</v>
      </c>
      <c r="BI8" s="11"/>
      <c r="BJ8" s="11">
        <v>200</v>
      </c>
      <c r="BK8" s="11">
        <v>131</v>
      </c>
    </row>
    <row r="9" spans="2:63" x14ac:dyDescent="0.35">
      <c r="B9" s="17" t="s">
        <v>145</v>
      </c>
      <c r="C9" s="16">
        <v>0.37827582860867498</v>
      </c>
      <c r="D9" s="16">
        <v>0.39001406050590198</v>
      </c>
      <c r="E9" s="16">
        <v>0.36214840357261002</v>
      </c>
      <c r="F9" s="16"/>
      <c r="G9" s="16">
        <v>0.278468472195533</v>
      </c>
      <c r="H9" s="16">
        <v>0.360743449039857</v>
      </c>
      <c r="I9" s="16">
        <v>0.38662569167209698</v>
      </c>
      <c r="J9" s="16"/>
      <c r="K9" s="16">
        <v>0.31873043766973203</v>
      </c>
      <c r="L9" s="16">
        <v>0.38521238249089401</v>
      </c>
      <c r="M9" s="16">
        <v>0.41045452390290199</v>
      </c>
      <c r="N9" s="16">
        <v>0.36362371461399501</v>
      </c>
      <c r="O9" s="16"/>
      <c r="P9" s="16">
        <v>0.46739148165157002</v>
      </c>
      <c r="Q9" s="16">
        <v>0.38812276884204999</v>
      </c>
      <c r="R9" s="16">
        <v>0.31865002294323402</v>
      </c>
      <c r="S9" s="16">
        <v>0.40646525469829498</v>
      </c>
      <c r="T9" s="16"/>
      <c r="U9" s="16">
        <v>0.38323275973023702</v>
      </c>
      <c r="V9" s="16">
        <v>0.35509104568177502</v>
      </c>
      <c r="W9" s="16">
        <v>0.447695527522527</v>
      </c>
      <c r="X9" s="16">
        <v>0.29087537145835002</v>
      </c>
      <c r="Y9" s="16">
        <v>0.50976288502994704</v>
      </c>
      <c r="Z9" s="16"/>
      <c r="AA9" s="16">
        <v>0.36007819688134901</v>
      </c>
      <c r="AB9" s="16">
        <v>0.390189613491637</v>
      </c>
      <c r="AC9" s="16"/>
      <c r="AD9" s="16">
        <v>0.35049075723890999</v>
      </c>
      <c r="AE9" s="16">
        <v>0.40413290369511501</v>
      </c>
      <c r="AF9" s="16"/>
      <c r="AG9" s="16">
        <v>0.43295727138336199</v>
      </c>
      <c r="AH9" s="16">
        <v>0.35525268406826899</v>
      </c>
      <c r="AI9" s="16">
        <v>0.35706227275996899</v>
      </c>
      <c r="AJ9" s="16" t="s">
        <v>123</v>
      </c>
      <c r="AK9" s="16" t="s">
        <v>123</v>
      </c>
      <c r="AL9" s="16" t="s">
        <v>123</v>
      </c>
      <c r="AM9" s="16">
        <v>0.35155377201610299</v>
      </c>
      <c r="AN9" s="16">
        <v>0.47297795646866297</v>
      </c>
      <c r="AO9" s="16">
        <v>0</v>
      </c>
      <c r="AP9" s="16"/>
      <c r="AQ9" s="16">
        <v>0.40373230998975002</v>
      </c>
      <c r="AR9" s="16">
        <v>0.373288022738962</v>
      </c>
      <c r="AS9" s="16">
        <v>0</v>
      </c>
      <c r="AT9" s="16">
        <v>0.31543274598075999</v>
      </c>
      <c r="AU9" s="16">
        <v>0.15306181693409401</v>
      </c>
      <c r="AV9" s="16" t="s">
        <v>123</v>
      </c>
      <c r="AW9" s="16"/>
      <c r="AX9" s="16">
        <v>0.44039033635498998</v>
      </c>
      <c r="AY9" s="16">
        <v>0.369767262323489</v>
      </c>
      <c r="AZ9" s="16">
        <v>8.1201424435467406E-2</v>
      </c>
      <c r="BA9" s="16">
        <v>0.39539027494837398</v>
      </c>
      <c r="BB9" s="16">
        <v>0.41146691564210203</v>
      </c>
      <c r="BC9" s="16"/>
      <c r="BD9" s="16">
        <v>0.410748278158859</v>
      </c>
      <c r="BE9" s="16">
        <v>0.303679194568305</v>
      </c>
      <c r="BF9" s="16"/>
      <c r="BG9" s="16">
        <v>0.412646043252205</v>
      </c>
      <c r="BH9" s="16">
        <v>0.33290688448871503</v>
      </c>
      <c r="BI9" s="16"/>
      <c r="BJ9" s="16">
        <v>0.35897821150104198</v>
      </c>
      <c r="BK9" s="16">
        <v>0.40165475163436398</v>
      </c>
    </row>
    <row r="10" spans="2:63" x14ac:dyDescent="0.35">
      <c r="B10" s="17" t="s">
        <v>277</v>
      </c>
      <c r="C10" s="16">
        <v>0.32343997798420798</v>
      </c>
      <c r="D10" s="16">
        <v>0.32812745528193399</v>
      </c>
      <c r="E10" s="16">
        <v>0.32197127077377502</v>
      </c>
      <c r="F10" s="16"/>
      <c r="G10" s="16">
        <v>0.14592136294397701</v>
      </c>
      <c r="H10" s="16">
        <v>0.413493976250979</v>
      </c>
      <c r="I10" s="16">
        <v>0.297439868913496</v>
      </c>
      <c r="J10" s="16"/>
      <c r="K10" s="16">
        <v>0.31574036979306203</v>
      </c>
      <c r="L10" s="16">
        <v>0.32185546849664398</v>
      </c>
      <c r="M10" s="16">
        <v>0.32034151149932599</v>
      </c>
      <c r="N10" s="16">
        <v>0.33844647618419599</v>
      </c>
      <c r="O10" s="16"/>
      <c r="P10" s="16">
        <v>0.243882794131007</v>
      </c>
      <c r="Q10" s="16">
        <v>0.339400516858894</v>
      </c>
      <c r="R10" s="16">
        <v>0.22770550040090001</v>
      </c>
      <c r="S10" s="16">
        <v>0.35753367523359397</v>
      </c>
      <c r="T10" s="16"/>
      <c r="U10" s="16">
        <v>0.31038554525107598</v>
      </c>
      <c r="V10" s="16">
        <v>0.37833492695646298</v>
      </c>
      <c r="W10" s="16">
        <v>0.252354334977126</v>
      </c>
      <c r="X10" s="16">
        <v>0.36460737822863198</v>
      </c>
      <c r="Y10" s="16">
        <v>0.25503109479806302</v>
      </c>
      <c r="Z10" s="16"/>
      <c r="AA10" s="16">
        <v>0.35620438831839601</v>
      </c>
      <c r="AB10" s="16">
        <v>0.28851759039470898</v>
      </c>
      <c r="AC10" s="16"/>
      <c r="AD10" s="16">
        <v>0.38270712825243203</v>
      </c>
      <c r="AE10" s="16">
        <v>0.25041681821316902</v>
      </c>
      <c r="AF10" s="16"/>
      <c r="AG10" s="16">
        <v>0.25233973987786501</v>
      </c>
      <c r="AH10" s="16">
        <v>0.339660528237478</v>
      </c>
      <c r="AI10" s="16">
        <v>0.34661243537175601</v>
      </c>
      <c r="AJ10" s="16" t="s">
        <v>123</v>
      </c>
      <c r="AK10" s="16" t="s">
        <v>123</v>
      </c>
      <c r="AL10" s="16" t="s">
        <v>123</v>
      </c>
      <c r="AM10" s="16">
        <v>0.33690131722441102</v>
      </c>
      <c r="AN10" s="16">
        <v>0.52702204353133697</v>
      </c>
      <c r="AO10" s="16">
        <v>0.49186339942123802</v>
      </c>
      <c r="AP10" s="16"/>
      <c r="AQ10" s="16">
        <v>0.29494281048200099</v>
      </c>
      <c r="AR10" s="16">
        <v>0.30712897033935999</v>
      </c>
      <c r="AS10" s="16">
        <v>1</v>
      </c>
      <c r="AT10" s="16">
        <v>0.55076098340201196</v>
      </c>
      <c r="AU10" s="16">
        <v>0.54804909858954798</v>
      </c>
      <c r="AV10" s="16" t="s">
        <v>123</v>
      </c>
      <c r="AW10" s="16"/>
      <c r="AX10" s="16">
        <v>0.26667156396031799</v>
      </c>
      <c r="AY10" s="16">
        <v>0.35004807607961103</v>
      </c>
      <c r="AZ10" s="16">
        <v>0.49236899805971102</v>
      </c>
      <c r="BA10" s="16">
        <v>0.35907723480237902</v>
      </c>
      <c r="BB10" s="16">
        <v>0.19643655885890199</v>
      </c>
      <c r="BC10" s="16"/>
      <c r="BD10" s="16">
        <v>0.29912536492856601</v>
      </c>
      <c r="BE10" s="16">
        <v>0.38493834256146597</v>
      </c>
      <c r="BF10" s="16"/>
      <c r="BG10" s="16">
        <v>0.27434872639962399</v>
      </c>
      <c r="BH10" s="16">
        <v>0.39065482277758301</v>
      </c>
      <c r="BI10" s="16"/>
      <c r="BJ10" s="16">
        <v>0.30077138407015303</v>
      </c>
      <c r="BK10" s="16">
        <v>0.35754447870265998</v>
      </c>
    </row>
    <row r="11" spans="2:63" x14ac:dyDescent="0.35">
      <c r="B11" s="17" t="s">
        <v>278</v>
      </c>
      <c r="C11" s="16">
        <v>0.13203377177200701</v>
      </c>
      <c r="D11" s="16">
        <v>0.142094530877101</v>
      </c>
      <c r="E11" s="16">
        <v>0.115109740527194</v>
      </c>
      <c r="F11" s="16"/>
      <c r="G11" s="16">
        <v>0</v>
      </c>
      <c r="H11" s="16">
        <v>0.12473385573678999</v>
      </c>
      <c r="I11" s="16">
        <v>0.137724351723192</v>
      </c>
      <c r="J11" s="16"/>
      <c r="K11" s="16">
        <v>0.149863005481911</v>
      </c>
      <c r="L11" s="16">
        <v>0.16401260306544799</v>
      </c>
      <c r="M11" s="16">
        <v>0.12056537911616901</v>
      </c>
      <c r="N11" s="16">
        <v>9.6049860386428904E-2</v>
      </c>
      <c r="O11" s="16"/>
      <c r="P11" s="16">
        <v>0.15092085991229701</v>
      </c>
      <c r="Q11" s="16">
        <v>0.148082579733576</v>
      </c>
      <c r="R11" s="16">
        <v>0.200467906263047</v>
      </c>
      <c r="S11" s="16">
        <v>0.11264157488003999</v>
      </c>
      <c r="T11" s="16"/>
      <c r="U11" s="16">
        <v>0.15066094267243299</v>
      </c>
      <c r="V11" s="16">
        <v>0.10230673360758399</v>
      </c>
      <c r="W11" s="16">
        <v>0.12921307203860399</v>
      </c>
      <c r="X11" s="16">
        <v>0.15042947308905699</v>
      </c>
      <c r="Y11" s="16">
        <v>0</v>
      </c>
      <c r="Z11" s="16"/>
      <c r="AA11" s="16">
        <v>9.5257644351788601E-2</v>
      </c>
      <c r="AB11" s="16">
        <v>0.183007989119125</v>
      </c>
      <c r="AC11" s="16"/>
      <c r="AD11" s="16">
        <v>0.11731342186910999</v>
      </c>
      <c r="AE11" s="16">
        <v>0.154722462414218</v>
      </c>
      <c r="AF11" s="16"/>
      <c r="AG11" s="16">
        <v>9.2141786693296104E-2</v>
      </c>
      <c r="AH11" s="16">
        <v>0.151554479855083</v>
      </c>
      <c r="AI11" s="16">
        <v>0.132139630597465</v>
      </c>
      <c r="AJ11" s="16" t="s">
        <v>123</v>
      </c>
      <c r="AK11" s="16" t="s">
        <v>123</v>
      </c>
      <c r="AL11" s="16" t="s">
        <v>123</v>
      </c>
      <c r="AM11" s="16">
        <v>0.144809086295143</v>
      </c>
      <c r="AN11" s="16">
        <v>0</v>
      </c>
      <c r="AO11" s="16">
        <v>0</v>
      </c>
      <c r="AP11" s="16"/>
      <c r="AQ11" s="16">
        <v>0.122922155683673</v>
      </c>
      <c r="AR11" s="16">
        <v>0.17031460156519301</v>
      </c>
      <c r="AS11" s="16">
        <v>0</v>
      </c>
      <c r="AT11" s="16">
        <v>6.7567139862782497E-2</v>
      </c>
      <c r="AU11" s="16">
        <v>0.10284996787565</v>
      </c>
      <c r="AV11" s="16" t="s">
        <v>123</v>
      </c>
      <c r="AW11" s="16"/>
      <c r="AX11" s="16">
        <v>9.6187853151740305E-2</v>
      </c>
      <c r="AY11" s="16">
        <v>0.12381893340891</v>
      </c>
      <c r="AZ11" s="16">
        <v>0.17496478567469001</v>
      </c>
      <c r="BA11" s="16">
        <v>9.6174785075800698E-2</v>
      </c>
      <c r="BB11" s="16">
        <v>0.217397686693132</v>
      </c>
      <c r="BC11" s="16"/>
      <c r="BD11" s="16">
        <v>0.13089984668226401</v>
      </c>
      <c r="BE11" s="16">
        <v>0.135989412505435</v>
      </c>
      <c r="BF11" s="16"/>
      <c r="BG11" s="16">
        <v>0.13907220830068001</v>
      </c>
      <c r="BH11" s="16">
        <v>0.124840640921783</v>
      </c>
      <c r="BI11" s="16"/>
      <c r="BJ11" s="16">
        <v>0.16038582431941301</v>
      </c>
      <c r="BK11" s="16">
        <v>9.1642228374487295E-2</v>
      </c>
    </row>
    <row r="12" spans="2:63" x14ac:dyDescent="0.35">
      <c r="B12" s="17" t="s">
        <v>84</v>
      </c>
      <c r="C12" s="16">
        <v>0.106953271961821</v>
      </c>
      <c r="D12" s="16">
        <v>7.50431153828926E-2</v>
      </c>
      <c r="E12" s="16">
        <v>0.14731466439785601</v>
      </c>
      <c r="F12" s="16"/>
      <c r="G12" s="16">
        <v>0.57561016486048999</v>
      </c>
      <c r="H12" s="16">
        <v>5.5406202219186698E-2</v>
      </c>
      <c r="I12" s="16">
        <v>0.112854234474127</v>
      </c>
      <c r="J12" s="16"/>
      <c r="K12" s="16">
        <v>0.16826597043634001</v>
      </c>
      <c r="L12" s="16">
        <v>8.17373017926767E-2</v>
      </c>
      <c r="M12" s="16">
        <v>8.5016497380457107E-2</v>
      </c>
      <c r="N12" s="16">
        <v>0.124160238149327</v>
      </c>
      <c r="O12" s="16"/>
      <c r="P12" s="16">
        <v>0.13780486430512701</v>
      </c>
      <c r="Q12" s="16">
        <v>9.9274997779342705E-2</v>
      </c>
      <c r="R12" s="16">
        <v>0.16370849405985699</v>
      </c>
      <c r="S12" s="16">
        <v>6.2911833285723098E-2</v>
      </c>
      <c r="T12" s="16"/>
      <c r="U12" s="16">
        <v>9.6988505574710906E-2</v>
      </c>
      <c r="V12" s="16">
        <v>0.12943738157276499</v>
      </c>
      <c r="W12" s="16">
        <v>5.3886570951328198E-2</v>
      </c>
      <c r="X12" s="16">
        <v>0.143288820761831</v>
      </c>
      <c r="Y12" s="16">
        <v>0.23520602017198999</v>
      </c>
      <c r="Z12" s="16"/>
      <c r="AA12" s="16">
        <v>8.3634797225321605E-2</v>
      </c>
      <c r="AB12" s="16">
        <v>9.3721691425480105E-2</v>
      </c>
      <c r="AC12" s="16"/>
      <c r="AD12" s="16">
        <v>8.9249542418845904E-2</v>
      </c>
      <c r="AE12" s="16">
        <v>0.12263768731533101</v>
      </c>
      <c r="AF12" s="16"/>
      <c r="AG12" s="16">
        <v>0.11131464967233901</v>
      </c>
      <c r="AH12" s="16">
        <v>9.5005128898309504E-2</v>
      </c>
      <c r="AI12" s="16">
        <v>0.126394429069661</v>
      </c>
      <c r="AJ12" s="16" t="s">
        <v>123</v>
      </c>
      <c r="AK12" s="16" t="s">
        <v>123</v>
      </c>
      <c r="AL12" s="16" t="s">
        <v>123</v>
      </c>
      <c r="AM12" s="16">
        <v>0.31154491075948598</v>
      </c>
      <c r="AN12" s="16">
        <v>0</v>
      </c>
      <c r="AO12" s="16">
        <v>0</v>
      </c>
      <c r="AP12" s="16"/>
      <c r="AQ12" s="16">
        <v>0.13076733278847599</v>
      </c>
      <c r="AR12" s="16">
        <v>4.17724645668031E-2</v>
      </c>
      <c r="AS12" s="16">
        <v>0</v>
      </c>
      <c r="AT12" s="16">
        <v>6.6239130754446096E-2</v>
      </c>
      <c r="AU12" s="16">
        <v>0.196039116600708</v>
      </c>
      <c r="AV12" s="16" t="s">
        <v>123</v>
      </c>
      <c r="AW12" s="16"/>
      <c r="AX12" s="16">
        <v>0.14806605577399501</v>
      </c>
      <c r="AY12" s="16">
        <v>9.5863034069965603E-2</v>
      </c>
      <c r="AZ12" s="16">
        <v>7.2524718234842397E-2</v>
      </c>
      <c r="BA12" s="16">
        <v>0.10984004855505999</v>
      </c>
      <c r="BB12" s="16">
        <v>0.118949731653909</v>
      </c>
      <c r="BC12" s="16"/>
      <c r="BD12" s="16">
        <v>7.9517996375722794E-2</v>
      </c>
      <c r="BE12" s="16">
        <v>0.16464530226902299</v>
      </c>
      <c r="BF12" s="16"/>
      <c r="BG12" s="16">
        <v>9.4468081373178595E-2</v>
      </c>
      <c r="BH12" s="16">
        <v>0.124386018684922</v>
      </c>
      <c r="BI12" s="16"/>
      <c r="BJ12" s="16">
        <v>0.100375874548434</v>
      </c>
      <c r="BK12" s="16">
        <v>0.11940503883443999</v>
      </c>
    </row>
    <row r="13" spans="2:63" x14ac:dyDescent="0.35">
      <c r="B13" s="17" t="s">
        <v>279</v>
      </c>
      <c r="C13" s="18">
        <v>7.6619879987143993E-2</v>
      </c>
      <c r="D13" s="18">
        <v>7.6063967269176094E-2</v>
      </c>
      <c r="E13" s="18">
        <v>7.8306158418954802E-2</v>
      </c>
      <c r="F13" s="18"/>
      <c r="G13" s="18">
        <v>0</v>
      </c>
      <c r="H13" s="18">
        <v>6.5685635191903305E-2</v>
      </c>
      <c r="I13" s="18">
        <v>8.2179086601731496E-2</v>
      </c>
      <c r="J13" s="18"/>
      <c r="K13" s="18">
        <v>7.4797610570963804E-2</v>
      </c>
      <c r="L13" s="18">
        <v>5.9464073552611497E-2</v>
      </c>
      <c r="M13" s="18">
        <v>8.0368736532805504E-2</v>
      </c>
      <c r="N13" s="18">
        <v>9.3306577574580593E-2</v>
      </c>
      <c r="O13" s="18"/>
      <c r="P13" s="18">
        <v>8.1923640955018695E-2</v>
      </c>
      <c r="Q13" s="18">
        <v>5.0586165638845E-2</v>
      </c>
      <c r="R13" s="18">
        <v>8.9468076332961402E-2</v>
      </c>
      <c r="S13" s="18">
        <v>7.9295865525650294E-2</v>
      </c>
      <c r="T13" s="18"/>
      <c r="U13" s="18">
        <v>7.8696766753496405E-2</v>
      </c>
      <c r="V13" s="18">
        <v>4.7163813849854103E-2</v>
      </c>
      <c r="W13" s="18">
        <v>0.14995861819866399</v>
      </c>
      <c r="X13" s="18">
        <v>5.0798956462129202E-2</v>
      </c>
      <c r="Y13" s="18">
        <v>0</v>
      </c>
      <c r="Z13" s="18"/>
      <c r="AA13" s="18">
        <v>0.125119564665126</v>
      </c>
      <c r="AB13" s="18">
        <v>5.2213615014137398E-2</v>
      </c>
      <c r="AC13" s="18"/>
      <c r="AD13" s="18">
        <v>9.2450509477450399E-2</v>
      </c>
      <c r="AE13" s="18">
        <v>7.4543373488651393E-2</v>
      </c>
      <c r="AF13" s="18"/>
      <c r="AG13" s="18">
        <v>0.15072633398004101</v>
      </c>
      <c r="AH13" s="18">
        <v>6.39927070099955E-2</v>
      </c>
      <c r="AI13" s="18">
        <v>5.1832825031218201E-2</v>
      </c>
      <c r="AJ13" s="18" t="s">
        <v>123</v>
      </c>
      <c r="AK13" s="18" t="s">
        <v>123</v>
      </c>
      <c r="AL13" s="18" t="s">
        <v>123</v>
      </c>
      <c r="AM13" s="18">
        <v>0.144809086295143</v>
      </c>
      <c r="AN13" s="18">
        <v>0</v>
      </c>
      <c r="AO13" s="18">
        <v>0.50813660057876198</v>
      </c>
      <c r="AP13" s="18"/>
      <c r="AQ13" s="18">
        <v>6.24665826941617E-2</v>
      </c>
      <c r="AR13" s="18">
        <v>0.125552959679222</v>
      </c>
      <c r="AS13" s="18">
        <v>0</v>
      </c>
      <c r="AT13" s="18">
        <v>0</v>
      </c>
      <c r="AU13" s="18">
        <v>5.3282305398250102E-2</v>
      </c>
      <c r="AV13" s="18" t="s">
        <v>123</v>
      </c>
      <c r="AW13" s="18"/>
      <c r="AX13" s="18">
        <v>9.9896859666095406E-2</v>
      </c>
      <c r="AY13" s="18">
        <v>7.5478394247552594E-2</v>
      </c>
      <c r="AZ13" s="18">
        <v>0.17894007359528899</v>
      </c>
      <c r="BA13" s="18">
        <v>5.9408777036575197E-2</v>
      </c>
      <c r="BB13" s="18">
        <v>5.5749107151955003E-2</v>
      </c>
      <c r="BC13" s="18"/>
      <c r="BD13" s="18">
        <v>8.8510920713809199E-2</v>
      </c>
      <c r="BE13" s="18">
        <v>4.8727771212243601E-2</v>
      </c>
      <c r="BF13" s="18"/>
      <c r="BG13" s="18">
        <v>7.9464940674312506E-2</v>
      </c>
      <c r="BH13" s="18">
        <v>6.6926267872076006E-2</v>
      </c>
      <c r="BI13" s="18"/>
      <c r="BJ13" s="18">
        <v>9.8122027777735502E-2</v>
      </c>
      <c r="BK13" s="18">
        <v>4.5460376884120197E-2</v>
      </c>
    </row>
    <row r="14" spans="2:63" x14ac:dyDescent="0.35">
      <c r="B14" t="s">
        <v>298</v>
      </c>
    </row>
    <row r="15" spans="2:63" x14ac:dyDescent="0.35">
      <c r="B15" t="s">
        <v>87</v>
      </c>
    </row>
    <row r="16" spans="2:63" x14ac:dyDescent="0.35">
      <c r="B16" t="s">
        <v>88</v>
      </c>
    </row>
    <row r="18" spans="2:2" x14ac:dyDescent="0.35">
      <c r="B18"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K21"/>
  <sheetViews>
    <sheetView showGridLines="0" topLeftCell="A11" workbookViewId="0">
      <pane xSplit="2" topLeftCell="C1" activePane="topRight" state="frozen"/>
      <selection pane="topRight" activeCell="B17" sqref="B17"/>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682</v>
      </c>
      <c r="D7" s="10">
        <v>300</v>
      </c>
      <c r="E7" s="10">
        <v>380</v>
      </c>
      <c r="F7" s="10"/>
      <c r="G7" s="10">
        <v>61</v>
      </c>
      <c r="H7" s="10">
        <v>220</v>
      </c>
      <c r="I7" s="10">
        <v>401</v>
      </c>
      <c r="J7" s="10"/>
      <c r="K7" s="10">
        <v>125</v>
      </c>
      <c r="L7" s="10">
        <v>151</v>
      </c>
      <c r="M7" s="10">
        <v>271</v>
      </c>
      <c r="N7" s="10">
        <v>135</v>
      </c>
      <c r="O7" s="10"/>
      <c r="P7" s="10">
        <v>116</v>
      </c>
      <c r="Q7" s="10">
        <v>153</v>
      </c>
      <c r="R7" s="10">
        <v>110</v>
      </c>
      <c r="S7" s="10">
        <v>273</v>
      </c>
      <c r="T7" s="10"/>
      <c r="U7" s="10">
        <v>356</v>
      </c>
      <c r="V7" s="10">
        <v>165</v>
      </c>
      <c r="W7" s="10">
        <v>89</v>
      </c>
      <c r="X7" s="10">
        <v>53</v>
      </c>
      <c r="Y7" s="10">
        <v>10</v>
      </c>
      <c r="Z7" s="10"/>
      <c r="AA7" s="10">
        <v>234</v>
      </c>
      <c r="AB7" s="10">
        <v>236</v>
      </c>
      <c r="AC7" s="10"/>
      <c r="AD7" s="10">
        <v>291</v>
      </c>
      <c r="AE7" s="10">
        <v>295</v>
      </c>
      <c r="AF7" s="10"/>
      <c r="AG7" s="10">
        <v>215</v>
      </c>
      <c r="AH7" s="10">
        <v>237</v>
      </c>
      <c r="AI7" s="10">
        <v>89</v>
      </c>
      <c r="AJ7" s="10" t="s">
        <v>122</v>
      </c>
      <c r="AK7" s="10" t="s">
        <v>122</v>
      </c>
      <c r="AL7" s="10" t="s">
        <v>122</v>
      </c>
      <c r="AM7" s="10">
        <v>20</v>
      </c>
      <c r="AN7" s="10">
        <v>51</v>
      </c>
      <c r="AO7" s="10">
        <v>3</v>
      </c>
      <c r="AP7" s="10"/>
      <c r="AQ7" s="10">
        <v>354</v>
      </c>
      <c r="AR7" s="10">
        <v>151</v>
      </c>
      <c r="AS7" s="10">
        <v>9</v>
      </c>
      <c r="AT7" s="10">
        <v>41</v>
      </c>
      <c r="AU7" s="10">
        <v>109</v>
      </c>
      <c r="AV7" s="10">
        <v>14</v>
      </c>
      <c r="AW7" s="10"/>
      <c r="AX7" s="10">
        <v>110</v>
      </c>
      <c r="AY7" s="10">
        <v>316</v>
      </c>
      <c r="AZ7" s="10">
        <v>25</v>
      </c>
      <c r="BA7" s="10">
        <v>104</v>
      </c>
      <c r="BB7" s="10">
        <v>127</v>
      </c>
      <c r="BC7" s="10"/>
      <c r="BD7" s="10">
        <v>465</v>
      </c>
      <c r="BE7" s="10">
        <v>215</v>
      </c>
      <c r="BF7" s="10"/>
      <c r="BG7" s="10">
        <v>359</v>
      </c>
      <c r="BH7" s="10">
        <v>320</v>
      </c>
      <c r="BI7" s="10"/>
      <c r="BJ7" s="10">
        <v>441</v>
      </c>
      <c r="BK7" s="10">
        <v>229</v>
      </c>
    </row>
    <row r="8" spans="2:63" ht="30" customHeight="1" x14ac:dyDescent="0.35">
      <c r="B8" s="11" t="s">
        <v>19</v>
      </c>
      <c r="C8" s="11">
        <v>672</v>
      </c>
      <c r="D8" s="11">
        <v>306</v>
      </c>
      <c r="E8" s="11">
        <v>364</v>
      </c>
      <c r="F8" s="11"/>
      <c r="G8" s="11">
        <v>64</v>
      </c>
      <c r="H8" s="11">
        <v>206</v>
      </c>
      <c r="I8" s="11">
        <v>402</v>
      </c>
      <c r="J8" s="11"/>
      <c r="K8" s="11">
        <v>115</v>
      </c>
      <c r="L8" s="11">
        <v>147</v>
      </c>
      <c r="M8" s="11">
        <v>264</v>
      </c>
      <c r="N8" s="11">
        <v>145</v>
      </c>
      <c r="O8" s="11"/>
      <c r="P8" s="11">
        <v>115</v>
      </c>
      <c r="Q8" s="11">
        <v>154</v>
      </c>
      <c r="R8" s="11">
        <v>108</v>
      </c>
      <c r="S8" s="11">
        <v>266</v>
      </c>
      <c r="T8" s="11"/>
      <c r="U8" s="11">
        <v>366</v>
      </c>
      <c r="V8" s="11">
        <v>155</v>
      </c>
      <c r="W8" s="11">
        <v>82</v>
      </c>
      <c r="X8" s="11">
        <v>49</v>
      </c>
      <c r="Y8" s="11">
        <v>10</v>
      </c>
      <c r="Z8" s="11"/>
      <c r="AA8" s="11">
        <v>228</v>
      </c>
      <c r="AB8" s="11">
        <v>236</v>
      </c>
      <c r="AC8" s="11"/>
      <c r="AD8" s="11">
        <v>283</v>
      </c>
      <c r="AE8" s="11">
        <v>294</v>
      </c>
      <c r="AF8" s="11"/>
      <c r="AG8" s="11">
        <v>214</v>
      </c>
      <c r="AH8" s="11">
        <v>234</v>
      </c>
      <c r="AI8" s="11">
        <v>85</v>
      </c>
      <c r="AJ8" s="11" t="s">
        <v>122</v>
      </c>
      <c r="AK8" s="11" t="s">
        <v>122</v>
      </c>
      <c r="AL8" s="11" t="s">
        <v>122</v>
      </c>
      <c r="AM8" s="11">
        <v>20</v>
      </c>
      <c r="AN8" s="11">
        <v>52</v>
      </c>
      <c r="AO8" s="11">
        <v>3</v>
      </c>
      <c r="AP8" s="11"/>
      <c r="AQ8" s="11">
        <v>349</v>
      </c>
      <c r="AR8" s="11">
        <v>148</v>
      </c>
      <c r="AS8" s="11">
        <v>9</v>
      </c>
      <c r="AT8" s="11">
        <v>40</v>
      </c>
      <c r="AU8" s="11">
        <v>108</v>
      </c>
      <c r="AV8" s="11">
        <v>14</v>
      </c>
      <c r="AW8" s="11"/>
      <c r="AX8" s="11">
        <v>112</v>
      </c>
      <c r="AY8" s="11">
        <v>308</v>
      </c>
      <c r="AZ8" s="11">
        <v>25</v>
      </c>
      <c r="BA8" s="11">
        <v>102</v>
      </c>
      <c r="BB8" s="11">
        <v>125</v>
      </c>
      <c r="BC8" s="11"/>
      <c r="BD8" s="11">
        <v>457</v>
      </c>
      <c r="BE8" s="11">
        <v>213</v>
      </c>
      <c r="BF8" s="11"/>
      <c r="BG8" s="11">
        <v>354</v>
      </c>
      <c r="BH8" s="11">
        <v>315</v>
      </c>
      <c r="BI8" s="11"/>
      <c r="BJ8" s="11">
        <v>433</v>
      </c>
      <c r="BK8" s="11">
        <v>227</v>
      </c>
    </row>
    <row r="9" spans="2:63" ht="72.5" x14ac:dyDescent="0.35">
      <c r="B9" s="17" t="s">
        <v>281</v>
      </c>
      <c r="C9" s="16">
        <v>0.59728608368066005</v>
      </c>
      <c r="D9" s="16">
        <v>0.64253540392086606</v>
      </c>
      <c r="E9" s="16">
        <v>0.557096229468383</v>
      </c>
      <c r="F9" s="16"/>
      <c r="G9" s="16">
        <v>0.27185443553509397</v>
      </c>
      <c r="H9" s="16">
        <v>0.41425497836700298</v>
      </c>
      <c r="I9" s="16">
        <v>0.74316263446904196</v>
      </c>
      <c r="J9" s="16"/>
      <c r="K9" s="16">
        <v>0.652721972186737</v>
      </c>
      <c r="L9" s="16">
        <v>0.64588988261040703</v>
      </c>
      <c r="M9" s="16">
        <v>0.581721160729334</v>
      </c>
      <c r="N9" s="16">
        <v>0.53264002405931998</v>
      </c>
      <c r="O9" s="16"/>
      <c r="P9" s="16">
        <v>0.36647094127082402</v>
      </c>
      <c r="Q9" s="16">
        <v>0.49795057555920003</v>
      </c>
      <c r="R9" s="16">
        <v>0.73637779100261402</v>
      </c>
      <c r="S9" s="16">
        <v>0.69103679389057004</v>
      </c>
      <c r="T9" s="16"/>
      <c r="U9" s="16">
        <v>0.59917906719576797</v>
      </c>
      <c r="V9" s="16">
        <v>0.60267823196353798</v>
      </c>
      <c r="W9" s="16">
        <v>0.56902059576384301</v>
      </c>
      <c r="X9" s="16">
        <v>0.66173833677464799</v>
      </c>
      <c r="Y9" s="16">
        <v>0.488983099454744</v>
      </c>
      <c r="Z9" s="16"/>
      <c r="AA9" s="16">
        <v>0.61996841829132598</v>
      </c>
      <c r="AB9" s="16">
        <v>0.59479178684195599</v>
      </c>
      <c r="AC9" s="16"/>
      <c r="AD9" s="16">
        <v>0.62793750618310196</v>
      </c>
      <c r="AE9" s="16">
        <v>0.61249921591928602</v>
      </c>
      <c r="AF9" s="16"/>
      <c r="AG9" s="16">
        <v>0.56604478144022097</v>
      </c>
      <c r="AH9" s="16">
        <v>0.84181845949902401</v>
      </c>
      <c r="AI9" s="16">
        <v>0.64944342467934302</v>
      </c>
      <c r="AJ9" s="16" t="s">
        <v>123</v>
      </c>
      <c r="AK9" s="16" t="s">
        <v>123</v>
      </c>
      <c r="AL9" s="16" t="s">
        <v>123</v>
      </c>
      <c r="AM9" s="16">
        <v>9.97517319493684E-2</v>
      </c>
      <c r="AN9" s="16">
        <v>0.32229835783211902</v>
      </c>
      <c r="AO9" s="16">
        <v>0.34726529715392002</v>
      </c>
      <c r="AP9" s="16"/>
      <c r="AQ9" s="16">
        <v>0.64893594891991102</v>
      </c>
      <c r="AR9" s="16">
        <v>0.67347703532945902</v>
      </c>
      <c r="AS9" s="16">
        <v>0.51612964690032104</v>
      </c>
      <c r="AT9" s="16">
        <v>0.58467808451330305</v>
      </c>
      <c r="AU9" s="16">
        <v>0.39321786284014099</v>
      </c>
      <c r="AV9" s="16">
        <v>0.19505237206873699</v>
      </c>
      <c r="AW9" s="16"/>
      <c r="AX9" s="16">
        <v>0.51176885398860605</v>
      </c>
      <c r="AY9" s="16">
        <v>0.65803693964431897</v>
      </c>
      <c r="AZ9" s="16">
        <v>0.42590340453535402</v>
      </c>
      <c r="BA9" s="16">
        <v>0.68930080337372701</v>
      </c>
      <c r="BB9" s="16">
        <v>0.48350173675865499</v>
      </c>
      <c r="BC9" s="16"/>
      <c r="BD9" s="16">
        <v>0.64094470835605899</v>
      </c>
      <c r="BE9" s="16">
        <v>0.50891500946437596</v>
      </c>
      <c r="BF9" s="16"/>
      <c r="BG9" s="16">
        <v>0.67989915153212199</v>
      </c>
      <c r="BH9" s="16">
        <v>0.50068858957338103</v>
      </c>
      <c r="BI9" s="16"/>
      <c r="BJ9" s="16">
        <v>0.60112872237586401</v>
      </c>
      <c r="BK9" s="16">
        <v>0.60452570617666901</v>
      </c>
    </row>
    <row r="10" spans="2:63" x14ac:dyDescent="0.35">
      <c r="B10" s="17" t="s">
        <v>282</v>
      </c>
      <c r="C10" s="16">
        <v>0.31654862899179498</v>
      </c>
      <c r="D10" s="16">
        <v>0.40106942953550401</v>
      </c>
      <c r="E10" s="16">
        <v>0.24463461606327899</v>
      </c>
      <c r="F10" s="16"/>
      <c r="G10" s="16">
        <v>0.14745457801381401</v>
      </c>
      <c r="H10" s="16">
        <v>0.33516882227102901</v>
      </c>
      <c r="I10" s="16">
        <v>0.33409276612987299</v>
      </c>
      <c r="J10" s="16"/>
      <c r="K10" s="16">
        <v>0.30277512846555998</v>
      </c>
      <c r="L10" s="16">
        <v>0.31043914382453802</v>
      </c>
      <c r="M10" s="16">
        <v>0.32668719926955903</v>
      </c>
      <c r="N10" s="16">
        <v>0.31518235204238199</v>
      </c>
      <c r="O10" s="16"/>
      <c r="P10" s="16">
        <v>0.20068682531040799</v>
      </c>
      <c r="Q10" s="16">
        <v>0.28493275822284603</v>
      </c>
      <c r="R10" s="16">
        <v>0.26147456712843797</v>
      </c>
      <c r="S10" s="16">
        <v>0.41365928483636399</v>
      </c>
      <c r="T10" s="16"/>
      <c r="U10" s="16">
        <v>0.28077303400863102</v>
      </c>
      <c r="V10" s="16">
        <v>0.31233897579944703</v>
      </c>
      <c r="W10" s="16">
        <v>0.39293623497896601</v>
      </c>
      <c r="X10" s="16">
        <v>0.45397666965618499</v>
      </c>
      <c r="Y10" s="16">
        <v>0.47393491690784501</v>
      </c>
      <c r="Z10" s="16"/>
      <c r="AA10" s="16">
        <v>0.28753483766608601</v>
      </c>
      <c r="AB10" s="16">
        <v>0.36735091250305402</v>
      </c>
      <c r="AC10" s="16"/>
      <c r="AD10" s="16">
        <v>0.30159079541758899</v>
      </c>
      <c r="AE10" s="16">
        <v>0.35359914705176099</v>
      </c>
      <c r="AF10" s="16"/>
      <c r="AG10" s="16">
        <v>0.33732808704784301</v>
      </c>
      <c r="AH10" s="16">
        <v>0.329700678929157</v>
      </c>
      <c r="AI10" s="16">
        <v>0.45959141150970501</v>
      </c>
      <c r="AJ10" s="16" t="s">
        <v>123</v>
      </c>
      <c r="AK10" s="16" t="s">
        <v>123</v>
      </c>
      <c r="AL10" s="16" t="s">
        <v>123</v>
      </c>
      <c r="AM10" s="16">
        <v>0.28067354743418299</v>
      </c>
      <c r="AN10" s="16">
        <v>0.10538425199868701</v>
      </c>
      <c r="AO10" s="16">
        <v>0.34726529715392002</v>
      </c>
      <c r="AP10" s="16"/>
      <c r="AQ10" s="16">
        <v>0.379091994415442</v>
      </c>
      <c r="AR10" s="16">
        <v>0.30729270379212897</v>
      </c>
      <c r="AS10" s="16">
        <v>0.105680758814211</v>
      </c>
      <c r="AT10" s="16">
        <v>0.16089720933006199</v>
      </c>
      <c r="AU10" s="16">
        <v>0.22046553185128201</v>
      </c>
      <c r="AV10" s="16">
        <v>0.275468616541718</v>
      </c>
      <c r="AW10" s="16"/>
      <c r="AX10" s="16">
        <v>0.25235893903113898</v>
      </c>
      <c r="AY10" s="16">
        <v>0.36126038602476601</v>
      </c>
      <c r="AZ10" s="16">
        <v>0.48793333478645501</v>
      </c>
      <c r="BA10" s="16">
        <v>0.27764456128907</v>
      </c>
      <c r="BB10" s="16">
        <v>0.26039432947806201</v>
      </c>
      <c r="BC10" s="16"/>
      <c r="BD10" s="16">
        <v>0.279673935043182</v>
      </c>
      <c r="BE10" s="16">
        <v>0.39413211017060901</v>
      </c>
      <c r="BF10" s="16"/>
      <c r="BG10" s="16">
        <v>0.28226122090749101</v>
      </c>
      <c r="BH10" s="16">
        <v>0.35805329996847801</v>
      </c>
      <c r="BI10" s="16"/>
      <c r="BJ10" s="16">
        <v>0.294443329231315</v>
      </c>
      <c r="BK10" s="16">
        <v>0.36272645627240702</v>
      </c>
    </row>
    <row r="11" spans="2:63" ht="29" x14ac:dyDescent="0.35">
      <c r="B11" s="17" t="s">
        <v>172</v>
      </c>
      <c r="C11" s="16">
        <v>9.6784702383622398E-2</v>
      </c>
      <c r="D11" s="16">
        <v>6.8152361413233303E-2</v>
      </c>
      <c r="E11" s="16">
        <v>0.121361076180706</v>
      </c>
      <c r="F11" s="16"/>
      <c r="G11" s="16">
        <v>0.23275581320505601</v>
      </c>
      <c r="H11" s="16">
        <v>0.15532222804189699</v>
      </c>
      <c r="I11" s="16">
        <v>4.5022446773240903E-2</v>
      </c>
      <c r="J11" s="16"/>
      <c r="K11" s="16">
        <v>5.32140359857586E-2</v>
      </c>
      <c r="L11" s="16">
        <v>8.44843889679152E-2</v>
      </c>
      <c r="M11" s="16">
        <v>9.8264443888642805E-2</v>
      </c>
      <c r="N11" s="16">
        <v>0.14101486906914601</v>
      </c>
      <c r="O11" s="16"/>
      <c r="P11" s="16">
        <v>0.16081104693095599</v>
      </c>
      <c r="Q11" s="16">
        <v>0.12655547752357099</v>
      </c>
      <c r="R11" s="16">
        <v>7.1932388590220095E-2</v>
      </c>
      <c r="S11" s="16">
        <v>6.8758887164365998E-2</v>
      </c>
      <c r="T11" s="16"/>
      <c r="U11" s="16">
        <v>0.111954345728087</v>
      </c>
      <c r="V11" s="16">
        <v>8.9471937484989494E-2</v>
      </c>
      <c r="W11" s="16">
        <v>6.6934499196994596E-2</v>
      </c>
      <c r="X11" s="16">
        <v>3.79477478836883E-2</v>
      </c>
      <c r="Y11" s="16">
        <v>0.18685609064122</v>
      </c>
      <c r="Z11" s="16"/>
      <c r="AA11" s="16">
        <v>9.4542677290261598E-2</v>
      </c>
      <c r="AB11" s="16">
        <v>8.3916055724487196E-2</v>
      </c>
      <c r="AC11" s="16"/>
      <c r="AD11" s="16">
        <v>8.90331370467424E-2</v>
      </c>
      <c r="AE11" s="16">
        <v>7.6923136945777307E-2</v>
      </c>
      <c r="AF11" s="16"/>
      <c r="AG11" s="16">
        <v>8.6086259406480903E-2</v>
      </c>
      <c r="AH11" s="16">
        <v>2.9671128320960499E-2</v>
      </c>
      <c r="AI11" s="16">
        <v>3.4299788128602397E-2</v>
      </c>
      <c r="AJ11" s="16" t="s">
        <v>123</v>
      </c>
      <c r="AK11" s="16" t="s">
        <v>123</v>
      </c>
      <c r="AL11" s="16" t="s">
        <v>123</v>
      </c>
      <c r="AM11" s="16">
        <v>0.146600503892964</v>
      </c>
      <c r="AN11" s="16">
        <v>0.38155826384216102</v>
      </c>
      <c r="AO11" s="16">
        <v>0.65273470284608004</v>
      </c>
      <c r="AP11" s="16"/>
      <c r="AQ11" s="16">
        <v>5.04341471519138E-2</v>
      </c>
      <c r="AR11" s="16">
        <v>9.1145337094928697E-2</v>
      </c>
      <c r="AS11" s="16">
        <v>0.10015358042079001</v>
      </c>
      <c r="AT11" s="16">
        <v>0.14207846046497499</v>
      </c>
      <c r="AU11" s="16">
        <v>0.20836281838534701</v>
      </c>
      <c r="AV11" s="16">
        <v>0.34631647056932502</v>
      </c>
      <c r="AW11" s="16"/>
      <c r="AX11" s="16">
        <v>0.126063086224279</v>
      </c>
      <c r="AY11" s="16">
        <v>8.8871498671135599E-2</v>
      </c>
      <c r="AZ11" s="16">
        <v>0.100976425908817</v>
      </c>
      <c r="BA11" s="16">
        <v>6.6837197291694295E-2</v>
      </c>
      <c r="BB11" s="16">
        <v>0.113693382580364</v>
      </c>
      <c r="BC11" s="16"/>
      <c r="BD11" s="16">
        <v>0.107854203500998</v>
      </c>
      <c r="BE11" s="16">
        <v>7.3898029985251495E-2</v>
      </c>
      <c r="BF11" s="16"/>
      <c r="BG11" s="16">
        <v>9.2752308543512907E-2</v>
      </c>
      <c r="BH11" s="16">
        <v>0.102229223918538</v>
      </c>
      <c r="BI11" s="16"/>
      <c r="BJ11" s="16">
        <v>0.121896103096229</v>
      </c>
      <c r="BK11" s="16">
        <v>4.9532303241777299E-2</v>
      </c>
    </row>
    <row r="12" spans="2:63" ht="58" x14ac:dyDescent="0.35">
      <c r="B12" s="17" t="s">
        <v>169</v>
      </c>
      <c r="C12" s="16">
        <v>3.6419436337410203E-2</v>
      </c>
      <c r="D12" s="16">
        <v>3.5357340297133298E-2</v>
      </c>
      <c r="E12" s="16">
        <v>3.7508581878815901E-2</v>
      </c>
      <c r="F12" s="16"/>
      <c r="G12" s="16">
        <v>1.3356886104368E-2</v>
      </c>
      <c r="H12" s="16">
        <v>5.4807084277656001E-2</v>
      </c>
      <c r="I12" s="16">
        <v>3.0694288635686899E-2</v>
      </c>
      <c r="J12" s="16"/>
      <c r="K12" s="16">
        <v>1.47720950470039E-2</v>
      </c>
      <c r="L12" s="16">
        <v>4.7346721747199498E-2</v>
      </c>
      <c r="M12" s="16">
        <v>2.8745432701418501E-2</v>
      </c>
      <c r="N12" s="16">
        <v>5.6494289270591698E-2</v>
      </c>
      <c r="O12" s="16"/>
      <c r="P12" s="16">
        <v>1.6133817377568301E-2</v>
      </c>
      <c r="Q12" s="16">
        <v>1.7846855587562199E-2</v>
      </c>
      <c r="R12" s="16">
        <v>1.92515001645636E-2</v>
      </c>
      <c r="S12" s="16">
        <v>6.0230733724283801E-2</v>
      </c>
      <c r="T12" s="16"/>
      <c r="U12" s="16">
        <v>3.6801586742408E-2</v>
      </c>
      <c r="V12" s="16">
        <v>2.997549366571E-2</v>
      </c>
      <c r="W12" s="16">
        <v>4.3595337950960898E-2</v>
      </c>
      <c r="X12" s="16">
        <v>3.6287817745030003E-2</v>
      </c>
      <c r="Y12" s="16">
        <v>9.7745052702484306E-2</v>
      </c>
      <c r="Z12" s="16"/>
      <c r="AA12" s="16">
        <v>1.74414565897895E-2</v>
      </c>
      <c r="AB12" s="16">
        <v>4.6259919329296302E-2</v>
      </c>
      <c r="AC12" s="16"/>
      <c r="AD12" s="16">
        <v>2.7699578991538899E-2</v>
      </c>
      <c r="AE12" s="16">
        <v>4.0508400554473703E-2</v>
      </c>
      <c r="AF12" s="16"/>
      <c r="AG12" s="16">
        <v>3.1933254358902298E-2</v>
      </c>
      <c r="AH12" s="16">
        <v>2.5792421313949699E-2</v>
      </c>
      <c r="AI12" s="16">
        <v>6.5962887778962601E-2</v>
      </c>
      <c r="AJ12" s="16" t="s">
        <v>123</v>
      </c>
      <c r="AK12" s="16" t="s">
        <v>123</v>
      </c>
      <c r="AL12" s="16" t="s">
        <v>123</v>
      </c>
      <c r="AM12" s="16">
        <v>0.103008688045854</v>
      </c>
      <c r="AN12" s="16">
        <v>3.6527391280513202E-2</v>
      </c>
      <c r="AO12" s="16">
        <v>0</v>
      </c>
      <c r="AP12" s="16"/>
      <c r="AQ12" s="16">
        <v>4.7740538211462E-2</v>
      </c>
      <c r="AR12" s="16">
        <v>1.44704543813132E-2</v>
      </c>
      <c r="AS12" s="16">
        <v>0.110083253011274</v>
      </c>
      <c r="AT12" s="16">
        <v>2.1314290645577199E-2</v>
      </c>
      <c r="AU12" s="16">
        <v>3.5367934994814797E-2</v>
      </c>
      <c r="AV12" s="16">
        <v>0</v>
      </c>
      <c r="AW12" s="16"/>
      <c r="AX12" s="16">
        <v>2.5554608931401799E-2</v>
      </c>
      <c r="AY12" s="16">
        <v>3.53705742803372E-2</v>
      </c>
      <c r="AZ12" s="16">
        <v>0</v>
      </c>
      <c r="BA12" s="16">
        <v>4.7594923588780903E-2</v>
      </c>
      <c r="BB12" s="16">
        <v>4.7035936831124503E-2</v>
      </c>
      <c r="BC12" s="16"/>
      <c r="BD12" s="16">
        <v>4.5114824970600299E-2</v>
      </c>
      <c r="BE12" s="16">
        <v>1.80931527705867E-2</v>
      </c>
      <c r="BF12" s="16"/>
      <c r="BG12" s="16">
        <v>2.8078694840434602E-2</v>
      </c>
      <c r="BH12" s="16">
        <v>4.6131969289104402E-2</v>
      </c>
      <c r="BI12" s="16"/>
      <c r="BJ12" s="16">
        <v>4.0738333405505298E-2</v>
      </c>
      <c r="BK12" s="16">
        <v>3.01395882762053E-2</v>
      </c>
    </row>
    <row r="13" spans="2:63" x14ac:dyDescent="0.35">
      <c r="B13" s="17" t="s">
        <v>84</v>
      </c>
      <c r="C13" s="16">
        <v>2.6132113073508201E-2</v>
      </c>
      <c r="D13" s="16">
        <v>2.34961032162011E-2</v>
      </c>
      <c r="E13" s="16">
        <v>2.8487829178729301E-2</v>
      </c>
      <c r="F13" s="16"/>
      <c r="G13" s="16">
        <v>1.4392594408584701E-2</v>
      </c>
      <c r="H13" s="16">
        <v>4.19161976844604E-2</v>
      </c>
      <c r="I13" s="16">
        <v>1.9927111924025801E-2</v>
      </c>
      <c r="J13" s="16"/>
      <c r="K13" s="16">
        <v>1.6294518852388799E-2</v>
      </c>
      <c r="L13" s="16">
        <v>3.2291785186566897E-2</v>
      </c>
      <c r="M13" s="16">
        <v>2.9247445897898901E-2</v>
      </c>
      <c r="N13" s="16">
        <v>2.2040805898541599E-2</v>
      </c>
      <c r="O13" s="16"/>
      <c r="P13" s="16">
        <v>4.9491403996327302E-2</v>
      </c>
      <c r="Q13" s="16">
        <v>2.6561708684314098E-2</v>
      </c>
      <c r="R13" s="16">
        <v>8.7754884472961807E-3</v>
      </c>
      <c r="S13" s="16">
        <v>3.6152719706355201E-3</v>
      </c>
      <c r="T13" s="16"/>
      <c r="U13" s="16">
        <v>2.99614963791375E-2</v>
      </c>
      <c r="V13" s="16">
        <v>1.18579769135511E-2</v>
      </c>
      <c r="W13" s="16">
        <v>3.4036354145714903E-2</v>
      </c>
      <c r="X13" s="16">
        <v>1.9480530893028099E-2</v>
      </c>
      <c r="Y13" s="16">
        <v>0</v>
      </c>
      <c r="Z13" s="16"/>
      <c r="AA13" s="16">
        <v>2.5003847830476201E-2</v>
      </c>
      <c r="AB13" s="16">
        <v>1.7305297344437899E-2</v>
      </c>
      <c r="AC13" s="16"/>
      <c r="AD13" s="16">
        <v>3.4430045721130502E-2</v>
      </c>
      <c r="AE13" s="16">
        <v>1.64733867018035E-2</v>
      </c>
      <c r="AF13" s="16"/>
      <c r="AG13" s="16">
        <v>4.1886251229992101E-2</v>
      </c>
      <c r="AH13" s="16">
        <v>4.2299126675781002E-3</v>
      </c>
      <c r="AI13" s="16">
        <v>1.1326570503328699E-2</v>
      </c>
      <c r="AJ13" s="16" t="s">
        <v>123</v>
      </c>
      <c r="AK13" s="16" t="s">
        <v>123</v>
      </c>
      <c r="AL13" s="16" t="s">
        <v>123</v>
      </c>
      <c r="AM13" s="16">
        <v>5.0444790019266897E-2</v>
      </c>
      <c r="AN13" s="16">
        <v>1.6753307881230001E-2</v>
      </c>
      <c r="AO13" s="16">
        <v>0</v>
      </c>
      <c r="AP13" s="16"/>
      <c r="AQ13" s="16">
        <v>1.6717856958663999E-2</v>
      </c>
      <c r="AR13" s="16">
        <v>3.2706093386542498E-2</v>
      </c>
      <c r="AS13" s="16">
        <v>0</v>
      </c>
      <c r="AT13" s="16">
        <v>2.29670252461136E-2</v>
      </c>
      <c r="AU13" s="16">
        <v>3.6767653476708399E-2</v>
      </c>
      <c r="AV13" s="16">
        <v>0</v>
      </c>
      <c r="AW13" s="16"/>
      <c r="AX13" s="16">
        <v>1.6721708487704701E-2</v>
      </c>
      <c r="AY13" s="16">
        <v>1.86926481324983E-2</v>
      </c>
      <c r="AZ13" s="16">
        <v>0.117868197747655</v>
      </c>
      <c r="BA13" s="16">
        <v>3.9552099218824598E-2</v>
      </c>
      <c r="BB13" s="16">
        <v>2.3355577886154399E-2</v>
      </c>
      <c r="BC13" s="16"/>
      <c r="BD13" s="16">
        <v>1.25274060684149E-2</v>
      </c>
      <c r="BE13" s="16">
        <v>5.1018469332115499E-2</v>
      </c>
      <c r="BF13" s="16"/>
      <c r="BG13" s="16">
        <v>1.62263946262678E-2</v>
      </c>
      <c r="BH13" s="16">
        <v>3.7505071104209801E-2</v>
      </c>
      <c r="BI13" s="16"/>
      <c r="BJ13" s="16">
        <v>1.8048579080010799E-2</v>
      </c>
      <c r="BK13" s="16">
        <v>3.00084802882419E-2</v>
      </c>
    </row>
    <row r="14" spans="2:63" ht="29" x14ac:dyDescent="0.35">
      <c r="B14" s="17" t="s">
        <v>283</v>
      </c>
      <c r="C14" s="16">
        <v>2.25464450597136E-2</v>
      </c>
      <c r="D14" s="16">
        <v>2.6836973000679699E-2</v>
      </c>
      <c r="E14" s="16">
        <v>1.90640207318345E-2</v>
      </c>
      <c r="F14" s="16"/>
      <c r="G14" s="16">
        <v>0</v>
      </c>
      <c r="H14" s="16">
        <v>1.9309843501403801E-2</v>
      </c>
      <c r="I14" s="16">
        <v>2.7815392572087601E-2</v>
      </c>
      <c r="J14" s="16"/>
      <c r="K14" s="16">
        <v>8.5192726820469394E-3</v>
      </c>
      <c r="L14" s="16">
        <v>2.6863692845675999E-2</v>
      </c>
      <c r="M14" s="16">
        <v>2.2672895399247901E-2</v>
      </c>
      <c r="N14" s="16">
        <v>2.9069034852270598E-2</v>
      </c>
      <c r="O14" s="16"/>
      <c r="P14" s="16">
        <v>4.5119915392215597E-2</v>
      </c>
      <c r="Q14" s="16">
        <v>2.63005494603861E-2</v>
      </c>
      <c r="R14" s="16">
        <v>4.51297062052319E-2</v>
      </c>
      <c r="S14" s="16">
        <v>3.89047184434453E-3</v>
      </c>
      <c r="T14" s="16"/>
      <c r="U14" s="16">
        <v>2.5466051199968701E-2</v>
      </c>
      <c r="V14" s="16">
        <v>1.8611708294005699E-2</v>
      </c>
      <c r="W14" s="16">
        <v>1.06520220839406E-2</v>
      </c>
      <c r="X14" s="16">
        <v>2.0683693822744698E-2</v>
      </c>
      <c r="Y14" s="16">
        <v>0</v>
      </c>
      <c r="Z14" s="16"/>
      <c r="AA14" s="16">
        <v>1.31357962217259E-2</v>
      </c>
      <c r="AB14" s="16">
        <v>2.6070291224253601E-2</v>
      </c>
      <c r="AC14" s="16"/>
      <c r="AD14" s="16">
        <v>9.9915480556721798E-3</v>
      </c>
      <c r="AE14" s="16">
        <v>3.1200679095130999E-2</v>
      </c>
      <c r="AF14" s="16"/>
      <c r="AG14" s="16">
        <v>2.8134420487525898E-2</v>
      </c>
      <c r="AH14" s="16">
        <v>2.9897051668272799E-2</v>
      </c>
      <c r="AI14" s="16">
        <v>0</v>
      </c>
      <c r="AJ14" s="16" t="s">
        <v>123</v>
      </c>
      <c r="AK14" s="16" t="s">
        <v>123</v>
      </c>
      <c r="AL14" s="16" t="s">
        <v>123</v>
      </c>
      <c r="AM14" s="16">
        <v>0</v>
      </c>
      <c r="AN14" s="16">
        <v>2.0108641665606899E-2</v>
      </c>
      <c r="AO14" s="16">
        <v>0</v>
      </c>
      <c r="AP14" s="16"/>
      <c r="AQ14" s="16">
        <v>2.3114677895635798E-2</v>
      </c>
      <c r="AR14" s="16">
        <v>6.5189099600467901E-3</v>
      </c>
      <c r="AS14" s="16">
        <v>0</v>
      </c>
      <c r="AT14" s="16">
        <v>5.0698198923213603E-2</v>
      </c>
      <c r="AU14" s="16">
        <v>3.7761895198565598E-2</v>
      </c>
      <c r="AV14" s="16">
        <v>0</v>
      </c>
      <c r="AW14" s="16"/>
      <c r="AX14" s="16">
        <v>2.7980985589887701E-2</v>
      </c>
      <c r="AY14" s="16">
        <v>1.29756188484518E-2</v>
      </c>
      <c r="AZ14" s="16">
        <v>0</v>
      </c>
      <c r="BA14" s="16">
        <v>0</v>
      </c>
      <c r="BB14" s="16">
        <v>6.4313522825977396E-2</v>
      </c>
      <c r="BC14" s="16"/>
      <c r="BD14" s="16">
        <v>2.1893594848857698E-2</v>
      </c>
      <c r="BE14" s="16">
        <v>2.4144628048393599E-2</v>
      </c>
      <c r="BF14" s="16"/>
      <c r="BG14" s="16">
        <v>1.9706023392863099E-2</v>
      </c>
      <c r="BH14" s="16">
        <v>2.59499764890497E-2</v>
      </c>
      <c r="BI14" s="16"/>
      <c r="BJ14" s="16">
        <v>3.0214523121412901E-2</v>
      </c>
      <c r="BK14" s="16">
        <v>9.1357023396376209E-3</v>
      </c>
    </row>
    <row r="15" spans="2:63" ht="43.5" x14ac:dyDescent="0.35">
      <c r="B15" s="17" t="s">
        <v>284</v>
      </c>
      <c r="C15" s="16">
        <v>5.5121887030148602E-3</v>
      </c>
      <c r="D15" s="16">
        <v>9.2983236548500308E-3</v>
      </c>
      <c r="E15" s="16">
        <v>2.36138658322364E-3</v>
      </c>
      <c r="F15" s="16"/>
      <c r="G15" s="16">
        <v>1.33611795957474E-2</v>
      </c>
      <c r="H15" s="16">
        <v>9.0509213912001694E-3</v>
      </c>
      <c r="I15" s="16">
        <v>2.4424223264487999E-3</v>
      </c>
      <c r="J15" s="16"/>
      <c r="K15" s="16">
        <v>1.6083523836135399E-2</v>
      </c>
      <c r="L15" s="16">
        <v>5.85772595323014E-3</v>
      </c>
      <c r="M15" s="16">
        <v>3.7478648995780801E-3</v>
      </c>
      <c r="N15" s="16">
        <v>0</v>
      </c>
      <c r="O15" s="16"/>
      <c r="P15" s="16">
        <v>7.4475213355458701E-3</v>
      </c>
      <c r="Q15" s="16">
        <v>6.4467949995096396E-3</v>
      </c>
      <c r="R15" s="16">
        <v>0</v>
      </c>
      <c r="S15" s="16">
        <v>3.6842214888369602E-3</v>
      </c>
      <c r="T15" s="16"/>
      <c r="U15" s="16">
        <v>5.3866221609473403E-3</v>
      </c>
      <c r="V15" s="16">
        <v>5.54099023621836E-3</v>
      </c>
      <c r="W15" s="16">
        <v>0</v>
      </c>
      <c r="X15" s="16">
        <v>1.7649870699529099E-2</v>
      </c>
      <c r="Y15" s="16">
        <v>0</v>
      </c>
      <c r="Z15" s="16"/>
      <c r="AA15" s="16">
        <v>0</v>
      </c>
      <c r="AB15" s="16">
        <v>1.20623574953127E-2</v>
      </c>
      <c r="AC15" s="16"/>
      <c r="AD15" s="16">
        <v>0</v>
      </c>
      <c r="AE15" s="16">
        <v>1.25843350261713E-2</v>
      </c>
      <c r="AF15" s="16"/>
      <c r="AG15" s="16">
        <v>4.6204102475039099E-3</v>
      </c>
      <c r="AH15" s="16">
        <v>7.9041697426441692E-3</v>
      </c>
      <c r="AI15" s="16">
        <v>0</v>
      </c>
      <c r="AJ15" s="16" t="s">
        <v>123</v>
      </c>
      <c r="AK15" s="16" t="s">
        <v>123</v>
      </c>
      <c r="AL15" s="16" t="s">
        <v>123</v>
      </c>
      <c r="AM15" s="16">
        <v>4.3732164745706098E-2</v>
      </c>
      <c r="AN15" s="16">
        <v>0</v>
      </c>
      <c r="AO15" s="16">
        <v>0</v>
      </c>
      <c r="AP15" s="16"/>
      <c r="AQ15" s="16">
        <v>5.3081976553573003E-3</v>
      </c>
      <c r="AR15" s="16">
        <v>6.6453723288090296E-3</v>
      </c>
      <c r="AS15" s="16">
        <v>0</v>
      </c>
      <c r="AT15" s="16">
        <v>0</v>
      </c>
      <c r="AU15" s="16">
        <v>8.0612028729319107E-3</v>
      </c>
      <c r="AV15" s="16">
        <v>0</v>
      </c>
      <c r="AW15" s="16"/>
      <c r="AX15" s="16">
        <v>0</v>
      </c>
      <c r="AY15" s="16">
        <v>6.0406091286823102E-3</v>
      </c>
      <c r="AZ15" s="16">
        <v>0</v>
      </c>
      <c r="BA15" s="16">
        <v>0</v>
      </c>
      <c r="BB15" s="16">
        <v>1.4760441492964601E-2</v>
      </c>
      <c r="BC15" s="16"/>
      <c r="BD15" s="16">
        <v>5.9356849686287103E-3</v>
      </c>
      <c r="BE15" s="16">
        <v>4.6524984145333804E-3</v>
      </c>
      <c r="BF15" s="16"/>
      <c r="BG15" s="16">
        <v>2.4295707629882401E-3</v>
      </c>
      <c r="BH15" s="16">
        <v>9.0266231969393304E-3</v>
      </c>
      <c r="BI15" s="16"/>
      <c r="BJ15" s="16">
        <v>6.57160907658174E-3</v>
      </c>
      <c r="BK15" s="16">
        <v>3.7880606250378498E-3</v>
      </c>
    </row>
    <row r="16" spans="2:63" x14ac:dyDescent="0.35">
      <c r="B16" s="17" t="s">
        <v>140</v>
      </c>
      <c r="C16" s="18">
        <v>0.19888511020914601</v>
      </c>
      <c r="D16" s="18">
        <v>0.13940357363660699</v>
      </c>
      <c r="E16" s="18">
        <v>0.24992890458619499</v>
      </c>
      <c r="F16" s="18"/>
      <c r="G16" s="18">
        <v>0.48454002362683901</v>
      </c>
      <c r="H16" s="18">
        <v>0.26092228346778201</v>
      </c>
      <c r="I16" s="18">
        <v>0.12135684742308001</v>
      </c>
      <c r="J16" s="18"/>
      <c r="K16" s="18">
        <v>0.193030619311098</v>
      </c>
      <c r="L16" s="18">
        <v>0.19908934279058699</v>
      </c>
      <c r="M16" s="18">
        <v>0.21348220833027401</v>
      </c>
      <c r="N16" s="18">
        <v>0.176765694862106</v>
      </c>
      <c r="O16" s="18"/>
      <c r="P16" s="18">
        <v>0.33317652032852901</v>
      </c>
      <c r="Q16" s="18">
        <v>0.24882391718263799</v>
      </c>
      <c r="R16" s="18">
        <v>0.113719148908588</v>
      </c>
      <c r="S16" s="18">
        <v>0.160491635609598</v>
      </c>
      <c r="T16" s="18"/>
      <c r="U16" s="18">
        <v>0.20486815138823899</v>
      </c>
      <c r="V16" s="18">
        <v>0.23410459335459799</v>
      </c>
      <c r="W16" s="18">
        <v>0.17571673681944799</v>
      </c>
      <c r="X16" s="18">
        <v>6.9754233112356095E-2</v>
      </c>
      <c r="Y16" s="18">
        <v>0.241432520184199</v>
      </c>
      <c r="Z16" s="18"/>
      <c r="AA16" s="18">
        <v>0.19888785391574601</v>
      </c>
      <c r="AB16" s="18">
        <v>0.18940554849642199</v>
      </c>
      <c r="AC16" s="18"/>
      <c r="AD16" s="18">
        <v>0.179521661861411</v>
      </c>
      <c r="AE16" s="18">
        <v>0.19609092406099601</v>
      </c>
      <c r="AF16" s="18"/>
      <c r="AG16" s="18">
        <v>0.18001197991475201</v>
      </c>
      <c r="AH16" s="18">
        <v>0.117041390109885</v>
      </c>
      <c r="AI16" s="18">
        <v>5.9590234241537997E-2</v>
      </c>
      <c r="AJ16" s="18" t="s">
        <v>123</v>
      </c>
      <c r="AK16" s="18" t="s">
        <v>123</v>
      </c>
      <c r="AL16" s="18" t="s">
        <v>123</v>
      </c>
      <c r="AM16" s="18">
        <v>0.41610367437343099</v>
      </c>
      <c r="AN16" s="18">
        <v>0.45928247860896698</v>
      </c>
      <c r="AO16" s="18">
        <v>0</v>
      </c>
      <c r="AP16" s="18"/>
      <c r="AQ16" s="18">
        <v>0.150163363116773</v>
      </c>
      <c r="AR16" s="18">
        <v>0.19748493868847899</v>
      </c>
      <c r="AS16" s="18">
        <v>0.27363351966761501</v>
      </c>
      <c r="AT16" s="18">
        <v>0.116477459738835</v>
      </c>
      <c r="AU16" s="18">
        <v>0.33778712670057798</v>
      </c>
      <c r="AV16" s="18">
        <v>0.60374744901662303</v>
      </c>
      <c r="AW16" s="18"/>
      <c r="AX16" s="18">
        <v>0.311235117281284</v>
      </c>
      <c r="AY16" s="18">
        <v>0.160930715933498</v>
      </c>
      <c r="AZ16" s="18">
        <v>0.14174902520581401</v>
      </c>
      <c r="BA16" s="18">
        <v>0.178814061067081</v>
      </c>
      <c r="BB16" s="18">
        <v>0.22006058663036501</v>
      </c>
      <c r="BC16" s="18"/>
      <c r="BD16" s="18">
        <v>0.18125459757578799</v>
      </c>
      <c r="BE16" s="18">
        <v>0.23844050409216699</v>
      </c>
      <c r="BF16" s="18"/>
      <c r="BG16" s="18">
        <v>0.16735008562787501</v>
      </c>
      <c r="BH16" s="18">
        <v>0.236185436572802</v>
      </c>
      <c r="BI16" s="18"/>
      <c r="BJ16" s="18">
        <v>0.21305004095341701</v>
      </c>
      <c r="BK16" s="18">
        <v>0.163543321245082</v>
      </c>
    </row>
    <row r="17" spans="2:2" x14ac:dyDescent="0.35">
      <c r="B17" t="s">
        <v>492</v>
      </c>
    </row>
    <row r="18" spans="2:2" x14ac:dyDescent="0.35">
      <c r="B18" t="s">
        <v>87</v>
      </c>
    </row>
    <row r="19" spans="2:2" x14ac:dyDescent="0.35">
      <c r="B19" t="s">
        <v>88</v>
      </c>
    </row>
    <row r="21" spans="2:2" x14ac:dyDescent="0.35">
      <c r="B21"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K29"/>
  <sheetViews>
    <sheetView showGridLines="0" topLeftCell="A15" workbookViewId="0">
      <pane xSplit="2" topLeftCell="C1" activePane="topRight" state="frozen"/>
      <selection pane="topRight" activeCell="B25" sqref="B25"/>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682</v>
      </c>
      <c r="D7" s="10">
        <v>300</v>
      </c>
      <c r="E7" s="10">
        <v>380</v>
      </c>
      <c r="F7" s="10"/>
      <c r="G7" s="10">
        <v>61</v>
      </c>
      <c r="H7" s="10">
        <v>220</v>
      </c>
      <c r="I7" s="10">
        <v>401</v>
      </c>
      <c r="J7" s="10"/>
      <c r="K7" s="10">
        <v>125</v>
      </c>
      <c r="L7" s="10">
        <v>151</v>
      </c>
      <c r="M7" s="10">
        <v>271</v>
      </c>
      <c r="N7" s="10">
        <v>135</v>
      </c>
      <c r="O7" s="10"/>
      <c r="P7" s="10">
        <v>116</v>
      </c>
      <c r="Q7" s="10">
        <v>153</v>
      </c>
      <c r="R7" s="10">
        <v>110</v>
      </c>
      <c r="S7" s="10">
        <v>273</v>
      </c>
      <c r="T7" s="10"/>
      <c r="U7" s="10">
        <v>356</v>
      </c>
      <c r="V7" s="10">
        <v>165</v>
      </c>
      <c r="W7" s="10">
        <v>89</v>
      </c>
      <c r="X7" s="10">
        <v>53</v>
      </c>
      <c r="Y7" s="10">
        <v>10</v>
      </c>
      <c r="Z7" s="10"/>
      <c r="AA7" s="10">
        <v>234</v>
      </c>
      <c r="AB7" s="10">
        <v>236</v>
      </c>
      <c r="AC7" s="10"/>
      <c r="AD7" s="10">
        <v>291</v>
      </c>
      <c r="AE7" s="10">
        <v>295</v>
      </c>
      <c r="AF7" s="10"/>
      <c r="AG7" s="10">
        <v>215</v>
      </c>
      <c r="AH7" s="10">
        <v>237</v>
      </c>
      <c r="AI7" s="10">
        <v>89</v>
      </c>
      <c r="AJ7" s="10" t="s">
        <v>122</v>
      </c>
      <c r="AK7" s="10" t="s">
        <v>122</v>
      </c>
      <c r="AL7" s="10" t="s">
        <v>122</v>
      </c>
      <c r="AM7" s="10">
        <v>20</v>
      </c>
      <c r="AN7" s="10">
        <v>51</v>
      </c>
      <c r="AO7" s="10">
        <v>3</v>
      </c>
      <c r="AP7" s="10"/>
      <c r="AQ7" s="10">
        <v>354</v>
      </c>
      <c r="AR7" s="10">
        <v>151</v>
      </c>
      <c r="AS7" s="10">
        <v>9</v>
      </c>
      <c r="AT7" s="10">
        <v>41</v>
      </c>
      <c r="AU7" s="10">
        <v>109</v>
      </c>
      <c r="AV7" s="10">
        <v>14</v>
      </c>
      <c r="AW7" s="10"/>
      <c r="AX7" s="10">
        <v>110</v>
      </c>
      <c r="AY7" s="10">
        <v>316</v>
      </c>
      <c r="AZ7" s="10">
        <v>25</v>
      </c>
      <c r="BA7" s="10">
        <v>104</v>
      </c>
      <c r="BB7" s="10">
        <v>127</v>
      </c>
      <c r="BC7" s="10"/>
      <c r="BD7" s="10">
        <v>465</v>
      </c>
      <c r="BE7" s="10">
        <v>215</v>
      </c>
      <c r="BF7" s="10"/>
      <c r="BG7" s="10">
        <v>359</v>
      </c>
      <c r="BH7" s="10">
        <v>320</v>
      </c>
      <c r="BI7" s="10"/>
      <c r="BJ7" s="10">
        <v>441</v>
      </c>
      <c r="BK7" s="10">
        <v>229</v>
      </c>
    </row>
    <row r="8" spans="2:63" ht="30" customHeight="1" x14ac:dyDescent="0.35">
      <c r="B8" s="11" t="s">
        <v>19</v>
      </c>
      <c r="C8" s="11">
        <v>672</v>
      </c>
      <c r="D8" s="11">
        <v>306</v>
      </c>
      <c r="E8" s="11">
        <v>364</v>
      </c>
      <c r="F8" s="11"/>
      <c r="G8" s="11">
        <v>64</v>
      </c>
      <c r="H8" s="11">
        <v>206</v>
      </c>
      <c r="I8" s="11">
        <v>402</v>
      </c>
      <c r="J8" s="11"/>
      <c r="K8" s="11">
        <v>115</v>
      </c>
      <c r="L8" s="11">
        <v>147</v>
      </c>
      <c r="M8" s="11">
        <v>264</v>
      </c>
      <c r="N8" s="11">
        <v>145</v>
      </c>
      <c r="O8" s="11"/>
      <c r="P8" s="11">
        <v>115</v>
      </c>
      <c r="Q8" s="11">
        <v>154</v>
      </c>
      <c r="R8" s="11">
        <v>108</v>
      </c>
      <c r="S8" s="11">
        <v>266</v>
      </c>
      <c r="T8" s="11"/>
      <c r="U8" s="11">
        <v>366</v>
      </c>
      <c r="V8" s="11">
        <v>155</v>
      </c>
      <c r="W8" s="11">
        <v>82</v>
      </c>
      <c r="X8" s="11">
        <v>49</v>
      </c>
      <c r="Y8" s="11">
        <v>10</v>
      </c>
      <c r="Z8" s="11"/>
      <c r="AA8" s="11">
        <v>228</v>
      </c>
      <c r="AB8" s="11">
        <v>236</v>
      </c>
      <c r="AC8" s="11"/>
      <c r="AD8" s="11">
        <v>283</v>
      </c>
      <c r="AE8" s="11">
        <v>294</v>
      </c>
      <c r="AF8" s="11"/>
      <c r="AG8" s="11">
        <v>214</v>
      </c>
      <c r="AH8" s="11">
        <v>234</v>
      </c>
      <c r="AI8" s="11">
        <v>85</v>
      </c>
      <c r="AJ8" s="11" t="s">
        <v>122</v>
      </c>
      <c r="AK8" s="11" t="s">
        <v>122</v>
      </c>
      <c r="AL8" s="11" t="s">
        <v>122</v>
      </c>
      <c r="AM8" s="11">
        <v>20</v>
      </c>
      <c r="AN8" s="11">
        <v>52</v>
      </c>
      <c r="AO8" s="11">
        <v>3</v>
      </c>
      <c r="AP8" s="11"/>
      <c r="AQ8" s="11">
        <v>349</v>
      </c>
      <c r="AR8" s="11">
        <v>148</v>
      </c>
      <c r="AS8" s="11">
        <v>9</v>
      </c>
      <c r="AT8" s="11">
        <v>40</v>
      </c>
      <c r="AU8" s="11">
        <v>108</v>
      </c>
      <c r="AV8" s="11">
        <v>14</v>
      </c>
      <c r="AW8" s="11"/>
      <c r="AX8" s="11">
        <v>112</v>
      </c>
      <c r="AY8" s="11">
        <v>308</v>
      </c>
      <c r="AZ8" s="11">
        <v>25</v>
      </c>
      <c r="BA8" s="11">
        <v>102</v>
      </c>
      <c r="BB8" s="11">
        <v>125</v>
      </c>
      <c r="BC8" s="11"/>
      <c r="BD8" s="11">
        <v>457</v>
      </c>
      <c r="BE8" s="11">
        <v>213</v>
      </c>
      <c r="BF8" s="11"/>
      <c r="BG8" s="11">
        <v>354</v>
      </c>
      <c r="BH8" s="11">
        <v>315</v>
      </c>
      <c r="BI8" s="11"/>
      <c r="BJ8" s="11">
        <v>433</v>
      </c>
      <c r="BK8" s="11">
        <v>227</v>
      </c>
    </row>
    <row r="9" spans="2:63" x14ac:dyDescent="0.35">
      <c r="B9" s="17" t="s">
        <v>286</v>
      </c>
      <c r="C9" s="16">
        <v>0.45451649022247598</v>
      </c>
      <c r="D9" s="16">
        <v>0.44701060716241098</v>
      </c>
      <c r="E9" s="16">
        <v>0.45787258963168098</v>
      </c>
      <c r="F9" s="16"/>
      <c r="G9" s="16">
        <v>0.30414333910132302</v>
      </c>
      <c r="H9" s="16">
        <v>0.41812730568902601</v>
      </c>
      <c r="I9" s="16">
        <v>0.49724016235357998</v>
      </c>
      <c r="J9" s="16"/>
      <c r="K9" s="16">
        <v>0.50649103985680599</v>
      </c>
      <c r="L9" s="16">
        <v>0.52849749548397895</v>
      </c>
      <c r="M9" s="16">
        <v>0.40061178328637098</v>
      </c>
      <c r="N9" s="16">
        <v>0.436735776938243</v>
      </c>
      <c r="O9" s="16"/>
      <c r="P9" s="16">
        <v>0.331411407219247</v>
      </c>
      <c r="Q9" s="16">
        <v>0.42186166386874502</v>
      </c>
      <c r="R9" s="16">
        <v>0.494104764723311</v>
      </c>
      <c r="S9" s="16">
        <v>0.50214070128182298</v>
      </c>
      <c r="T9" s="16"/>
      <c r="U9" s="16">
        <v>0.42574763784297198</v>
      </c>
      <c r="V9" s="16">
        <v>0.53155437618524903</v>
      </c>
      <c r="W9" s="16">
        <v>0.38226468229337601</v>
      </c>
      <c r="X9" s="16">
        <v>0.592871240934149</v>
      </c>
      <c r="Y9" s="16">
        <v>0.43702012399607698</v>
      </c>
      <c r="Z9" s="16"/>
      <c r="AA9" s="16">
        <v>0.44959770272829402</v>
      </c>
      <c r="AB9" s="16">
        <v>0.51403251877584899</v>
      </c>
      <c r="AC9" s="16"/>
      <c r="AD9" s="16">
        <v>0.45165900246038199</v>
      </c>
      <c r="AE9" s="16">
        <v>0.485584623438992</v>
      </c>
      <c r="AF9" s="16"/>
      <c r="AG9" s="16">
        <v>0.429385577144626</v>
      </c>
      <c r="AH9" s="16">
        <v>0.52156223014063396</v>
      </c>
      <c r="AI9" s="16">
        <v>0.50867144646538898</v>
      </c>
      <c r="AJ9" s="16" t="s">
        <v>123</v>
      </c>
      <c r="AK9" s="16" t="s">
        <v>123</v>
      </c>
      <c r="AL9" s="16" t="s">
        <v>123</v>
      </c>
      <c r="AM9" s="16">
        <v>0.33733292509983298</v>
      </c>
      <c r="AN9" s="16">
        <v>0.294132842093698</v>
      </c>
      <c r="AO9" s="16">
        <v>0</v>
      </c>
      <c r="AP9" s="16"/>
      <c r="AQ9" s="16">
        <v>0.46657954084971798</v>
      </c>
      <c r="AR9" s="16">
        <v>0.50422784723116698</v>
      </c>
      <c r="AS9" s="16">
        <v>0.40309313549124598</v>
      </c>
      <c r="AT9" s="16">
        <v>0.490498641151832</v>
      </c>
      <c r="AU9" s="16">
        <v>0.39724856781012402</v>
      </c>
      <c r="AV9" s="16">
        <v>0.13213012766586099</v>
      </c>
      <c r="AW9" s="16"/>
      <c r="AX9" s="16">
        <v>0.42226496030601401</v>
      </c>
      <c r="AY9" s="16">
        <v>0.47155655416741399</v>
      </c>
      <c r="AZ9" s="16">
        <v>0.49942735426756002</v>
      </c>
      <c r="BA9" s="16">
        <v>0.44478713753624899</v>
      </c>
      <c r="BB9" s="16">
        <v>0.440084147651508</v>
      </c>
      <c r="BC9" s="16"/>
      <c r="BD9" s="16">
        <v>0.47665038731374998</v>
      </c>
      <c r="BE9" s="16">
        <v>0.41104808944093302</v>
      </c>
      <c r="BF9" s="16"/>
      <c r="BG9" s="16">
        <v>0.49949431328108501</v>
      </c>
      <c r="BH9" s="16">
        <v>0.40212815571493499</v>
      </c>
      <c r="BI9" s="16"/>
      <c r="BJ9" s="16">
        <v>0.46019398782196902</v>
      </c>
      <c r="BK9" s="16">
        <v>0.44268906016506698</v>
      </c>
    </row>
    <row r="10" spans="2:63" x14ac:dyDescent="0.35">
      <c r="B10" s="17" t="s">
        <v>287</v>
      </c>
      <c r="C10" s="16">
        <v>0.34416266452775601</v>
      </c>
      <c r="D10" s="16">
        <v>0.43268527992112099</v>
      </c>
      <c r="E10" s="16">
        <v>0.26625176085539598</v>
      </c>
      <c r="F10" s="16"/>
      <c r="G10" s="16">
        <v>0.26344654405909701</v>
      </c>
      <c r="H10" s="16">
        <v>0.34434022008836701</v>
      </c>
      <c r="I10" s="16">
        <v>0.35699920672133001</v>
      </c>
      <c r="J10" s="16"/>
      <c r="K10" s="16">
        <v>0.31649399750489199</v>
      </c>
      <c r="L10" s="16">
        <v>0.35165679919553</v>
      </c>
      <c r="M10" s="16">
        <v>0.34949382502815701</v>
      </c>
      <c r="N10" s="16">
        <v>0.34881659777316099</v>
      </c>
      <c r="O10" s="16"/>
      <c r="P10" s="16">
        <v>0.30347820495545502</v>
      </c>
      <c r="Q10" s="16">
        <v>0.26967634306336202</v>
      </c>
      <c r="R10" s="16">
        <v>0.38854247906880501</v>
      </c>
      <c r="S10" s="16">
        <v>0.39929259499886399</v>
      </c>
      <c r="T10" s="16"/>
      <c r="U10" s="16">
        <v>0.306670971700993</v>
      </c>
      <c r="V10" s="16">
        <v>0.40456399659602399</v>
      </c>
      <c r="W10" s="16">
        <v>0.29192474535026303</v>
      </c>
      <c r="X10" s="16">
        <v>0.53132472525491203</v>
      </c>
      <c r="Y10" s="16">
        <v>0.293430154921272</v>
      </c>
      <c r="Z10" s="16"/>
      <c r="AA10" s="16">
        <v>0.34450119585779199</v>
      </c>
      <c r="AB10" s="16">
        <v>0.37782934965628401</v>
      </c>
      <c r="AC10" s="16"/>
      <c r="AD10" s="16">
        <v>0.340567930136361</v>
      </c>
      <c r="AE10" s="16">
        <v>0.370613965569773</v>
      </c>
      <c r="AF10" s="16"/>
      <c r="AG10" s="16">
        <v>0.29719044242988102</v>
      </c>
      <c r="AH10" s="16">
        <v>0.40892406072040499</v>
      </c>
      <c r="AI10" s="16">
        <v>0.40421581929682898</v>
      </c>
      <c r="AJ10" s="16" t="s">
        <v>123</v>
      </c>
      <c r="AK10" s="16" t="s">
        <v>123</v>
      </c>
      <c r="AL10" s="16" t="s">
        <v>123</v>
      </c>
      <c r="AM10" s="16">
        <v>0.19680557548886701</v>
      </c>
      <c r="AN10" s="16">
        <v>0.39207287367968502</v>
      </c>
      <c r="AO10" s="16">
        <v>0.34726529715392002</v>
      </c>
      <c r="AP10" s="16"/>
      <c r="AQ10" s="16">
        <v>0.33538314293503402</v>
      </c>
      <c r="AR10" s="16">
        <v>0.37943612685406602</v>
      </c>
      <c r="AS10" s="16">
        <v>0.20668979460010201</v>
      </c>
      <c r="AT10" s="16">
        <v>0.38085036619650398</v>
      </c>
      <c r="AU10" s="16">
        <v>0.34545821300033402</v>
      </c>
      <c r="AV10" s="16">
        <v>0.26431341559902899</v>
      </c>
      <c r="AW10" s="16"/>
      <c r="AX10" s="16">
        <v>0.33666672337335601</v>
      </c>
      <c r="AY10" s="16">
        <v>0.37162789070720498</v>
      </c>
      <c r="AZ10" s="16">
        <v>0.29659724054395997</v>
      </c>
      <c r="BA10" s="16">
        <v>0.32809786344687902</v>
      </c>
      <c r="BB10" s="16">
        <v>0.30575102924702802</v>
      </c>
      <c r="BC10" s="16"/>
      <c r="BD10" s="16">
        <v>0.36413728352135299</v>
      </c>
      <c r="BE10" s="16">
        <v>0.30435450883805598</v>
      </c>
      <c r="BF10" s="16"/>
      <c r="BG10" s="16">
        <v>0.37354538535790499</v>
      </c>
      <c r="BH10" s="16">
        <v>0.311127409864215</v>
      </c>
      <c r="BI10" s="16"/>
      <c r="BJ10" s="16">
        <v>0.35162440780822302</v>
      </c>
      <c r="BK10" s="16">
        <v>0.331240773958277</v>
      </c>
    </row>
    <row r="11" spans="2:63" x14ac:dyDescent="0.35">
      <c r="B11" s="17" t="s">
        <v>288</v>
      </c>
      <c r="C11" s="16">
        <v>0.34280415727207397</v>
      </c>
      <c r="D11" s="16">
        <v>0.37844230888995301</v>
      </c>
      <c r="E11" s="16">
        <v>0.31471922269661801</v>
      </c>
      <c r="F11" s="16"/>
      <c r="G11" s="16">
        <v>0.24467745540340299</v>
      </c>
      <c r="H11" s="16">
        <v>0.29087547061559799</v>
      </c>
      <c r="I11" s="16">
        <v>0.38511995670364202</v>
      </c>
      <c r="J11" s="16"/>
      <c r="K11" s="16">
        <v>0.28232533411930499</v>
      </c>
      <c r="L11" s="16">
        <v>0.34781626745205602</v>
      </c>
      <c r="M11" s="16">
        <v>0.36760214217374898</v>
      </c>
      <c r="N11" s="16">
        <v>0.34054127146801999</v>
      </c>
      <c r="O11" s="16"/>
      <c r="P11" s="16">
        <v>0.27268202364821398</v>
      </c>
      <c r="Q11" s="16">
        <v>0.35457799766097797</v>
      </c>
      <c r="R11" s="16">
        <v>0.373080019339321</v>
      </c>
      <c r="S11" s="16">
        <v>0.36905492084270503</v>
      </c>
      <c r="T11" s="16"/>
      <c r="U11" s="16">
        <v>0.35193443826291898</v>
      </c>
      <c r="V11" s="16">
        <v>0.3802010163847</v>
      </c>
      <c r="W11" s="16">
        <v>0.24035589142813199</v>
      </c>
      <c r="X11" s="16">
        <v>0.32899640980345701</v>
      </c>
      <c r="Y11" s="16">
        <v>0.241432520184199</v>
      </c>
      <c r="Z11" s="16"/>
      <c r="AA11" s="16">
        <v>0.33615768861308398</v>
      </c>
      <c r="AB11" s="16">
        <v>0.35292401479108199</v>
      </c>
      <c r="AC11" s="16"/>
      <c r="AD11" s="16">
        <v>0.34756397623594798</v>
      </c>
      <c r="AE11" s="16">
        <v>0.34266022685708403</v>
      </c>
      <c r="AF11" s="16"/>
      <c r="AG11" s="16">
        <v>0.34286115425255898</v>
      </c>
      <c r="AH11" s="16">
        <v>0.41267759753429101</v>
      </c>
      <c r="AI11" s="16">
        <v>0.31058699208044499</v>
      </c>
      <c r="AJ11" s="16" t="s">
        <v>123</v>
      </c>
      <c r="AK11" s="16" t="s">
        <v>123</v>
      </c>
      <c r="AL11" s="16" t="s">
        <v>123</v>
      </c>
      <c r="AM11" s="16">
        <v>9.5522621361810195E-2</v>
      </c>
      <c r="AN11" s="16">
        <v>0.27035118524937402</v>
      </c>
      <c r="AO11" s="16">
        <v>0.34726529715392002</v>
      </c>
      <c r="AP11" s="16"/>
      <c r="AQ11" s="16">
        <v>0.351673167976707</v>
      </c>
      <c r="AR11" s="16">
        <v>0.32578497019441599</v>
      </c>
      <c r="AS11" s="16">
        <v>0.50877389430545705</v>
      </c>
      <c r="AT11" s="16">
        <v>0.47870024732809202</v>
      </c>
      <c r="AU11" s="16">
        <v>0.31212818848596602</v>
      </c>
      <c r="AV11" s="16">
        <v>6.2968956352140795E-2</v>
      </c>
      <c r="AW11" s="16"/>
      <c r="AX11" s="16">
        <v>0.343250670564264</v>
      </c>
      <c r="AY11" s="16">
        <v>0.32673796193610199</v>
      </c>
      <c r="AZ11" s="16">
        <v>0.49001642418880698</v>
      </c>
      <c r="BA11" s="16">
        <v>0.31473759252393402</v>
      </c>
      <c r="BB11" s="16">
        <v>0.375082051885546</v>
      </c>
      <c r="BC11" s="16"/>
      <c r="BD11" s="16">
        <v>0.36150158292690499</v>
      </c>
      <c r="BE11" s="16">
        <v>0.301449234708835</v>
      </c>
      <c r="BF11" s="16"/>
      <c r="BG11" s="16">
        <v>0.408898547838001</v>
      </c>
      <c r="BH11" s="16">
        <v>0.27181161890900901</v>
      </c>
      <c r="BI11" s="16"/>
      <c r="BJ11" s="16">
        <v>0.343630027617708</v>
      </c>
      <c r="BK11" s="16">
        <v>0.351202599055638</v>
      </c>
    </row>
    <row r="12" spans="2:63" ht="29" x14ac:dyDescent="0.35">
      <c r="B12" s="17" t="s">
        <v>289</v>
      </c>
      <c r="C12" s="16">
        <v>0.31139663344198898</v>
      </c>
      <c r="D12" s="16">
        <v>0.25593497753067401</v>
      </c>
      <c r="E12" s="16">
        <v>0.35704935557585399</v>
      </c>
      <c r="F12" s="16"/>
      <c r="G12" s="16">
        <v>0.290117803975522</v>
      </c>
      <c r="H12" s="16">
        <v>0.30053055582985699</v>
      </c>
      <c r="I12" s="16">
        <v>0.32037066449420598</v>
      </c>
      <c r="J12" s="16"/>
      <c r="K12" s="16">
        <v>0.31611141798742598</v>
      </c>
      <c r="L12" s="16">
        <v>0.26406194219490398</v>
      </c>
      <c r="M12" s="16">
        <v>0.321900939630614</v>
      </c>
      <c r="N12" s="16">
        <v>0.33632694357991</v>
      </c>
      <c r="O12" s="16"/>
      <c r="P12" s="16">
        <v>0.28397239103365002</v>
      </c>
      <c r="Q12" s="16">
        <v>0.32718964722530403</v>
      </c>
      <c r="R12" s="16">
        <v>0.26962858448640398</v>
      </c>
      <c r="S12" s="16">
        <v>0.32859018215067298</v>
      </c>
      <c r="T12" s="16"/>
      <c r="U12" s="16">
        <v>0.28982039879134203</v>
      </c>
      <c r="V12" s="16">
        <v>0.32639486100922599</v>
      </c>
      <c r="W12" s="16">
        <v>0.31225292906741298</v>
      </c>
      <c r="X12" s="16">
        <v>0.36398100561947699</v>
      </c>
      <c r="Y12" s="16">
        <v>0.58679423099988703</v>
      </c>
      <c r="Z12" s="16"/>
      <c r="AA12" s="16">
        <v>0.30211025671967601</v>
      </c>
      <c r="AB12" s="16">
        <v>0.28946913788190198</v>
      </c>
      <c r="AC12" s="16"/>
      <c r="AD12" s="16">
        <v>0.33086599788074</v>
      </c>
      <c r="AE12" s="16">
        <v>0.309380091152204</v>
      </c>
      <c r="AF12" s="16"/>
      <c r="AG12" s="16">
        <v>0.36910525832222302</v>
      </c>
      <c r="AH12" s="16">
        <v>0.257280867313747</v>
      </c>
      <c r="AI12" s="16">
        <v>0.28767242147972699</v>
      </c>
      <c r="AJ12" s="16" t="s">
        <v>123</v>
      </c>
      <c r="AK12" s="16" t="s">
        <v>123</v>
      </c>
      <c r="AL12" s="16" t="s">
        <v>123</v>
      </c>
      <c r="AM12" s="16">
        <v>0.28368397905281201</v>
      </c>
      <c r="AN12" s="16">
        <v>0.440787677570328</v>
      </c>
      <c r="AO12" s="16">
        <v>0</v>
      </c>
      <c r="AP12" s="16"/>
      <c r="AQ12" s="16">
        <v>0.29617560876599502</v>
      </c>
      <c r="AR12" s="16">
        <v>0.322036688515077</v>
      </c>
      <c r="AS12" s="16">
        <v>0.210129268946953</v>
      </c>
      <c r="AT12" s="16">
        <v>0.40217675514460199</v>
      </c>
      <c r="AU12" s="16">
        <v>0.32054606000429098</v>
      </c>
      <c r="AV12" s="16">
        <v>0.40323589148454297</v>
      </c>
      <c r="AW12" s="16"/>
      <c r="AX12" s="16">
        <v>0.26350162104927499</v>
      </c>
      <c r="AY12" s="16">
        <v>0.32859795930049701</v>
      </c>
      <c r="AZ12" s="16">
        <v>0.41771351003067198</v>
      </c>
      <c r="BA12" s="16">
        <v>0.29065251341408399</v>
      </c>
      <c r="BB12" s="16">
        <v>0.30707722205108701</v>
      </c>
      <c r="BC12" s="16"/>
      <c r="BD12" s="16">
        <v>0.31916245355391798</v>
      </c>
      <c r="BE12" s="16">
        <v>0.29748105849704898</v>
      </c>
      <c r="BF12" s="16"/>
      <c r="BG12" s="16">
        <v>0.33274205715641098</v>
      </c>
      <c r="BH12" s="16">
        <v>0.290367594191342</v>
      </c>
      <c r="BI12" s="16"/>
      <c r="BJ12" s="16">
        <v>0.347309267937986</v>
      </c>
      <c r="BK12" s="16">
        <v>0.24683727401960501</v>
      </c>
    </row>
    <row r="13" spans="2:63" ht="29" x14ac:dyDescent="0.35">
      <c r="B13" s="17" t="s">
        <v>133</v>
      </c>
      <c r="C13" s="16">
        <v>0.28980088484952299</v>
      </c>
      <c r="D13" s="16">
        <v>0.24853855013456</v>
      </c>
      <c r="E13" s="16">
        <v>0.326030902761208</v>
      </c>
      <c r="F13" s="16"/>
      <c r="G13" s="16">
        <v>0.369406270797634</v>
      </c>
      <c r="H13" s="16">
        <v>0.28181829347876602</v>
      </c>
      <c r="I13" s="16">
        <v>0.28114027103592798</v>
      </c>
      <c r="J13" s="16"/>
      <c r="K13" s="16">
        <v>0.30569284482707398</v>
      </c>
      <c r="L13" s="16">
        <v>0.27368443820474297</v>
      </c>
      <c r="M13" s="16">
        <v>0.29123356013106799</v>
      </c>
      <c r="N13" s="16">
        <v>0.29087332922133502</v>
      </c>
      <c r="O13" s="16"/>
      <c r="P13" s="16">
        <v>0.28596577899669401</v>
      </c>
      <c r="Q13" s="16">
        <v>0.32924771158265598</v>
      </c>
      <c r="R13" s="16">
        <v>0.32239115031632098</v>
      </c>
      <c r="S13" s="16">
        <v>0.27636321161000299</v>
      </c>
      <c r="T13" s="16"/>
      <c r="U13" s="16">
        <v>0.28926004413992501</v>
      </c>
      <c r="V13" s="16">
        <v>0.28292184176297203</v>
      </c>
      <c r="W13" s="16">
        <v>0.25477349144029598</v>
      </c>
      <c r="X13" s="16">
        <v>0.42260528721671498</v>
      </c>
      <c r="Y13" s="16">
        <v>9.7842551109393994E-2</v>
      </c>
      <c r="Z13" s="16"/>
      <c r="AA13" s="16">
        <v>0.29469157718850603</v>
      </c>
      <c r="AB13" s="16">
        <v>0.298725453166102</v>
      </c>
      <c r="AC13" s="16"/>
      <c r="AD13" s="16">
        <v>0.26829832152953598</v>
      </c>
      <c r="AE13" s="16">
        <v>0.29304778629247302</v>
      </c>
      <c r="AF13" s="16"/>
      <c r="AG13" s="16">
        <v>0.34024556506860998</v>
      </c>
      <c r="AH13" s="16">
        <v>0.26197825859156298</v>
      </c>
      <c r="AI13" s="16">
        <v>0.20702109671441199</v>
      </c>
      <c r="AJ13" s="16" t="s">
        <v>123</v>
      </c>
      <c r="AK13" s="16" t="s">
        <v>123</v>
      </c>
      <c r="AL13" s="16" t="s">
        <v>123</v>
      </c>
      <c r="AM13" s="16">
        <v>0.13176890690621401</v>
      </c>
      <c r="AN13" s="16">
        <v>0.390634854494402</v>
      </c>
      <c r="AO13" s="16">
        <v>0.34726529715392002</v>
      </c>
      <c r="AP13" s="16"/>
      <c r="AQ13" s="16">
        <v>0.27273765758357799</v>
      </c>
      <c r="AR13" s="16">
        <v>0.26508357149441297</v>
      </c>
      <c r="AS13" s="16">
        <v>0.302939555070456</v>
      </c>
      <c r="AT13" s="16">
        <v>0.38094125404413998</v>
      </c>
      <c r="AU13" s="16">
        <v>0.34861819828484902</v>
      </c>
      <c r="AV13" s="16">
        <v>0.33497381882204003</v>
      </c>
      <c r="AW13" s="16"/>
      <c r="AX13" s="16">
        <v>0.27522668310965098</v>
      </c>
      <c r="AY13" s="16">
        <v>0.28787773692306301</v>
      </c>
      <c r="AZ13" s="16">
        <v>0.34496527768882002</v>
      </c>
      <c r="BA13" s="16">
        <v>0.26825874724778798</v>
      </c>
      <c r="BB13" s="16">
        <v>0.31396463205943698</v>
      </c>
      <c r="BC13" s="16"/>
      <c r="BD13" s="16">
        <v>0.28612999452888799</v>
      </c>
      <c r="BE13" s="16">
        <v>0.30022041753415502</v>
      </c>
      <c r="BF13" s="16"/>
      <c r="BG13" s="16">
        <v>0.30688897405367699</v>
      </c>
      <c r="BH13" s="16">
        <v>0.27023161313503402</v>
      </c>
      <c r="BI13" s="16"/>
      <c r="BJ13" s="16">
        <v>0.31876191150265598</v>
      </c>
      <c r="BK13" s="16">
        <v>0.241706675468952</v>
      </c>
    </row>
    <row r="14" spans="2:63" ht="29" x14ac:dyDescent="0.35">
      <c r="B14" s="17" t="s">
        <v>290</v>
      </c>
      <c r="C14" s="16">
        <v>0.26339837272220801</v>
      </c>
      <c r="D14" s="16">
        <v>0.25433515080595198</v>
      </c>
      <c r="E14" s="16">
        <v>0.267029395302323</v>
      </c>
      <c r="F14" s="16"/>
      <c r="G14" s="16">
        <v>0.25225952392091999</v>
      </c>
      <c r="H14" s="16">
        <v>0.22924304956785599</v>
      </c>
      <c r="I14" s="16">
        <v>0.28267801286155397</v>
      </c>
      <c r="J14" s="16"/>
      <c r="K14" s="16">
        <v>0.29903055830577902</v>
      </c>
      <c r="L14" s="16">
        <v>0.26859328446190001</v>
      </c>
      <c r="M14" s="16">
        <v>0.23514090420211201</v>
      </c>
      <c r="N14" s="16">
        <v>0.28133123379512398</v>
      </c>
      <c r="O14" s="16"/>
      <c r="P14" s="16">
        <v>0.16236747918938599</v>
      </c>
      <c r="Q14" s="16">
        <v>0.28891708582873499</v>
      </c>
      <c r="R14" s="16">
        <v>0.37151034931704702</v>
      </c>
      <c r="S14" s="16">
        <v>0.254902703365048</v>
      </c>
      <c r="T14" s="16"/>
      <c r="U14" s="16">
        <v>0.28631774725202702</v>
      </c>
      <c r="V14" s="16">
        <v>0.27909753680601801</v>
      </c>
      <c r="W14" s="16">
        <v>0.15790511746365099</v>
      </c>
      <c r="X14" s="16">
        <v>0.20711886371517799</v>
      </c>
      <c r="Y14" s="16">
        <v>0.36732943306354099</v>
      </c>
      <c r="Z14" s="16"/>
      <c r="AA14" s="16">
        <v>0.26260395068304399</v>
      </c>
      <c r="AB14" s="16">
        <v>0.28018252761984203</v>
      </c>
      <c r="AC14" s="16"/>
      <c r="AD14" s="16">
        <v>0.239950248824605</v>
      </c>
      <c r="AE14" s="16">
        <v>0.29522252950106198</v>
      </c>
      <c r="AF14" s="16"/>
      <c r="AG14" s="16">
        <v>0.29110041572530199</v>
      </c>
      <c r="AH14" s="16">
        <v>0.30486506687850401</v>
      </c>
      <c r="AI14" s="16">
        <v>0.15830134571705801</v>
      </c>
      <c r="AJ14" s="16" t="s">
        <v>123</v>
      </c>
      <c r="AK14" s="16" t="s">
        <v>123</v>
      </c>
      <c r="AL14" s="16" t="s">
        <v>123</v>
      </c>
      <c r="AM14" s="16">
        <v>0.14471637017125699</v>
      </c>
      <c r="AN14" s="16">
        <v>0.23231465842378099</v>
      </c>
      <c r="AO14" s="16">
        <v>0.31659066330119101</v>
      </c>
      <c r="AP14" s="16"/>
      <c r="AQ14" s="16">
        <v>0.23878656632130599</v>
      </c>
      <c r="AR14" s="16">
        <v>0.30461694042682902</v>
      </c>
      <c r="AS14" s="16">
        <v>0.101009035785891</v>
      </c>
      <c r="AT14" s="16">
        <v>0.21130577512794699</v>
      </c>
      <c r="AU14" s="16">
        <v>0.31242143599533101</v>
      </c>
      <c r="AV14" s="16">
        <v>0.39635242319994901</v>
      </c>
      <c r="AW14" s="16"/>
      <c r="AX14" s="16">
        <v>0.30666071473934298</v>
      </c>
      <c r="AY14" s="16">
        <v>0.24093611842899901</v>
      </c>
      <c r="AZ14" s="16">
        <v>0.30192311816027301</v>
      </c>
      <c r="BA14" s="16">
        <v>0.273259292120071</v>
      </c>
      <c r="BB14" s="16">
        <v>0.264299200732864</v>
      </c>
      <c r="BC14" s="16"/>
      <c r="BD14" s="16">
        <v>0.28831138740571</v>
      </c>
      <c r="BE14" s="16">
        <v>0.212290286782292</v>
      </c>
      <c r="BF14" s="16"/>
      <c r="BG14" s="16">
        <v>0.28991233295088098</v>
      </c>
      <c r="BH14" s="16">
        <v>0.23299253426507099</v>
      </c>
      <c r="BI14" s="16"/>
      <c r="BJ14" s="16">
        <v>0.27520355281560199</v>
      </c>
      <c r="BK14" s="16">
        <v>0.24243651342224201</v>
      </c>
    </row>
    <row r="15" spans="2:63" ht="43.5" x14ac:dyDescent="0.35">
      <c r="B15" s="17" t="s">
        <v>137</v>
      </c>
      <c r="C15" s="16">
        <v>0.19870984096730199</v>
      </c>
      <c r="D15" s="16">
        <v>0.24088117805217499</v>
      </c>
      <c r="E15" s="16">
        <v>0.16435750023151</v>
      </c>
      <c r="F15" s="16"/>
      <c r="G15" s="16">
        <v>8.0805443169391894E-2</v>
      </c>
      <c r="H15" s="16">
        <v>0.20128285426463</v>
      </c>
      <c r="I15" s="16">
        <v>0.21627541356171001</v>
      </c>
      <c r="J15" s="16"/>
      <c r="K15" s="16">
        <v>0.22867396968500001</v>
      </c>
      <c r="L15" s="16">
        <v>0.19915096987447101</v>
      </c>
      <c r="M15" s="16">
        <v>0.21560494353500601</v>
      </c>
      <c r="N15" s="16">
        <v>0.14380314515231801</v>
      </c>
      <c r="O15" s="16"/>
      <c r="P15" s="16">
        <v>0.118260618388453</v>
      </c>
      <c r="Q15" s="16">
        <v>0.17709926638396001</v>
      </c>
      <c r="R15" s="16">
        <v>0.17915772240043701</v>
      </c>
      <c r="S15" s="16">
        <v>0.247472480284601</v>
      </c>
      <c r="T15" s="16"/>
      <c r="U15" s="16">
        <v>0.16369854268790099</v>
      </c>
      <c r="V15" s="16">
        <v>0.273147047141787</v>
      </c>
      <c r="W15" s="16">
        <v>0.16522694450886499</v>
      </c>
      <c r="X15" s="16">
        <v>0.317165935044398</v>
      </c>
      <c r="Y15" s="16">
        <v>0.19558760381187801</v>
      </c>
      <c r="Z15" s="16"/>
      <c r="AA15" s="16">
        <v>0.19786455955698001</v>
      </c>
      <c r="AB15" s="16">
        <v>0.24374440174550599</v>
      </c>
      <c r="AC15" s="16"/>
      <c r="AD15" s="16">
        <v>0.193198203751067</v>
      </c>
      <c r="AE15" s="16">
        <v>0.2255841051951</v>
      </c>
      <c r="AF15" s="16"/>
      <c r="AG15" s="16">
        <v>0.15222452291312699</v>
      </c>
      <c r="AH15" s="16">
        <v>0.25662235953430501</v>
      </c>
      <c r="AI15" s="16">
        <v>0.27873207347378098</v>
      </c>
      <c r="AJ15" s="16" t="s">
        <v>123</v>
      </c>
      <c r="AK15" s="16" t="s">
        <v>123</v>
      </c>
      <c r="AL15" s="16" t="s">
        <v>123</v>
      </c>
      <c r="AM15" s="16">
        <v>0.14888215275882599</v>
      </c>
      <c r="AN15" s="16">
        <v>0.14912490292141001</v>
      </c>
      <c r="AO15" s="16">
        <v>0.34726529715392002</v>
      </c>
      <c r="AP15" s="16"/>
      <c r="AQ15" s="16">
        <v>0.21477311639108601</v>
      </c>
      <c r="AR15" s="16">
        <v>0.24325939726291501</v>
      </c>
      <c r="AS15" s="16">
        <v>0.101009035785891</v>
      </c>
      <c r="AT15" s="16">
        <v>0.16516957328585899</v>
      </c>
      <c r="AU15" s="16">
        <v>0.13174169174231401</v>
      </c>
      <c r="AV15" s="16">
        <v>6.2968956352140795E-2</v>
      </c>
      <c r="AW15" s="16"/>
      <c r="AX15" s="16">
        <v>0.13863408811596001</v>
      </c>
      <c r="AY15" s="16">
        <v>0.21753442563999401</v>
      </c>
      <c r="AZ15" s="16">
        <v>3.7260532003201098E-2</v>
      </c>
      <c r="BA15" s="16">
        <v>0.28957364255304002</v>
      </c>
      <c r="BB15" s="16">
        <v>0.164706052139142</v>
      </c>
      <c r="BC15" s="16"/>
      <c r="BD15" s="16">
        <v>0.182371150444885</v>
      </c>
      <c r="BE15" s="16">
        <v>0.23549350225763599</v>
      </c>
      <c r="BF15" s="16"/>
      <c r="BG15" s="16">
        <v>0.186455030094348</v>
      </c>
      <c r="BH15" s="16">
        <v>0.21130136396218399</v>
      </c>
      <c r="BI15" s="16"/>
      <c r="BJ15" s="16">
        <v>0.21349688562629501</v>
      </c>
      <c r="BK15" s="16">
        <v>0.176615617359002</v>
      </c>
    </row>
    <row r="16" spans="2:63" ht="29" x14ac:dyDescent="0.35">
      <c r="B16" s="17" t="s">
        <v>291</v>
      </c>
      <c r="C16" s="16">
        <v>0.19122515374499999</v>
      </c>
      <c r="D16" s="16">
        <v>0.206146106483627</v>
      </c>
      <c r="E16" s="16">
        <v>0.17972448316314399</v>
      </c>
      <c r="F16" s="16"/>
      <c r="G16" s="16">
        <v>0.16004382544479501</v>
      </c>
      <c r="H16" s="16">
        <v>0.14007309073584701</v>
      </c>
      <c r="I16" s="16">
        <v>0.22242116712349899</v>
      </c>
      <c r="J16" s="16"/>
      <c r="K16" s="16">
        <v>0.184504022175416</v>
      </c>
      <c r="L16" s="16">
        <v>0.21868592888355201</v>
      </c>
      <c r="M16" s="16">
        <v>0.17651211281862</v>
      </c>
      <c r="N16" s="16">
        <v>0.195595784766497</v>
      </c>
      <c r="O16" s="16"/>
      <c r="P16" s="16">
        <v>0.123894378346531</v>
      </c>
      <c r="Q16" s="16">
        <v>0.16099079816197301</v>
      </c>
      <c r="R16" s="16">
        <v>0.18146805826165999</v>
      </c>
      <c r="S16" s="16">
        <v>0.23735039494421201</v>
      </c>
      <c r="T16" s="16"/>
      <c r="U16" s="16">
        <v>0.13869820820133999</v>
      </c>
      <c r="V16" s="16">
        <v>0.21313283463465299</v>
      </c>
      <c r="W16" s="16">
        <v>0.262915460250637</v>
      </c>
      <c r="X16" s="16">
        <v>0.34552410716917298</v>
      </c>
      <c r="Y16" s="16">
        <v>0.29339549564286599</v>
      </c>
      <c r="Z16" s="16"/>
      <c r="AA16" s="16">
        <v>0.17915249898507901</v>
      </c>
      <c r="AB16" s="16">
        <v>0.189475237035724</v>
      </c>
      <c r="AC16" s="16"/>
      <c r="AD16" s="16">
        <v>0.21054507197182801</v>
      </c>
      <c r="AE16" s="16">
        <v>0.17296821210427901</v>
      </c>
      <c r="AF16" s="16"/>
      <c r="AG16" s="16">
        <v>0.158148463031966</v>
      </c>
      <c r="AH16" s="16">
        <v>0.262876622710701</v>
      </c>
      <c r="AI16" s="16">
        <v>0.20730720201320499</v>
      </c>
      <c r="AJ16" s="16" t="s">
        <v>123</v>
      </c>
      <c r="AK16" s="16" t="s">
        <v>123</v>
      </c>
      <c r="AL16" s="16" t="s">
        <v>123</v>
      </c>
      <c r="AM16" s="16">
        <v>4.9963849539533103E-2</v>
      </c>
      <c r="AN16" s="16">
        <v>7.8175136447630994E-2</v>
      </c>
      <c r="AO16" s="16">
        <v>0</v>
      </c>
      <c r="AP16" s="16"/>
      <c r="AQ16" s="16">
        <v>0.179074298610014</v>
      </c>
      <c r="AR16" s="16">
        <v>0.23156135397744301</v>
      </c>
      <c r="AS16" s="16">
        <v>0.31237055341431302</v>
      </c>
      <c r="AT16" s="16">
        <v>0.16970351279202001</v>
      </c>
      <c r="AU16" s="16">
        <v>0.17808494198743699</v>
      </c>
      <c r="AV16" s="16">
        <v>0.20878171993250699</v>
      </c>
      <c r="AW16" s="16"/>
      <c r="AX16" s="16">
        <v>0.18374776094707099</v>
      </c>
      <c r="AY16" s="16">
        <v>0.20780781657167399</v>
      </c>
      <c r="AZ16" s="16">
        <v>0.27087683571147098</v>
      </c>
      <c r="BA16" s="16">
        <v>0.19131159633960701</v>
      </c>
      <c r="BB16" s="16">
        <v>0.140660267080118</v>
      </c>
      <c r="BC16" s="16"/>
      <c r="BD16" s="16">
        <v>0.191092174068968</v>
      </c>
      <c r="BE16" s="16">
        <v>0.19319138438887301</v>
      </c>
      <c r="BF16" s="16"/>
      <c r="BG16" s="16">
        <v>0.19903377603776501</v>
      </c>
      <c r="BH16" s="16">
        <v>0.18426352767995799</v>
      </c>
      <c r="BI16" s="16"/>
      <c r="BJ16" s="16">
        <v>0.196804314181622</v>
      </c>
      <c r="BK16" s="16">
        <v>0.186691095694032</v>
      </c>
    </row>
    <row r="17" spans="2:63" x14ac:dyDescent="0.35">
      <c r="B17" s="17" t="s">
        <v>126</v>
      </c>
      <c r="C17" s="16">
        <v>0.16856012510397</v>
      </c>
      <c r="D17" s="16">
        <v>0.17440798861979301</v>
      </c>
      <c r="E17" s="16">
        <v>0.16177450354172901</v>
      </c>
      <c r="F17" s="16"/>
      <c r="G17" s="16">
        <v>0.168983768599831</v>
      </c>
      <c r="H17" s="16">
        <v>0.17395077764835901</v>
      </c>
      <c r="I17" s="16">
        <v>0.165730979209122</v>
      </c>
      <c r="J17" s="16"/>
      <c r="K17" s="16">
        <v>0.17181686954618799</v>
      </c>
      <c r="L17" s="16">
        <v>0.19100818327639499</v>
      </c>
      <c r="M17" s="16">
        <v>0.16345263645911301</v>
      </c>
      <c r="N17" s="16">
        <v>0.152615940433279</v>
      </c>
      <c r="O17" s="16"/>
      <c r="P17" s="16">
        <v>0.187372484295936</v>
      </c>
      <c r="Q17" s="16">
        <v>0.126100271111664</v>
      </c>
      <c r="R17" s="16">
        <v>0.15261243898095</v>
      </c>
      <c r="S17" s="16">
        <v>0.19498891420584999</v>
      </c>
      <c r="T17" s="16"/>
      <c r="U17" s="16">
        <v>0.15145796472329101</v>
      </c>
      <c r="V17" s="16">
        <v>0.16434011817535499</v>
      </c>
      <c r="W17" s="16">
        <v>0.21212713686531401</v>
      </c>
      <c r="X17" s="16">
        <v>0.18816436548246901</v>
      </c>
      <c r="Y17" s="16">
        <v>0.56294845643967095</v>
      </c>
      <c r="Z17" s="16"/>
      <c r="AA17" s="16">
        <v>0.16445751383065299</v>
      </c>
      <c r="AB17" s="16">
        <v>0.183632086749072</v>
      </c>
      <c r="AC17" s="16"/>
      <c r="AD17" s="16">
        <v>0.173349221681388</v>
      </c>
      <c r="AE17" s="16">
        <v>0.159066146846884</v>
      </c>
      <c r="AF17" s="16"/>
      <c r="AG17" s="16">
        <v>0.16176158521699899</v>
      </c>
      <c r="AH17" s="16">
        <v>0.15854628245627</v>
      </c>
      <c r="AI17" s="16">
        <v>0.220464392975047</v>
      </c>
      <c r="AJ17" s="16" t="s">
        <v>123</v>
      </c>
      <c r="AK17" s="16" t="s">
        <v>123</v>
      </c>
      <c r="AL17" s="16" t="s">
        <v>123</v>
      </c>
      <c r="AM17" s="16">
        <v>0.14414080430450599</v>
      </c>
      <c r="AN17" s="16">
        <v>0.15119224753462199</v>
      </c>
      <c r="AO17" s="16">
        <v>0.31659066330119101</v>
      </c>
      <c r="AP17" s="16"/>
      <c r="AQ17" s="16">
        <v>0.16154260948146401</v>
      </c>
      <c r="AR17" s="16">
        <v>0.182377026000171</v>
      </c>
      <c r="AS17" s="16">
        <v>0</v>
      </c>
      <c r="AT17" s="16">
        <v>0.21239404155790401</v>
      </c>
      <c r="AU17" s="16">
        <v>0.17215138061225899</v>
      </c>
      <c r="AV17" s="16">
        <v>0.20258950497092801</v>
      </c>
      <c r="AW17" s="16"/>
      <c r="AX17" s="16">
        <v>0.183119368889995</v>
      </c>
      <c r="AY17" s="16">
        <v>0.175243027192479</v>
      </c>
      <c r="AZ17" s="16">
        <v>0.265243851413274</v>
      </c>
      <c r="BA17" s="16">
        <v>0.13589888717227</v>
      </c>
      <c r="BB17" s="16">
        <v>0.14597552776488601</v>
      </c>
      <c r="BC17" s="16"/>
      <c r="BD17" s="16">
        <v>0.16612196140593999</v>
      </c>
      <c r="BE17" s="16">
        <v>0.17527035826430701</v>
      </c>
      <c r="BF17" s="16"/>
      <c r="BG17" s="16">
        <v>0.18347000570381899</v>
      </c>
      <c r="BH17" s="16">
        <v>0.15029055222804999</v>
      </c>
      <c r="BI17" s="16"/>
      <c r="BJ17" s="16">
        <v>0.169840405714512</v>
      </c>
      <c r="BK17" s="16">
        <v>0.16623192489779601</v>
      </c>
    </row>
    <row r="18" spans="2:63" x14ac:dyDescent="0.35">
      <c r="B18" s="17" t="s">
        <v>132</v>
      </c>
      <c r="C18" s="16">
        <v>0.122971408117043</v>
      </c>
      <c r="D18" s="16">
        <v>0.112299779809751</v>
      </c>
      <c r="E18" s="16">
        <v>0.12719433299531499</v>
      </c>
      <c r="F18" s="16"/>
      <c r="G18" s="16">
        <v>4.1110660108700202E-2</v>
      </c>
      <c r="H18" s="16">
        <v>0.108662893868405</v>
      </c>
      <c r="I18" s="16">
        <v>0.14341158410997801</v>
      </c>
      <c r="J18" s="16"/>
      <c r="K18" s="16">
        <v>0.11859577248981699</v>
      </c>
      <c r="L18" s="16">
        <v>0.13287431116286699</v>
      </c>
      <c r="M18" s="16">
        <v>0.13528450936372799</v>
      </c>
      <c r="N18" s="16">
        <v>9.4047081445539193E-2</v>
      </c>
      <c r="O18" s="16"/>
      <c r="P18" s="16">
        <v>7.54790986528944E-2</v>
      </c>
      <c r="Q18" s="16">
        <v>9.5418115618011501E-2</v>
      </c>
      <c r="R18" s="16">
        <v>0.17001263353360399</v>
      </c>
      <c r="S18" s="16">
        <v>0.142878089554421</v>
      </c>
      <c r="T18" s="16"/>
      <c r="U18" s="16">
        <v>0.103399244901192</v>
      </c>
      <c r="V18" s="16">
        <v>0.165135652018711</v>
      </c>
      <c r="W18" s="16">
        <v>9.71260902168221E-2</v>
      </c>
      <c r="X18" s="16">
        <v>0.206184025285573</v>
      </c>
      <c r="Y18" s="16">
        <v>9.7776472266735998E-2</v>
      </c>
      <c r="Z18" s="16"/>
      <c r="AA18" s="16">
        <v>0.14068735534480001</v>
      </c>
      <c r="AB18" s="16">
        <v>0.125027289338451</v>
      </c>
      <c r="AC18" s="16"/>
      <c r="AD18" s="16">
        <v>0.15045911078228399</v>
      </c>
      <c r="AE18" s="16">
        <v>0.113235044631677</v>
      </c>
      <c r="AF18" s="16"/>
      <c r="AG18" s="16">
        <v>0.137501751267227</v>
      </c>
      <c r="AH18" s="16">
        <v>0.1698565854454</v>
      </c>
      <c r="AI18" s="16">
        <v>7.8684444061326006E-2</v>
      </c>
      <c r="AJ18" s="16" t="s">
        <v>123</v>
      </c>
      <c r="AK18" s="16" t="s">
        <v>123</v>
      </c>
      <c r="AL18" s="16" t="s">
        <v>123</v>
      </c>
      <c r="AM18" s="16">
        <v>0.13698297577386201</v>
      </c>
      <c r="AN18" s="16">
        <v>3.6856566026433703E-2</v>
      </c>
      <c r="AO18" s="16">
        <v>0</v>
      </c>
      <c r="AP18" s="16"/>
      <c r="AQ18" s="16">
        <v>0.140979236397557</v>
      </c>
      <c r="AR18" s="16">
        <v>0.143236224233632</v>
      </c>
      <c r="AS18" s="16">
        <v>0.105680758814211</v>
      </c>
      <c r="AT18" s="16">
        <v>4.7711456301282998E-2</v>
      </c>
      <c r="AU18" s="16">
        <v>6.1374181731395097E-2</v>
      </c>
      <c r="AV18" s="16">
        <v>0.12593791270428201</v>
      </c>
      <c r="AW18" s="16"/>
      <c r="AX18" s="16">
        <v>0.103307210369582</v>
      </c>
      <c r="AY18" s="16">
        <v>0.11057021183858699</v>
      </c>
      <c r="AZ18" s="16">
        <v>0.111047702992814</v>
      </c>
      <c r="BA18" s="16">
        <v>0.168371369220427</v>
      </c>
      <c r="BB18" s="16">
        <v>0.13664149146143201</v>
      </c>
      <c r="BC18" s="16"/>
      <c r="BD18" s="16">
        <v>0.116193647570298</v>
      </c>
      <c r="BE18" s="16">
        <v>0.138586728898065</v>
      </c>
      <c r="BF18" s="16"/>
      <c r="BG18" s="16">
        <v>0.12875467714532399</v>
      </c>
      <c r="BH18" s="16">
        <v>0.117638993114855</v>
      </c>
      <c r="BI18" s="16"/>
      <c r="BJ18" s="16">
        <v>0.122467355213872</v>
      </c>
      <c r="BK18" s="16">
        <v>0.12596747768390901</v>
      </c>
    </row>
    <row r="19" spans="2:63" ht="29" x14ac:dyDescent="0.35">
      <c r="B19" s="17" t="s">
        <v>292</v>
      </c>
      <c r="C19" s="16">
        <v>9.4703435320642099E-2</v>
      </c>
      <c r="D19" s="16">
        <v>8.2739302387939598E-2</v>
      </c>
      <c r="E19" s="16">
        <v>0.105266150608742</v>
      </c>
      <c r="F19" s="16"/>
      <c r="G19" s="16">
        <v>0.22633411950965099</v>
      </c>
      <c r="H19" s="16">
        <v>0.121171459786379</v>
      </c>
      <c r="I19" s="16">
        <v>6.0063548113728001E-2</v>
      </c>
      <c r="J19" s="16"/>
      <c r="K19" s="16">
        <v>8.5697353165935103E-2</v>
      </c>
      <c r="L19" s="16">
        <v>8.3602188140063094E-2</v>
      </c>
      <c r="M19" s="16">
        <v>9.9976030244656094E-2</v>
      </c>
      <c r="N19" s="16">
        <v>0.10344957593727799</v>
      </c>
      <c r="O19" s="16"/>
      <c r="P19" s="16">
        <v>0.15446752767772601</v>
      </c>
      <c r="Q19" s="16">
        <v>0.123745594799723</v>
      </c>
      <c r="R19" s="16">
        <v>9.25566136943968E-2</v>
      </c>
      <c r="S19" s="16">
        <v>5.62491776959076E-2</v>
      </c>
      <c r="T19" s="16"/>
      <c r="U19" s="16">
        <v>0.106535552145565</v>
      </c>
      <c r="V19" s="16">
        <v>6.4241246610284797E-2</v>
      </c>
      <c r="W19" s="16">
        <v>0.131523389762603</v>
      </c>
      <c r="X19" s="16">
        <v>5.6391207681790102E-2</v>
      </c>
      <c r="Y19" s="16">
        <v>0</v>
      </c>
      <c r="Z19" s="16"/>
      <c r="AA19" s="16">
        <v>9.7109766213888296E-2</v>
      </c>
      <c r="AB19" s="16">
        <v>6.4755974945741104E-2</v>
      </c>
      <c r="AC19" s="16"/>
      <c r="AD19" s="16">
        <v>8.97835869007369E-2</v>
      </c>
      <c r="AE19" s="16">
        <v>8.1524121580346498E-2</v>
      </c>
      <c r="AF19" s="16"/>
      <c r="AG19" s="16">
        <v>9.5475077567615793E-2</v>
      </c>
      <c r="AH19" s="16">
        <v>2.9529218907978799E-2</v>
      </c>
      <c r="AI19" s="16">
        <v>0.123567081006876</v>
      </c>
      <c r="AJ19" s="16" t="s">
        <v>123</v>
      </c>
      <c r="AK19" s="16" t="s">
        <v>123</v>
      </c>
      <c r="AL19" s="16" t="s">
        <v>123</v>
      </c>
      <c r="AM19" s="16">
        <v>0.27946147398126597</v>
      </c>
      <c r="AN19" s="16">
        <v>0.154678696448761</v>
      </c>
      <c r="AO19" s="16">
        <v>0.33614403954488897</v>
      </c>
      <c r="AP19" s="16"/>
      <c r="AQ19" s="16">
        <v>8.1548939597428594E-2</v>
      </c>
      <c r="AR19" s="16">
        <v>0.1122238666161</v>
      </c>
      <c r="AS19" s="16">
        <v>0</v>
      </c>
      <c r="AT19" s="16">
        <v>4.3499785147518497E-2</v>
      </c>
      <c r="AU19" s="16">
        <v>0.11289073099309201</v>
      </c>
      <c r="AV19" s="16">
        <v>0.33516877241607002</v>
      </c>
      <c r="AW19" s="16"/>
      <c r="AX19" s="16">
        <v>0.106809026719206</v>
      </c>
      <c r="AY19" s="16">
        <v>9.0841135582323401E-2</v>
      </c>
      <c r="AZ19" s="16">
        <v>8.1053823381740095E-2</v>
      </c>
      <c r="BA19" s="16">
        <v>8.40398426282606E-2</v>
      </c>
      <c r="BB19" s="16">
        <v>0.104880475821978</v>
      </c>
      <c r="BC19" s="16"/>
      <c r="BD19" s="16">
        <v>8.5590284312252296E-2</v>
      </c>
      <c r="BE19" s="16">
        <v>0.11507827779363</v>
      </c>
      <c r="BF19" s="16"/>
      <c r="BG19" s="16">
        <v>7.3574946708617694E-2</v>
      </c>
      <c r="BH19" s="16">
        <v>0.119330045440821</v>
      </c>
      <c r="BI19" s="16"/>
      <c r="BJ19" s="16">
        <v>9.5075510664165197E-2</v>
      </c>
      <c r="BK19" s="16">
        <v>9.1957166417775696E-2</v>
      </c>
    </row>
    <row r="20" spans="2:63" ht="29" x14ac:dyDescent="0.35">
      <c r="B20" s="17" t="s">
        <v>293</v>
      </c>
      <c r="C20" s="16">
        <v>9.4638030372558996E-2</v>
      </c>
      <c r="D20" s="16">
        <v>0.112566800052582</v>
      </c>
      <c r="E20" s="16">
        <v>8.0088361933409596E-2</v>
      </c>
      <c r="F20" s="16"/>
      <c r="G20" s="16">
        <v>0.131309250410863</v>
      </c>
      <c r="H20" s="16">
        <v>0.10161798087354</v>
      </c>
      <c r="I20" s="16">
        <v>8.5189374835549503E-2</v>
      </c>
      <c r="J20" s="16"/>
      <c r="K20" s="16">
        <v>9.5344528931005604E-2</v>
      </c>
      <c r="L20" s="16">
        <v>0.106961021287904</v>
      </c>
      <c r="M20" s="16">
        <v>7.5510761428846301E-2</v>
      </c>
      <c r="N20" s="16">
        <v>0.116431910572001</v>
      </c>
      <c r="O20" s="16"/>
      <c r="P20" s="16">
        <v>8.3838449783616806E-2</v>
      </c>
      <c r="Q20" s="16">
        <v>0.13724498965985499</v>
      </c>
      <c r="R20" s="16">
        <v>9.1785964412521501E-2</v>
      </c>
      <c r="S20" s="16">
        <v>8.2631949139747099E-2</v>
      </c>
      <c r="T20" s="16"/>
      <c r="U20" s="16">
        <v>0.10437329627927699</v>
      </c>
      <c r="V20" s="16">
        <v>0.127013974894471</v>
      </c>
      <c r="W20" s="16">
        <v>3.3261977027665403E-2</v>
      </c>
      <c r="X20" s="16">
        <v>3.8137909313062199E-2</v>
      </c>
      <c r="Y20" s="16">
        <v>0</v>
      </c>
      <c r="Z20" s="16"/>
      <c r="AA20" s="16">
        <v>6.5088923411247404E-2</v>
      </c>
      <c r="AB20" s="16">
        <v>0.13466978795965601</v>
      </c>
      <c r="AC20" s="16"/>
      <c r="AD20" s="16">
        <v>7.3169230467849206E-2</v>
      </c>
      <c r="AE20" s="16">
        <v>0.11491601489775401</v>
      </c>
      <c r="AF20" s="16"/>
      <c r="AG20" s="16">
        <v>0.110224305065277</v>
      </c>
      <c r="AH20" s="16">
        <v>0.108861743781273</v>
      </c>
      <c r="AI20" s="16">
        <v>4.5751414341920801E-2</v>
      </c>
      <c r="AJ20" s="16" t="s">
        <v>123</v>
      </c>
      <c r="AK20" s="16" t="s">
        <v>123</v>
      </c>
      <c r="AL20" s="16" t="s">
        <v>123</v>
      </c>
      <c r="AM20" s="16">
        <v>4.9963849539533103E-2</v>
      </c>
      <c r="AN20" s="16">
        <v>9.6545611154348301E-2</v>
      </c>
      <c r="AO20" s="16">
        <v>0</v>
      </c>
      <c r="AP20" s="16"/>
      <c r="AQ20" s="16">
        <v>8.4114874359016406E-2</v>
      </c>
      <c r="AR20" s="16">
        <v>0.120175880800343</v>
      </c>
      <c r="AS20" s="16">
        <v>0.20668979460010201</v>
      </c>
      <c r="AT20" s="16">
        <v>9.2649831974897595E-2</v>
      </c>
      <c r="AU20" s="16">
        <v>8.3389705007698406E-2</v>
      </c>
      <c r="AV20" s="16">
        <v>0.134805036693154</v>
      </c>
      <c r="AW20" s="16"/>
      <c r="AX20" s="16">
        <v>8.0711665563002494E-2</v>
      </c>
      <c r="AY20" s="16">
        <v>5.9576620233280003E-2</v>
      </c>
      <c r="AZ20" s="16">
        <v>7.8172023903820803E-2</v>
      </c>
      <c r="BA20" s="16">
        <v>0.14696992073231999</v>
      </c>
      <c r="BB20" s="16">
        <v>0.15445982564902999</v>
      </c>
      <c r="BC20" s="16"/>
      <c r="BD20" s="16">
        <v>0.10710156687760999</v>
      </c>
      <c r="BE20" s="16">
        <v>6.8743107879116999E-2</v>
      </c>
      <c r="BF20" s="16"/>
      <c r="BG20" s="16">
        <v>0.115252813218598</v>
      </c>
      <c r="BH20" s="16">
        <v>7.2379343612260102E-2</v>
      </c>
      <c r="BI20" s="16"/>
      <c r="BJ20" s="16">
        <v>9.7888252045942398E-2</v>
      </c>
      <c r="BK20" s="16">
        <v>8.89544491608837E-2</v>
      </c>
    </row>
    <row r="21" spans="2:63" x14ac:dyDescent="0.35">
      <c r="B21" s="17" t="s">
        <v>134</v>
      </c>
      <c r="C21" s="16">
        <v>5.8928273388212597E-2</v>
      </c>
      <c r="D21" s="16">
        <v>4.3587986957677301E-2</v>
      </c>
      <c r="E21" s="16">
        <v>7.2133751976585794E-2</v>
      </c>
      <c r="F21" s="16"/>
      <c r="G21" s="16">
        <v>6.7440592410645595E-2</v>
      </c>
      <c r="H21" s="16">
        <v>8.8598285971005705E-2</v>
      </c>
      <c r="I21" s="16">
        <v>4.2366843143999799E-2</v>
      </c>
      <c r="J21" s="16"/>
      <c r="K21" s="16">
        <v>3.9041545322701099E-2</v>
      </c>
      <c r="L21" s="16">
        <v>5.2491332025052601E-2</v>
      </c>
      <c r="M21" s="16">
        <v>5.9351792948383199E-2</v>
      </c>
      <c r="N21" s="16">
        <v>8.0404478055392303E-2</v>
      </c>
      <c r="O21" s="16"/>
      <c r="P21" s="16">
        <v>4.8764906489677497E-2</v>
      </c>
      <c r="Q21" s="16">
        <v>4.6118829424138703E-2</v>
      </c>
      <c r="R21" s="16">
        <v>3.3800170376392602E-2</v>
      </c>
      <c r="S21" s="16">
        <v>7.9896697424579499E-2</v>
      </c>
      <c r="T21" s="16"/>
      <c r="U21" s="16">
        <v>4.2728673963358402E-2</v>
      </c>
      <c r="V21" s="16">
        <v>6.6119978660521994E-2</v>
      </c>
      <c r="W21" s="16">
        <v>7.8571182530296504E-2</v>
      </c>
      <c r="X21" s="16">
        <v>9.2500684803328306E-2</v>
      </c>
      <c r="Y21" s="16">
        <v>0.26958438036105697</v>
      </c>
      <c r="Z21" s="16"/>
      <c r="AA21" s="16">
        <v>6.2209624211694799E-2</v>
      </c>
      <c r="AB21" s="16">
        <v>7.1096339956906895E-2</v>
      </c>
      <c r="AC21" s="16"/>
      <c r="AD21" s="16">
        <v>5.9614004540013699E-2</v>
      </c>
      <c r="AE21" s="16">
        <v>6.4509004299075398E-2</v>
      </c>
      <c r="AF21" s="16"/>
      <c r="AG21" s="16">
        <v>5.6844276317700997E-2</v>
      </c>
      <c r="AH21" s="16">
        <v>4.2096463485669401E-2</v>
      </c>
      <c r="AI21" s="16">
        <v>0.111431530029797</v>
      </c>
      <c r="AJ21" s="16" t="s">
        <v>123</v>
      </c>
      <c r="AK21" s="16" t="s">
        <v>123</v>
      </c>
      <c r="AL21" s="16" t="s">
        <v>123</v>
      </c>
      <c r="AM21" s="16">
        <v>9.9981417717430895E-2</v>
      </c>
      <c r="AN21" s="16">
        <v>1.6753307881230001E-2</v>
      </c>
      <c r="AO21" s="16">
        <v>0.31659066330119101</v>
      </c>
      <c r="AP21" s="16"/>
      <c r="AQ21" s="16">
        <v>5.2720823739409499E-2</v>
      </c>
      <c r="AR21" s="16">
        <v>7.7457474690983699E-2</v>
      </c>
      <c r="AS21" s="16">
        <v>0</v>
      </c>
      <c r="AT21" s="16">
        <v>6.02659780813454E-2</v>
      </c>
      <c r="AU21" s="16">
        <v>5.8834622795718897E-2</v>
      </c>
      <c r="AV21" s="16">
        <v>7.0550497370007806E-2</v>
      </c>
      <c r="AW21" s="16"/>
      <c r="AX21" s="16">
        <v>6.6419055003564403E-2</v>
      </c>
      <c r="AY21" s="16">
        <v>6.5889028050452297E-2</v>
      </c>
      <c r="AZ21" s="16">
        <v>3.7260532003201098E-2</v>
      </c>
      <c r="BA21" s="16">
        <v>3.5647836035430001E-2</v>
      </c>
      <c r="BB21" s="16">
        <v>5.8402879730655298E-2</v>
      </c>
      <c r="BC21" s="16"/>
      <c r="BD21" s="16">
        <v>5.4161437580564797E-2</v>
      </c>
      <c r="BE21" s="16">
        <v>6.9668348171603001E-2</v>
      </c>
      <c r="BF21" s="16"/>
      <c r="BG21" s="16">
        <v>5.1547435971927798E-2</v>
      </c>
      <c r="BH21" s="16">
        <v>6.7775580366567598E-2</v>
      </c>
      <c r="BI21" s="16"/>
      <c r="BJ21" s="16">
        <v>5.6630534951935797E-2</v>
      </c>
      <c r="BK21" s="16">
        <v>6.6473213508863704E-2</v>
      </c>
    </row>
    <row r="22" spans="2:63" x14ac:dyDescent="0.35">
      <c r="B22" s="17" t="s">
        <v>138</v>
      </c>
      <c r="C22" s="16">
        <v>4.23389645636605E-2</v>
      </c>
      <c r="D22" s="16">
        <v>5.2660647967032202E-2</v>
      </c>
      <c r="E22" s="16">
        <v>3.3896982766926702E-2</v>
      </c>
      <c r="F22" s="16"/>
      <c r="G22" s="16">
        <v>7.62453654033666E-2</v>
      </c>
      <c r="H22" s="16">
        <v>2.3764139877264098E-2</v>
      </c>
      <c r="I22" s="16">
        <v>4.6423240264497997E-2</v>
      </c>
      <c r="J22" s="16"/>
      <c r="K22" s="16">
        <v>3.1413652655492799E-2</v>
      </c>
      <c r="L22" s="16">
        <v>5.8412737742731202E-2</v>
      </c>
      <c r="M22" s="16">
        <v>2.1669693056429799E-2</v>
      </c>
      <c r="N22" s="16">
        <v>7.2364661392279997E-2</v>
      </c>
      <c r="O22" s="16"/>
      <c r="P22" s="16">
        <v>2.4987263025308799E-2</v>
      </c>
      <c r="Q22" s="16">
        <v>4.5788519552908698E-2</v>
      </c>
      <c r="R22" s="16">
        <v>3.6976804735333102E-2</v>
      </c>
      <c r="S22" s="16">
        <v>5.4591328495875197E-2</v>
      </c>
      <c r="T22" s="16"/>
      <c r="U22" s="16">
        <v>2.5672884137953898E-2</v>
      </c>
      <c r="V22" s="16">
        <v>8.4771624413434998E-2</v>
      </c>
      <c r="W22" s="16">
        <v>2.3372345793573199E-2</v>
      </c>
      <c r="X22" s="16">
        <v>8.0394211828639095E-2</v>
      </c>
      <c r="Y22" s="16">
        <v>0</v>
      </c>
      <c r="Z22" s="16"/>
      <c r="AA22" s="16">
        <v>3.0052033817657E-2</v>
      </c>
      <c r="AB22" s="16">
        <v>5.1443867851253502E-2</v>
      </c>
      <c r="AC22" s="16"/>
      <c r="AD22" s="16">
        <v>4.0840921729902301E-2</v>
      </c>
      <c r="AE22" s="16">
        <v>4.5104322740906401E-2</v>
      </c>
      <c r="AF22" s="16"/>
      <c r="AG22" s="16">
        <v>2.6018478861034401E-2</v>
      </c>
      <c r="AH22" s="16">
        <v>6.6928891962491202E-2</v>
      </c>
      <c r="AI22" s="16">
        <v>2.0889100994731399E-2</v>
      </c>
      <c r="AJ22" s="16" t="s">
        <v>123</v>
      </c>
      <c r="AK22" s="16" t="s">
        <v>123</v>
      </c>
      <c r="AL22" s="16" t="s">
        <v>123</v>
      </c>
      <c r="AM22" s="16">
        <v>0</v>
      </c>
      <c r="AN22" s="16">
        <v>5.0984196227397201E-2</v>
      </c>
      <c r="AO22" s="16">
        <v>0</v>
      </c>
      <c r="AP22" s="16"/>
      <c r="AQ22" s="16">
        <v>3.5740050637541002E-2</v>
      </c>
      <c r="AR22" s="16">
        <v>6.0422906000420003E-2</v>
      </c>
      <c r="AS22" s="16">
        <v>0.278392794983151</v>
      </c>
      <c r="AT22" s="16">
        <v>4.8710794938294298E-2</v>
      </c>
      <c r="AU22" s="16">
        <v>2.3696909406486201E-2</v>
      </c>
      <c r="AV22" s="16">
        <v>0</v>
      </c>
      <c r="AW22" s="16"/>
      <c r="AX22" s="16">
        <v>3.8068367396493198E-2</v>
      </c>
      <c r="AY22" s="16">
        <v>3.4843137378544997E-2</v>
      </c>
      <c r="AZ22" s="16">
        <v>3.7260532003201098E-2</v>
      </c>
      <c r="BA22" s="16">
        <v>6.6683778560992696E-2</v>
      </c>
      <c r="BB22" s="16">
        <v>4.5872825334180002E-2</v>
      </c>
      <c r="BC22" s="16"/>
      <c r="BD22" s="16">
        <v>4.69481461250814E-2</v>
      </c>
      <c r="BE22" s="16">
        <v>3.2827209013188099E-2</v>
      </c>
      <c r="BF22" s="16"/>
      <c r="BG22" s="16">
        <v>3.8432978027574699E-2</v>
      </c>
      <c r="BH22" s="16">
        <v>4.7126517402572198E-2</v>
      </c>
      <c r="BI22" s="16"/>
      <c r="BJ22" s="16">
        <v>4.4006340508405697E-2</v>
      </c>
      <c r="BK22" s="16">
        <v>3.6865698143610397E-2</v>
      </c>
    </row>
    <row r="23" spans="2:63" x14ac:dyDescent="0.35">
      <c r="B23" s="17" t="s">
        <v>84</v>
      </c>
      <c r="C23" s="16">
        <v>3.4515120974352997E-2</v>
      </c>
      <c r="D23" s="16">
        <v>2.83536808778776E-2</v>
      </c>
      <c r="E23" s="16">
        <v>3.9877758985117098E-2</v>
      </c>
      <c r="F23" s="16"/>
      <c r="G23" s="16">
        <v>3.8478881939939501E-2</v>
      </c>
      <c r="H23" s="16">
        <v>2.28224369369367E-2</v>
      </c>
      <c r="I23" s="16">
        <v>3.9869717989186003E-2</v>
      </c>
      <c r="J23" s="16"/>
      <c r="K23" s="16">
        <v>4.0328278590772898E-2</v>
      </c>
      <c r="L23" s="16">
        <v>4.6116853579832001E-2</v>
      </c>
      <c r="M23" s="16">
        <v>2.6525967921402001E-2</v>
      </c>
      <c r="N23" s="16">
        <v>3.2733734002059298E-2</v>
      </c>
      <c r="O23" s="16"/>
      <c r="P23" s="16">
        <v>4.18132711802452E-2</v>
      </c>
      <c r="Q23" s="16">
        <v>4.3125095732110597E-2</v>
      </c>
      <c r="R23" s="16">
        <v>1.6174974888274601E-2</v>
      </c>
      <c r="S23" s="16">
        <v>1.87439513468243E-2</v>
      </c>
      <c r="T23" s="16"/>
      <c r="U23" s="16">
        <v>3.2235432113330402E-2</v>
      </c>
      <c r="V23" s="16">
        <v>2.9940857711494899E-2</v>
      </c>
      <c r="W23" s="16">
        <v>4.6779268304066299E-2</v>
      </c>
      <c r="X23" s="16">
        <v>1.9480530893028099E-2</v>
      </c>
      <c r="Y23" s="16">
        <v>0</v>
      </c>
      <c r="Z23" s="16"/>
      <c r="AA23" s="16">
        <v>3.4771889342622403E-2</v>
      </c>
      <c r="AB23" s="16">
        <v>3.1882683536807802E-2</v>
      </c>
      <c r="AC23" s="16"/>
      <c r="AD23" s="16">
        <v>3.4805781278387099E-2</v>
      </c>
      <c r="AE23" s="16">
        <v>3.2285585760442603E-2</v>
      </c>
      <c r="AF23" s="16"/>
      <c r="AG23" s="16">
        <v>3.1797345237502703E-2</v>
      </c>
      <c r="AH23" s="16">
        <v>4.6744379589226101E-2</v>
      </c>
      <c r="AI23" s="16">
        <v>0</v>
      </c>
      <c r="AJ23" s="16" t="s">
        <v>123</v>
      </c>
      <c r="AK23" s="16" t="s">
        <v>123</v>
      </c>
      <c r="AL23" s="16" t="s">
        <v>123</v>
      </c>
      <c r="AM23" s="16">
        <v>0</v>
      </c>
      <c r="AN23" s="16">
        <v>4.7299581885840797E-2</v>
      </c>
      <c r="AO23" s="16">
        <v>0</v>
      </c>
      <c r="AP23" s="16"/>
      <c r="AQ23" s="16">
        <v>3.4402886712875801E-2</v>
      </c>
      <c r="AR23" s="16">
        <v>2.0565051153170501E-2</v>
      </c>
      <c r="AS23" s="16">
        <v>0.10371307755033</v>
      </c>
      <c r="AT23" s="16">
        <v>2.1321141997189399E-2</v>
      </c>
      <c r="AU23" s="16">
        <v>4.9865673704490202E-2</v>
      </c>
      <c r="AV23" s="16">
        <v>0</v>
      </c>
      <c r="AW23" s="16"/>
      <c r="AX23" s="16">
        <v>5.0562463032550999E-2</v>
      </c>
      <c r="AY23" s="16">
        <v>3.0849625320987201E-2</v>
      </c>
      <c r="AZ23" s="16">
        <v>0</v>
      </c>
      <c r="BA23" s="16">
        <v>4.8871738259291801E-2</v>
      </c>
      <c r="BB23" s="16">
        <v>2.4510203210144299E-2</v>
      </c>
      <c r="BC23" s="16"/>
      <c r="BD23" s="16">
        <v>2.3768593571331001E-2</v>
      </c>
      <c r="BE23" s="16">
        <v>5.3346073544480503E-2</v>
      </c>
      <c r="BF23" s="16"/>
      <c r="BG23" s="16">
        <v>2.28072079028908E-2</v>
      </c>
      <c r="BH23" s="16">
        <v>4.7991538424836902E-2</v>
      </c>
      <c r="BI23" s="16"/>
      <c r="BJ23" s="16">
        <v>3.1574653693327299E-2</v>
      </c>
      <c r="BK23" s="16">
        <v>3.3404449928704602E-2</v>
      </c>
    </row>
    <row r="24" spans="2:63" x14ac:dyDescent="0.35">
      <c r="B24" s="17" t="s">
        <v>140</v>
      </c>
      <c r="C24" s="18">
        <v>2.9919969549166401E-2</v>
      </c>
      <c r="D24" s="18">
        <v>2.0166957166400198E-2</v>
      </c>
      <c r="E24" s="18">
        <v>3.8274922350674902E-2</v>
      </c>
      <c r="F24" s="18"/>
      <c r="G24" s="18">
        <v>0</v>
      </c>
      <c r="H24" s="18">
        <v>1.8282786328390001E-2</v>
      </c>
      <c r="I24" s="18">
        <v>4.06729548080687E-2</v>
      </c>
      <c r="J24" s="18"/>
      <c r="K24" s="18">
        <v>1.57271165749624E-2</v>
      </c>
      <c r="L24" s="18">
        <v>2.7768719906263398E-2</v>
      </c>
      <c r="M24" s="18">
        <v>2.9622582495465701E-2</v>
      </c>
      <c r="N24" s="18">
        <v>4.38727045534777E-2</v>
      </c>
      <c r="O24" s="18"/>
      <c r="P24" s="18">
        <v>0</v>
      </c>
      <c r="Q24" s="18">
        <v>2.59012953154024E-2</v>
      </c>
      <c r="R24" s="18">
        <v>9.4912067377173597E-3</v>
      </c>
      <c r="S24" s="18">
        <v>4.6382634678882297E-2</v>
      </c>
      <c r="T24" s="18"/>
      <c r="U24" s="18">
        <v>3.4302537442188599E-2</v>
      </c>
      <c r="V24" s="18">
        <v>2.46389573847558E-2</v>
      </c>
      <c r="W24" s="18">
        <v>0</v>
      </c>
      <c r="X24" s="18">
        <v>5.5824448731219702E-2</v>
      </c>
      <c r="Y24" s="18">
        <v>9.7842551109393994E-2</v>
      </c>
      <c r="Z24" s="18"/>
      <c r="AA24" s="18">
        <v>2.5583813901668102E-2</v>
      </c>
      <c r="AB24" s="18">
        <v>3.4768823019430503E-2</v>
      </c>
      <c r="AC24" s="18"/>
      <c r="AD24" s="18">
        <v>3.47025240370928E-2</v>
      </c>
      <c r="AE24" s="18">
        <v>2.78531665541507E-2</v>
      </c>
      <c r="AF24" s="18"/>
      <c r="AG24" s="18">
        <v>2.9141349860217401E-2</v>
      </c>
      <c r="AH24" s="18">
        <v>4.2520214785189699E-2</v>
      </c>
      <c r="AI24" s="18">
        <v>9.7657599056086199E-3</v>
      </c>
      <c r="AJ24" s="18" t="s">
        <v>123</v>
      </c>
      <c r="AK24" s="18" t="s">
        <v>123</v>
      </c>
      <c r="AL24" s="18" t="s">
        <v>123</v>
      </c>
      <c r="AM24" s="18">
        <v>0</v>
      </c>
      <c r="AN24" s="18">
        <v>0</v>
      </c>
      <c r="AO24" s="18">
        <v>0</v>
      </c>
      <c r="AP24" s="18"/>
      <c r="AQ24" s="18">
        <v>2.33423811787054E-2</v>
      </c>
      <c r="AR24" s="18">
        <v>5.3661615850202703E-2</v>
      </c>
      <c r="AS24" s="18">
        <v>0</v>
      </c>
      <c r="AT24" s="18">
        <v>2.5697385611777802E-2</v>
      </c>
      <c r="AU24" s="18">
        <v>1.81863857472313E-2</v>
      </c>
      <c r="AV24" s="18">
        <v>0</v>
      </c>
      <c r="AW24" s="18"/>
      <c r="AX24" s="18">
        <v>3.48704894059612E-2</v>
      </c>
      <c r="AY24" s="18">
        <v>4.6077958598469602E-2</v>
      </c>
      <c r="AZ24" s="18">
        <v>0</v>
      </c>
      <c r="BA24" s="18">
        <v>1.0185916616560599E-2</v>
      </c>
      <c r="BB24" s="18">
        <v>7.7176955095061197E-3</v>
      </c>
      <c r="BC24" s="18"/>
      <c r="BD24" s="18">
        <v>2.86874199597754E-2</v>
      </c>
      <c r="BE24" s="18">
        <v>3.2826084636750803E-2</v>
      </c>
      <c r="BF24" s="18"/>
      <c r="BG24" s="18">
        <v>2.0742525584210102E-2</v>
      </c>
      <c r="BH24" s="18">
        <v>4.0510782115585099E-2</v>
      </c>
      <c r="BI24" s="18"/>
      <c r="BJ24" s="18">
        <v>2.3117459296330401E-2</v>
      </c>
      <c r="BK24" s="18">
        <v>4.0634295620997497E-2</v>
      </c>
    </row>
    <row r="25" spans="2:63" x14ac:dyDescent="0.35">
      <c r="B25" t="s">
        <v>492</v>
      </c>
    </row>
    <row r="26" spans="2:63" x14ac:dyDescent="0.35">
      <c r="B26" t="s">
        <v>87</v>
      </c>
    </row>
    <row r="27" spans="2:63" x14ac:dyDescent="0.35">
      <c r="B27" t="s">
        <v>88</v>
      </c>
    </row>
    <row r="29" spans="2:63" x14ac:dyDescent="0.35">
      <c r="B29"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K29"/>
  <sheetViews>
    <sheetView showGridLines="0" topLeftCell="A16" workbookViewId="0">
      <pane xSplit="2" topLeftCell="C1" activePane="topRight" state="frozen"/>
      <selection pane="topRight" activeCell="B25" sqref="B25"/>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682</v>
      </c>
      <c r="D7" s="10">
        <v>300</v>
      </c>
      <c r="E7" s="10">
        <v>380</v>
      </c>
      <c r="F7" s="10"/>
      <c r="G7" s="10">
        <v>61</v>
      </c>
      <c r="H7" s="10">
        <v>220</v>
      </c>
      <c r="I7" s="10">
        <v>401</v>
      </c>
      <c r="J7" s="10"/>
      <c r="K7" s="10">
        <v>125</v>
      </c>
      <c r="L7" s="10">
        <v>151</v>
      </c>
      <c r="M7" s="10">
        <v>271</v>
      </c>
      <c r="N7" s="10">
        <v>135</v>
      </c>
      <c r="O7" s="10"/>
      <c r="P7" s="10">
        <v>116</v>
      </c>
      <c r="Q7" s="10">
        <v>153</v>
      </c>
      <c r="R7" s="10">
        <v>110</v>
      </c>
      <c r="S7" s="10">
        <v>273</v>
      </c>
      <c r="T7" s="10"/>
      <c r="U7" s="10">
        <v>356</v>
      </c>
      <c r="V7" s="10">
        <v>165</v>
      </c>
      <c r="W7" s="10">
        <v>89</v>
      </c>
      <c r="X7" s="10">
        <v>53</v>
      </c>
      <c r="Y7" s="10">
        <v>10</v>
      </c>
      <c r="Z7" s="10"/>
      <c r="AA7" s="10">
        <v>234</v>
      </c>
      <c r="AB7" s="10">
        <v>236</v>
      </c>
      <c r="AC7" s="10"/>
      <c r="AD7" s="10">
        <v>291</v>
      </c>
      <c r="AE7" s="10">
        <v>295</v>
      </c>
      <c r="AF7" s="10"/>
      <c r="AG7" s="10">
        <v>215</v>
      </c>
      <c r="AH7" s="10">
        <v>237</v>
      </c>
      <c r="AI7" s="10">
        <v>89</v>
      </c>
      <c r="AJ7" s="10" t="s">
        <v>122</v>
      </c>
      <c r="AK7" s="10" t="s">
        <v>122</v>
      </c>
      <c r="AL7" s="10" t="s">
        <v>122</v>
      </c>
      <c r="AM7" s="10">
        <v>20</v>
      </c>
      <c r="AN7" s="10">
        <v>51</v>
      </c>
      <c r="AO7" s="10">
        <v>3</v>
      </c>
      <c r="AP7" s="10"/>
      <c r="AQ7" s="10">
        <v>354</v>
      </c>
      <c r="AR7" s="10">
        <v>151</v>
      </c>
      <c r="AS7" s="10">
        <v>9</v>
      </c>
      <c r="AT7" s="10">
        <v>41</v>
      </c>
      <c r="AU7" s="10">
        <v>109</v>
      </c>
      <c r="AV7" s="10">
        <v>14</v>
      </c>
      <c r="AW7" s="10"/>
      <c r="AX7" s="10">
        <v>110</v>
      </c>
      <c r="AY7" s="10">
        <v>316</v>
      </c>
      <c r="AZ7" s="10">
        <v>25</v>
      </c>
      <c r="BA7" s="10">
        <v>104</v>
      </c>
      <c r="BB7" s="10">
        <v>127</v>
      </c>
      <c r="BC7" s="10"/>
      <c r="BD7" s="10">
        <v>465</v>
      </c>
      <c r="BE7" s="10">
        <v>215</v>
      </c>
      <c r="BF7" s="10"/>
      <c r="BG7" s="10">
        <v>359</v>
      </c>
      <c r="BH7" s="10">
        <v>320</v>
      </c>
      <c r="BI7" s="10"/>
      <c r="BJ7" s="10">
        <v>441</v>
      </c>
      <c r="BK7" s="10">
        <v>229</v>
      </c>
    </row>
    <row r="8" spans="2:63" ht="30" customHeight="1" x14ac:dyDescent="0.35">
      <c r="B8" s="11" t="s">
        <v>19</v>
      </c>
      <c r="C8" s="11">
        <v>672</v>
      </c>
      <c r="D8" s="11">
        <v>306</v>
      </c>
      <c r="E8" s="11">
        <v>364</v>
      </c>
      <c r="F8" s="11"/>
      <c r="G8" s="11">
        <v>64</v>
      </c>
      <c r="H8" s="11">
        <v>206</v>
      </c>
      <c r="I8" s="11">
        <v>402</v>
      </c>
      <c r="J8" s="11"/>
      <c r="K8" s="11">
        <v>115</v>
      </c>
      <c r="L8" s="11">
        <v>147</v>
      </c>
      <c r="M8" s="11">
        <v>264</v>
      </c>
      <c r="N8" s="11">
        <v>145</v>
      </c>
      <c r="O8" s="11"/>
      <c r="P8" s="11">
        <v>115</v>
      </c>
      <c r="Q8" s="11">
        <v>154</v>
      </c>
      <c r="R8" s="11">
        <v>108</v>
      </c>
      <c r="S8" s="11">
        <v>266</v>
      </c>
      <c r="T8" s="11"/>
      <c r="U8" s="11">
        <v>366</v>
      </c>
      <c r="V8" s="11">
        <v>155</v>
      </c>
      <c r="W8" s="11">
        <v>82</v>
      </c>
      <c r="X8" s="11">
        <v>49</v>
      </c>
      <c r="Y8" s="11">
        <v>10</v>
      </c>
      <c r="Z8" s="11"/>
      <c r="AA8" s="11">
        <v>228</v>
      </c>
      <c r="AB8" s="11">
        <v>236</v>
      </c>
      <c r="AC8" s="11"/>
      <c r="AD8" s="11">
        <v>283</v>
      </c>
      <c r="AE8" s="11">
        <v>294</v>
      </c>
      <c r="AF8" s="11"/>
      <c r="AG8" s="11">
        <v>214</v>
      </c>
      <c r="AH8" s="11">
        <v>234</v>
      </c>
      <c r="AI8" s="11">
        <v>85</v>
      </c>
      <c r="AJ8" s="11" t="s">
        <v>122</v>
      </c>
      <c r="AK8" s="11" t="s">
        <v>122</v>
      </c>
      <c r="AL8" s="11" t="s">
        <v>122</v>
      </c>
      <c r="AM8" s="11">
        <v>20</v>
      </c>
      <c r="AN8" s="11">
        <v>52</v>
      </c>
      <c r="AO8" s="11">
        <v>3</v>
      </c>
      <c r="AP8" s="11"/>
      <c r="AQ8" s="11">
        <v>349</v>
      </c>
      <c r="AR8" s="11">
        <v>148</v>
      </c>
      <c r="AS8" s="11">
        <v>9</v>
      </c>
      <c r="AT8" s="11">
        <v>40</v>
      </c>
      <c r="AU8" s="11">
        <v>108</v>
      </c>
      <c r="AV8" s="11">
        <v>14</v>
      </c>
      <c r="AW8" s="11"/>
      <c r="AX8" s="11">
        <v>112</v>
      </c>
      <c r="AY8" s="11">
        <v>308</v>
      </c>
      <c r="AZ8" s="11">
        <v>25</v>
      </c>
      <c r="BA8" s="11">
        <v>102</v>
      </c>
      <c r="BB8" s="11">
        <v>125</v>
      </c>
      <c r="BC8" s="11"/>
      <c r="BD8" s="11">
        <v>457</v>
      </c>
      <c r="BE8" s="11">
        <v>213</v>
      </c>
      <c r="BF8" s="11"/>
      <c r="BG8" s="11">
        <v>354</v>
      </c>
      <c r="BH8" s="11">
        <v>315</v>
      </c>
      <c r="BI8" s="11"/>
      <c r="BJ8" s="11">
        <v>433</v>
      </c>
      <c r="BK8" s="11">
        <v>227</v>
      </c>
    </row>
    <row r="9" spans="2:63" ht="29" x14ac:dyDescent="0.35">
      <c r="B9" s="17" t="s">
        <v>295</v>
      </c>
      <c r="C9" s="16">
        <v>0.27097350270325399</v>
      </c>
      <c r="D9" s="16">
        <v>0.27899309666352101</v>
      </c>
      <c r="E9" s="16">
        <v>0.26307918347037901</v>
      </c>
      <c r="F9" s="16"/>
      <c r="G9" s="16">
        <v>0.222255291536192</v>
      </c>
      <c r="H9" s="16">
        <v>0.23036664690724601</v>
      </c>
      <c r="I9" s="16">
        <v>0.299576570924111</v>
      </c>
      <c r="J9" s="16"/>
      <c r="K9" s="16">
        <v>0.24262925922539999</v>
      </c>
      <c r="L9" s="16">
        <v>0.24901779821050701</v>
      </c>
      <c r="M9" s="16">
        <v>0.31662942895829699</v>
      </c>
      <c r="N9" s="16">
        <v>0.232538247067126</v>
      </c>
      <c r="O9" s="16"/>
      <c r="P9" s="16">
        <v>0.20371289196769901</v>
      </c>
      <c r="Q9" s="16">
        <v>0.24897700680114901</v>
      </c>
      <c r="R9" s="16">
        <v>0.30703705155637701</v>
      </c>
      <c r="S9" s="16">
        <v>0.29388064310319201</v>
      </c>
      <c r="T9" s="16"/>
      <c r="U9" s="16">
        <v>0.28215121072156801</v>
      </c>
      <c r="V9" s="16">
        <v>0.29474969681170898</v>
      </c>
      <c r="W9" s="16">
        <v>0.20727145158032301</v>
      </c>
      <c r="X9" s="16">
        <v>0.174774431850926</v>
      </c>
      <c r="Y9" s="16">
        <v>0.43695404515341901</v>
      </c>
      <c r="Z9" s="16"/>
      <c r="AA9" s="16">
        <v>0.24506859701533301</v>
      </c>
      <c r="AB9" s="16">
        <v>0.30434468530755399</v>
      </c>
      <c r="AC9" s="16"/>
      <c r="AD9" s="16">
        <v>0.226827365422333</v>
      </c>
      <c r="AE9" s="16">
        <v>0.31662656359307001</v>
      </c>
      <c r="AF9" s="16"/>
      <c r="AG9" s="16">
        <v>0.24751313667907099</v>
      </c>
      <c r="AH9" s="16">
        <v>0.31955017660283502</v>
      </c>
      <c r="AI9" s="16">
        <v>0.21835060069135101</v>
      </c>
      <c r="AJ9" s="16" t="s">
        <v>123</v>
      </c>
      <c r="AK9" s="16" t="s">
        <v>123</v>
      </c>
      <c r="AL9" s="16" t="s">
        <v>123</v>
      </c>
      <c r="AM9" s="16">
        <v>0.24965825006971901</v>
      </c>
      <c r="AN9" s="16">
        <v>0.190689760135902</v>
      </c>
      <c r="AO9" s="16">
        <v>0.33614403954488897</v>
      </c>
      <c r="AP9" s="16"/>
      <c r="AQ9" s="16">
        <v>0.27647272194615702</v>
      </c>
      <c r="AR9" s="16">
        <v>0.26463537759211703</v>
      </c>
      <c r="AS9" s="16">
        <v>0.20668979460010201</v>
      </c>
      <c r="AT9" s="16">
        <v>0.373237307797819</v>
      </c>
      <c r="AU9" s="16">
        <v>0.24084603945817301</v>
      </c>
      <c r="AV9" s="16">
        <v>0.25950531601902199</v>
      </c>
      <c r="AW9" s="16"/>
      <c r="AX9" s="16">
        <v>0.28008307746516198</v>
      </c>
      <c r="AY9" s="16">
        <v>0.24893994574565301</v>
      </c>
      <c r="AZ9" s="16">
        <v>0.39329238235950298</v>
      </c>
      <c r="BA9" s="16">
        <v>0.28762512160875398</v>
      </c>
      <c r="BB9" s="16">
        <v>0.27883234400302198</v>
      </c>
      <c r="BC9" s="16"/>
      <c r="BD9" s="16">
        <v>0.28605826188102101</v>
      </c>
      <c r="BE9" s="16">
        <v>0.241007785503463</v>
      </c>
      <c r="BF9" s="16"/>
      <c r="BG9" s="16">
        <v>0.30507400883936098</v>
      </c>
      <c r="BH9" s="16">
        <v>0.22889486343785501</v>
      </c>
      <c r="BI9" s="16"/>
      <c r="BJ9" s="16">
        <v>0.24787006458858399</v>
      </c>
      <c r="BK9" s="16">
        <v>0.31747782037573202</v>
      </c>
    </row>
    <row r="10" spans="2:63" x14ac:dyDescent="0.35">
      <c r="B10" s="17" t="s">
        <v>287</v>
      </c>
      <c r="C10" s="16">
        <v>0.18782367015799001</v>
      </c>
      <c r="D10" s="16">
        <v>0.156902934980133</v>
      </c>
      <c r="E10" s="16">
        <v>0.214814680783286</v>
      </c>
      <c r="F10" s="16"/>
      <c r="G10" s="16">
        <v>0.22078019958958101</v>
      </c>
      <c r="H10" s="16">
        <v>0.221835425077548</v>
      </c>
      <c r="I10" s="16">
        <v>0.16512325161856001</v>
      </c>
      <c r="J10" s="16"/>
      <c r="K10" s="16">
        <v>0.18853220479224</v>
      </c>
      <c r="L10" s="16">
        <v>0.18999183543388501</v>
      </c>
      <c r="M10" s="16">
        <v>0.167650930088622</v>
      </c>
      <c r="N10" s="16">
        <v>0.221765780410875</v>
      </c>
      <c r="O10" s="16"/>
      <c r="P10" s="16">
        <v>0.22805894396272899</v>
      </c>
      <c r="Q10" s="16">
        <v>0.24657581462181799</v>
      </c>
      <c r="R10" s="16">
        <v>0.157081580343094</v>
      </c>
      <c r="S10" s="16">
        <v>0.148126704502895</v>
      </c>
      <c r="T10" s="16"/>
      <c r="U10" s="16">
        <v>0.19837323629391301</v>
      </c>
      <c r="V10" s="16">
        <v>0.16445947318323201</v>
      </c>
      <c r="W10" s="16">
        <v>0.19614142063767601</v>
      </c>
      <c r="X10" s="16">
        <v>0.16619327100182801</v>
      </c>
      <c r="Y10" s="16">
        <v>0.27831589353171499</v>
      </c>
      <c r="Z10" s="16"/>
      <c r="AA10" s="16">
        <v>0.18989094870680201</v>
      </c>
      <c r="AB10" s="16">
        <v>0.14796939495431299</v>
      </c>
      <c r="AC10" s="16"/>
      <c r="AD10" s="16">
        <v>0.203570390483856</v>
      </c>
      <c r="AE10" s="16">
        <v>0.14373090918468401</v>
      </c>
      <c r="AF10" s="16"/>
      <c r="AG10" s="16">
        <v>0.225734905499794</v>
      </c>
      <c r="AH10" s="16">
        <v>0.142002847968899</v>
      </c>
      <c r="AI10" s="16">
        <v>9.8248179441196001E-2</v>
      </c>
      <c r="AJ10" s="16" t="s">
        <v>123</v>
      </c>
      <c r="AK10" s="16" t="s">
        <v>123</v>
      </c>
      <c r="AL10" s="16" t="s">
        <v>123</v>
      </c>
      <c r="AM10" s="16">
        <v>0.32804542830363398</v>
      </c>
      <c r="AN10" s="16">
        <v>0.25678255964500402</v>
      </c>
      <c r="AO10" s="16">
        <v>0</v>
      </c>
      <c r="AP10" s="16"/>
      <c r="AQ10" s="16">
        <v>0.18848467554214199</v>
      </c>
      <c r="AR10" s="16">
        <v>0.169434926797841</v>
      </c>
      <c r="AS10" s="16">
        <v>0.27363351966761501</v>
      </c>
      <c r="AT10" s="16">
        <v>0.206225288789084</v>
      </c>
      <c r="AU10" s="16">
        <v>0.177006604931395</v>
      </c>
      <c r="AV10" s="16">
        <v>0.39577204140940098</v>
      </c>
      <c r="AW10" s="16"/>
      <c r="AX10" s="16">
        <v>0.17523435677892599</v>
      </c>
      <c r="AY10" s="16">
        <v>0.18700521823671001</v>
      </c>
      <c r="AZ10" s="16">
        <v>0.107676559739998</v>
      </c>
      <c r="BA10" s="16">
        <v>0.21870940774564401</v>
      </c>
      <c r="BB10" s="16">
        <v>0.19223072142990599</v>
      </c>
      <c r="BC10" s="16"/>
      <c r="BD10" s="16">
        <v>0.169781833937376</v>
      </c>
      <c r="BE10" s="16">
        <v>0.223890221523115</v>
      </c>
      <c r="BF10" s="16"/>
      <c r="BG10" s="16">
        <v>0.16121451048888</v>
      </c>
      <c r="BH10" s="16">
        <v>0.219486797930497</v>
      </c>
      <c r="BI10" s="16"/>
      <c r="BJ10" s="16">
        <v>0.18946387805696999</v>
      </c>
      <c r="BK10" s="16">
        <v>0.178929418145271</v>
      </c>
    </row>
    <row r="11" spans="2:63" x14ac:dyDescent="0.35">
      <c r="B11" s="17" t="s">
        <v>132</v>
      </c>
      <c r="C11" s="16">
        <v>0.18115790412090901</v>
      </c>
      <c r="D11" s="16">
        <v>0.21020964759637401</v>
      </c>
      <c r="E11" s="16">
        <v>0.15773199570572999</v>
      </c>
      <c r="F11" s="16"/>
      <c r="G11" s="16">
        <v>0.22626904200331399</v>
      </c>
      <c r="H11" s="16">
        <v>0.131805890494894</v>
      </c>
      <c r="I11" s="16">
        <v>0.199212864023701</v>
      </c>
      <c r="J11" s="16"/>
      <c r="K11" s="16">
        <v>0.22506473472426</v>
      </c>
      <c r="L11" s="16">
        <v>0.19024956434448001</v>
      </c>
      <c r="M11" s="16">
        <v>0.140046357959655</v>
      </c>
      <c r="N11" s="16">
        <v>0.211984379895507</v>
      </c>
      <c r="O11" s="16"/>
      <c r="P11" s="16">
        <v>0.155674315376126</v>
      </c>
      <c r="Q11" s="16">
        <v>0.16050607288525301</v>
      </c>
      <c r="R11" s="16">
        <v>0.19713497216314199</v>
      </c>
      <c r="S11" s="16">
        <v>0.213866382085944</v>
      </c>
      <c r="T11" s="16"/>
      <c r="U11" s="16">
        <v>0.18647761689896</v>
      </c>
      <c r="V11" s="16">
        <v>0.18875105929837099</v>
      </c>
      <c r="W11" s="16">
        <v>0.14599357970722299</v>
      </c>
      <c r="X11" s="16">
        <v>0.1691432415336</v>
      </c>
      <c r="Y11" s="16">
        <v>0.27831589353171499</v>
      </c>
      <c r="Z11" s="16"/>
      <c r="AA11" s="16">
        <v>0.16989433230305301</v>
      </c>
      <c r="AB11" s="16">
        <v>0.16649232944352299</v>
      </c>
      <c r="AC11" s="16"/>
      <c r="AD11" s="16">
        <v>0.19172351632016801</v>
      </c>
      <c r="AE11" s="16">
        <v>0.16340693222306699</v>
      </c>
      <c r="AF11" s="16"/>
      <c r="AG11" s="16">
        <v>0.168131674717449</v>
      </c>
      <c r="AH11" s="16">
        <v>0.17265773230923501</v>
      </c>
      <c r="AI11" s="16">
        <v>0.211776305596486</v>
      </c>
      <c r="AJ11" s="16" t="s">
        <v>123</v>
      </c>
      <c r="AK11" s="16" t="s">
        <v>123</v>
      </c>
      <c r="AL11" s="16" t="s">
        <v>123</v>
      </c>
      <c r="AM11" s="16">
        <v>0.18819558140112899</v>
      </c>
      <c r="AN11" s="16">
        <v>0.15867796927715999</v>
      </c>
      <c r="AO11" s="16">
        <v>0.34726529715392002</v>
      </c>
      <c r="AP11" s="16"/>
      <c r="AQ11" s="16">
        <v>0.18404540601091199</v>
      </c>
      <c r="AR11" s="16">
        <v>0.21978864253311001</v>
      </c>
      <c r="AS11" s="16">
        <v>0.10015358042079001</v>
      </c>
      <c r="AT11" s="16">
        <v>0.20998712107114401</v>
      </c>
      <c r="AU11" s="16">
        <v>0.12177556042288901</v>
      </c>
      <c r="AV11" s="16">
        <v>0.18262553601248499</v>
      </c>
      <c r="AW11" s="16"/>
      <c r="AX11" s="16">
        <v>0.16756145790620999</v>
      </c>
      <c r="AY11" s="16">
        <v>0.19324927139748099</v>
      </c>
      <c r="AZ11" s="16">
        <v>0.11751072669474801</v>
      </c>
      <c r="BA11" s="16">
        <v>0.18445949855689101</v>
      </c>
      <c r="BB11" s="16">
        <v>0.17369386033659001</v>
      </c>
      <c r="BC11" s="16"/>
      <c r="BD11" s="16">
        <v>0.19222033697027099</v>
      </c>
      <c r="BE11" s="16">
        <v>0.15902811723368401</v>
      </c>
      <c r="BF11" s="16"/>
      <c r="BG11" s="16">
        <v>0.179276497415537</v>
      </c>
      <c r="BH11" s="16">
        <v>0.184984577683796</v>
      </c>
      <c r="BI11" s="16"/>
      <c r="BJ11" s="16">
        <v>0.17661866439781199</v>
      </c>
      <c r="BK11" s="16">
        <v>0.18785080938676799</v>
      </c>
    </row>
    <row r="12" spans="2:63" ht="29" x14ac:dyDescent="0.35">
      <c r="B12" s="17" t="s">
        <v>290</v>
      </c>
      <c r="C12" s="16">
        <v>0.16437598689465299</v>
      </c>
      <c r="D12" s="16">
        <v>0.19387846869122399</v>
      </c>
      <c r="E12" s="16">
        <v>0.140480691099786</v>
      </c>
      <c r="F12" s="16"/>
      <c r="G12" s="16">
        <v>0.13586705315824399</v>
      </c>
      <c r="H12" s="16">
        <v>0.17707203416512901</v>
      </c>
      <c r="I12" s="16">
        <v>0.162438584022643</v>
      </c>
      <c r="J12" s="16"/>
      <c r="K12" s="16">
        <v>0.15098849016979399</v>
      </c>
      <c r="L12" s="16">
        <v>0.216755657648695</v>
      </c>
      <c r="M12" s="16">
        <v>0.164684178034461</v>
      </c>
      <c r="N12" s="16">
        <v>0.1215566655737</v>
      </c>
      <c r="O12" s="16"/>
      <c r="P12" s="16">
        <v>0.161498949739416</v>
      </c>
      <c r="Q12" s="16">
        <v>0.124572191452148</v>
      </c>
      <c r="R12" s="16">
        <v>0.111061108264241</v>
      </c>
      <c r="S12" s="16">
        <v>0.216975675040529</v>
      </c>
      <c r="T12" s="16"/>
      <c r="U12" s="16">
        <v>0.13146707011181999</v>
      </c>
      <c r="V12" s="16">
        <v>0.14940601869922701</v>
      </c>
      <c r="W12" s="16">
        <v>0.22366175744245601</v>
      </c>
      <c r="X12" s="16">
        <v>0.38042994670521402</v>
      </c>
      <c r="Y12" s="16">
        <v>0.19561902337612999</v>
      </c>
      <c r="Z12" s="16"/>
      <c r="AA12" s="16">
        <v>0.15348486890149399</v>
      </c>
      <c r="AB12" s="16">
        <v>0.15485622235446</v>
      </c>
      <c r="AC12" s="16"/>
      <c r="AD12" s="16">
        <v>0.17202481252729901</v>
      </c>
      <c r="AE12" s="16">
        <v>0.163798660049017</v>
      </c>
      <c r="AF12" s="16"/>
      <c r="AG12" s="16">
        <v>0.171600469891205</v>
      </c>
      <c r="AH12" s="16">
        <v>0.14609814181733799</v>
      </c>
      <c r="AI12" s="16">
        <v>0.24648407336880199</v>
      </c>
      <c r="AJ12" s="16" t="s">
        <v>123</v>
      </c>
      <c r="AK12" s="16" t="s">
        <v>123</v>
      </c>
      <c r="AL12" s="16" t="s">
        <v>123</v>
      </c>
      <c r="AM12" s="16">
        <v>0.102523095608217</v>
      </c>
      <c r="AN12" s="16">
        <v>0.15290796397171999</v>
      </c>
      <c r="AO12" s="16">
        <v>0.34726529715392002</v>
      </c>
      <c r="AP12" s="16"/>
      <c r="AQ12" s="16">
        <v>0.18845847657241799</v>
      </c>
      <c r="AR12" s="16">
        <v>0.163107945409394</v>
      </c>
      <c r="AS12" s="16">
        <v>0.10015358042079001</v>
      </c>
      <c r="AT12" s="16">
        <v>7.2615103572173101E-2</v>
      </c>
      <c r="AU12" s="16">
        <v>0.146514298122774</v>
      </c>
      <c r="AV12" s="16">
        <v>6.9161171313719905E-2</v>
      </c>
      <c r="AW12" s="16"/>
      <c r="AX12" s="16">
        <v>0.12018135054731199</v>
      </c>
      <c r="AY12" s="16">
        <v>0.18237740825739601</v>
      </c>
      <c r="AZ12" s="16">
        <v>4.0259298499742399E-2</v>
      </c>
      <c r="BA12" s="16">
        <v>0.163452185855784</v>
      </c>
      <c r="BB12" s="16">
        <v>0.185453368232152</v>
      </c>
      <c r="BC12" s="16"/>
      <c r="BD12" s="16">
        <v>0.15586387351537201</v>
      </c>
      <c r="BE12" s="16">
        <v>0.18407445459362701</v>
      </c>
      <c r="BF12" s="16"/>
      <c r="BG12" s="16">
        <v>0.146526088945231</v>
      </c>
      <c r="BH12" s="16">
        <v>0.18597921088783401</v>
      </c>
      <c r="BI12" s="16"/>
      <c r="BJ12" s="16">
        <v>0.17027270852012399</v>
      </c>
      <c r="BK12" s="16">
        <v>0.15739020224467001</v>
      </c>
    </row>
    <row r="13" spans="2:63" ht="29" x14ac:dyDescent="0.35">
      <c r="B13" s="17" t="s">
        <v>293</v>
      </c>
      <c r="C13" s="16">
        <v>0.142641717389283</v>
      </c>
      <c r="D13" s="16">
        <v>0.13036362389717199</v>
      </c>
      <c r="E13" s="16">
        <v>0.15094297082262201</v>
      </c>
      <c r="F13" s="16"/>
      <c r="G13" s="16">
        <v>0.20614315520281401</v>
      </c>
      <c r="H13" s="16">
        <v>0.17298173060327299</v>
      </c>
      <c r="I13" s="16">
        <v>0.116930031028806</v>
      </c>
      <c r="J13" s="16"/>
      <c r="K13" s="16">
        <v>0.14009869919297299</v>
      </c>
      <c r="L13" s="16">
        <v>0.15654770626897699</v>
      </c>
      <c r="M13" s="16">
        <v>0.12452005191839501</v>
      </c>
      <c r="N13" s="16">
        <v>0.163582607059338</v>
      </c>
      <c r="O13" s="16"/>
      <c r="P13" s="16">
        <v>0.20623656944507299</v>
      </c>
      <c r="Q13" s="16">
        <v>0.19980231543300001</v>
      </c>
      <c r="R13" s="16">
        <v>0.11068743183629801</v>
      </c>
      <c r="S13" s="16">
        <v>0.103438960922803</v>
      </c>
      <c r="T13" s="16"/>
      <c r="U13" s="16">
        <v>0.14867130940764101</v>
      </c>
      <c r="V13" s="16">
        <v>0.14966470450685401</v>
      </c>
      <c r="W13" s="16">
        <v>0.13077310893807301</v>
      </c>
      <c r="X13" s="16">
        <v>0.109569283261679</v>
      </c>
      <c r="Y13" s="16">
        <v>9.7745052702484306E-2</v>
      </c>
      <c r="Z13" s="16"/>
      <c r="AA13" s="16">
        <v>0.16301795171282599</v>
      </c>
      <c r="AB13" s="16">
        <v>0.14265913453950901</v>
      </c>
      <c r="AC13" s="16"/>
      <c r="AD13" s="16">
        <v>0.14967814519633199</v>
      </c>
      <c r="AE13" s="16">
        <v>0.14535082026604401</v>
      </c>
      <c r="AF13" s="16"/>
      <c r="AG13" s="16">
        <v>0.18115541985907599</v>
      </c>
      <c r="AH13" s="16">
        <v>8.5292654463616099E-2</v>
      </c>
      <c r="AI13" s="16">
        <v>0.120739548236238</v>
      </c>
      <c r="AJ13" s="16" t="s">
        <v>123</v>
      </c>
      <c r="AK13" s="16" t="s">
        <v>123</v>
      </c>
      <c r="AL13" s="16" t="s">
        <v>123</v>
      </c>
      <c r="AM13" s="16">
        <v>0.32008717703012202</v>
      </c>
      <c r="AN13" s="16">
        <v>0.23206123832144701</v>
      </c>
      <c r="AO13" s="16">
        <v>0</v>
      </c>
      <c r="AP13" s="16"/>
      <c r="AQ13" s="16">
        <v>0.11623982859373801</v>
      </c>
      <c r="AR13" s="16">
        <v>0.17567053832493301</v>
      </c>
      <c r="AS13" s="16">
        <v>0.21023683343206401</v>
      </c>
      <c r="AT13" s="16">
        <v>0.18562118257997201</v>
      </c>
      <c r="AU13" s="16">
        <v>0.14789392197689399</v>
      </c>
      <c r="AV13" s="16">
        <v>0.13694350337398201</v>
      </c>
      <c r="AW13" s="16"/>
      <c r="AX13" s="16">
        <v>0.15738714494173001</v>
      </c>
      <c r="AY13" s="16">
        <v>0.158759734423677</v>
      </c>
      <c r="AZ13" s="16">
        <v>7.7323899161964804E-2</v>
      </c>
      <c r="BA13" s="16">
        <v>8.5025926548942393E-2</v>
      </c>
      <c r="BB13" s="16">
        <v>0.14985855792012601</v>
      </c>
      <c r="BC13" s="16"/>
      <c r="BD13" s="16">
        <v>0.13619209210271699</v>
      </c>
      <c r="BE13" s="16">
        <v>0.15772630526390199</v>
      </c>
      <c r="BF13" s="16"/>
      <c r="BG13" s="16">
        <v>0.13878791623719899</v>
      </c>
      <c r="BH13" s="16">
        <v>0.14831940245997099</v>
      </c>
      <c r="BI13" s="16"/>
      <c r="BJ13" s="16">
        <v>0.17519908470871701</v>
      </c>
      <c r="BK13" s="16">
        <v>8.3653570682202805E-2</v>
      </c>
    </row>
    <row r="14" spans="2:63" x14ac:dyDescent="0.35">
      <c r="B14" s="17" t="s">
        <v>288</v>
      </c>
      <c r="C14" s="16">
        <v>0.13712380954665501</v>
      </c>
      <c r="D14" s="16">
        <v>0.11676304096642499</v>
      </c>
      <c r="E14" s="16">
        <v>0.15496961849556701</v>
      </c>
      <c r="F14" s="16"/>
      <c r="G14" s="16">
        <v>0.159772609919592</v>
      </c>
      <c r="H14" s="16">
        <v>0.15932647581595599</v>
      </c>
      <c r="I14" s="16">
        <v>0.122123336508837</v>
      </c>
      <c r="J14" s="16"/>
      <c r="K14" s="16">
        <v>0.18814122510504599</v>
      </c>
      <c r="L14" s="16">
        <v>0.12960449749090799</v>
      </c>
      <c r="M14" s="16">
        <v>0.105487062963499</v>
      </c>
      <c r="N14" s="16">
        <v>0.16184918381354099</v>
      </c>
      <c r="O14" s="16"/>
      <c r="P14" s="16">
        <v>0.130691178213862</v>
      </c>
      <c r="Q14" s="16">
        <v>0.15866763295442701</v>
      </c>
      <c r="R14" s="16">
        <v>0.152605626483861</v>
      </c>
      <c r="S14" s="16">
        <v>0.118779357070285</v>
      </c>
      <c r="T14" s="16"/>
      <c r="U14" s="16">
        <v>0.13151858672143699</v>
      </c>
      <c r="V14" s="16">
        <v>0.11503349051547999</v>
      </c>
      <c r="W14" s="16">
        <v>0.208661846933724</v>
      </c>
      <c r="X14" s="16">
        <v>0.107927147681633</v>
      </c>
      <c r="Y14" s="16">
        <v>0.36742693147045102</v>
      </c>
      <c r="Z14" s="16"/>
      <c r="AA14" s="16">
        <v>0.175640149275334</v>
      </c>
      <c r="AB14" s="16">
        <v>0.101619981799496</v>
      </c>
      <c r="AC14" s="16"/>
      <c r="AD14" s="16">
        <v>0.184841827729497</v>
      </c>
      <c r="AE14" s="16">
        <v>8.7311176244988603E-2</v>
      </c>
      <c r="AF14" s="16"/>
      <c r="AG14" s="16">
        <v>0.168018530622912</v>
      </c>
      <c r="AH14" s="16">
        <v>0.108281547278557</v>
      </c>
      <c r="AI14" s="16">
        <v>0.133725130194255</v>
      </c>
      <c r="AJ14" s="16" t="s">
        <v>123</v>
      </c>
      <c r="AK14" s="16" t="s">
        <v>123</v>
      </c>
      <c r="AL14" s="16" t="s">
        <v>123</v>
      </c>
      <c r="AM14" s="16">
        <v>0.18338531103955699</v>
      </c>
      <c r="AN14" s="16">
        <v>8.5669220217547803E-2</v>
      </c>
      <c r="AO14" s="16">
        <v>0.31659066330119101</v>
      </c>
      <c r="AP14" s="16"/>
      <c r="AQ14" s="16">
        <v>0.128283562616955</v>
      </c>
      <c r="AR14" s="16">
        <v>0.14421441802608601</v>
      </c>
      <c r="AS14" s="16">
        <v>0.17738375919726099</v>
      </c>
      <c r="AT14" s="16">
        <v>6.58751629796894E-2</v>
      </c>
      <c r="AU14" s="16">
        <v>0.168985814669357</v>
      </c>
      <c r="AV14" s="16">
        <v>0.181630106621613</v>
      </c>
      <c r="AW14" s="16"/>
      <c r="AX14" s="16">
        <v>0.123585891218581</v>
      </c>
      <c r="AY14" s="16">
        <v>0.141670007746965</v>
      </c>
      <c r="AZ14" s="16">
        <v>0.161852382654153</v>
      </c>
      <c r="BA14" s="16">
        <v>0.17277228771467801</v>
      </c>
      <c r="BB14" s="16">
        <v>0.103908150123009</v>
      </c>
      <c r="BC14" s="16"/>
      <c r="BD14" s="16">
        <v>0.13152732645361001</v>
      </c>
      <c r="BE14" s="16">
        <v>0.15033040556131499</v>
      </c>
      <c r="BF14" s="16"/>
      <c r="BG14" s="16">
        <v>0.108259855913627</v>
      </c>
      <c r="BH14" s="16">
        <v>0.16772222636007</v>
      </c>
      <c r="BI14" s="16"/>
      <c r="BJ14" s="16">
        <v>0.13863527795495301</v>
      </c>
      <c r="BK14" s="16">
        <v>0.12574218819975999</v>
      </c>
    </row>
    <row r="15" spans="2:63" x14ac:dyDescent="0.35">
      <c r="B15" s="17" t="s">
        <v>126</v>
      </c>
      <c r="C15" s="16">
        <v>0.12615641175859299</v>
      </c>
      <c r="D15" s="16">
        <v>0.138524347568629</v>
      </c>
      <c r="E15" s="16">
        <v>0.116448629184908</v>
      </c>
      <c r="F15" s="16"/>
      <c r="G15" s="16">
        <v>0.21893642581448999</v>
      </c>
      <c r="H15" s="16">
        <v>0.14340281155896301</v>
      </c>
      <c r="I15" s="16">
        <v>0.10246251068050601</v>
      </c>
      <c r="J15" s="16"/>
      <c r="K15" s="16">
        <v>0.130196359064052</v>
      </c>
      <c r="L15" s="16">
        <v>0.135801475783458</v>
      </c>
      <c r="M15" s="16">
        <v>9.9345279456641705E-2</v>
      </c>
      <c r="N15" s="16">
        <v>0.161988633049331</v>
      </c>
      <c r="O15" s="16"/>
      <c r="P15" s="16">
        <v>0.118972306983249</v>
      </c>
      <c r="Q15" s="16">
        <v>8.3220399612208104E-2</v>
      </c>
      <c r="R15" s="16">
        <v>8.0746843097791302E-2</v>
      </c>
      <c r="S15" s="16">
        <v>0.16563105970289499</v>
      </c>
      <c r="T15" s="16"/>
      <c r="U15" s="16">
        <v>9.4087963346927497E-2</v>
      </c>
      <c r="V15" s="16">
        <v>0.115962600698288</v>
      </c>
      <c r="W15" s="16">
        <v>0.18986809197450599</v>
      </c>
      <c r="X15" s="16">
        <v>0.31848375684132002</v>
      </c>
      <c r="Y15" s="16">
        <v>9.7842551109393994E-2</v>
      </c>
      <c r="Z15" s="16"/>
      <c r="AA15" s="16">
        <v>0.13736085887563501</v>
      </c>
      <c r="AB15" s="16">
        <v>0.116460725216705</v>
      </c>
      <c r="AC15" s="16"/>
      <c r="AD15" s="16">
        <v>0.149516341998542</v>
      </c>
      <c r="AE15" s="16">
        <v>0.122922754333205</v>
      </c>
      <c r="AF15" s="16"/>
      <c r="AG15" s="16">
        <v>0.115899758348805</v>
      </c>
      <c r="AH15" s="16">
        <v>0.103065225450864</v>
      </c>
      <c r="AI15" s="16">
        <v>0.184351677005376</v>
      </c>
      <c r="AJ15" s="16" t="s">
        <v>123</v>
      </c>
      <c r="AK15" s="16" t="s">
        <v>123</v>
      </c>
      <c r="AL15" s="16" t="s">
        <v>123</v>
      </c>
      <c r="AM15" s="16">
        <v>0.13575533118962499</v>
      </c>
      <c r="AN15" s="16">
        <v>0.14906074697632299</v>
      </c>
      <c r="AO15" s="16">
        <v>0.34726529715392002</v>
      </c>
      <c r="AP15" s="16"/>
      <c r="AQ15" s="16">
        <v>0.12593833356237399</v>
      </c>
      <c r="AR15" s="16">
        <v>0.146357378095719</v>
      </c>
      <c r="AS15" s="16">
        <v>0</v>
      </c>
      <c r="AT15" s="16">
        <v>6.3937484934243699E-2</v>
      </c>
      <c r="AU15" s="16">
        <v>0.139161301539209</v>
      </c>
      <c r="AV15" s="16">
        <v>0.116086113458751</v>
      </c>
      <c r="AW15" s="16"/>
      <c r="AX15" s="16">
        <v>0.12431349360619801</v>
      </c>
      <c r="AY15" s="16">
        <v>0.147449297931395</v>
      </c>
      <c r="AZ15" s="16">
        <v>0.141954617754143</v>
      </c>
      <c r="BA15" s="16">
        <v>3.7474903055011E-2</v>
      </c>
      <c r="BB15" s="16">
        <v>0.14428386569784499</v>
      </c>
      <c r="BC15" s="16"/>
      <c r="BD15" s="16">
        <v>0.11495411978042799</v>
      </c>
      <c r="BE15" s="16">
        <v>0.15128772621058201</v>
      </c>
      <c r="BF15" s="16"/>
      <c r="BG15" s="16">
        <v>8.85231369044545E-2</v>
      </c>
      <c r="BH15" s="16">
        <v>0.169618166243069</v>
      </c>
      <c r="BI15" s="16"/>
      <c r="BJ15" s="16">
        <v>0.13365501752596501</v>
      </c>
      <c r="BK15" s="16">
        <v>0.111510170211647</v>
      </c>
    </row>
    <row r="16" spans="2:63" ht="29" x14ac:dyDescent="0.35">
      <c r="B16" s="17" t="s">
        <v>291</v>
      </c>
      <c r="C16" s="16">
        <v>0.107984493836513</v>
      </c>
      <c r="D16" s="16">
        <v>9.4130830804194807E-2</v>
      </c>
      <c r="E16" s="16">
        <v>0.120206348885601</v>
      </c>
      <c r="F16" s="16"/>
      <c r="G16" s="16">
        <v>0.141156090200632</v>
      </c>
      <c r="H16" s="16">
        <v>0.14726303041171199</v>
      </c>
      <c r="I16" s="16">
        <v>8.2551786354174803E-2</v>
      </c>
      <c r="J16" s="16"/>
      <c r="K16" s="16">
        <v>8.4803549102726805E-2</v>
      </c>
      <c r="L16" s="16">
        <v>0.11754646320711901</v>
      </c>
      <c r="M16" s="16">
        <v>0.110776107538178</v>
      </c>
      <c r="N16" s="16">
        <v>0.111616353189394</v>
      </c>
      <c r="O16" s="16"/>
      <c r="P16" s="16">
        <v>0.17819389099032101</v>
      </c>
      <c r="Q16" s="16">
        <v>0.13466266280947201</v>
      </c>
      <c r="R16" s="16">
        <v>5.5353361628875497E-2</v>
      </c>
      <c r="S16" s="16">
        <v>8.7827438674454E-2</v>
      </c>
      <c r="T16" s="16"/>
      <c r="U16" s="16">
        <v>9.9806870123954394E-2</v>
      </c>
      <c r="V16" s="16">
        <v>0.12577718661892201</v>
      </c>
      <c r="W16" s="16">
        <v>9.9081290769963498E-2</v>
      </c>
      <c r="X16" s="16">
        <v>0.12828841291125201</v>
      </c>
      <c r="Y16" s="16">
        <v>9.7745052702484306E-2</v>
      </c>
      <c r="Z16" s="16"/>
      <c r="AA16" s="16">
        <v>0.135704321171044</v>
      </c>
      <c r="AB16" s="16">
        <v>9.8052031966420095E-2</v>
      </c>
      <c r="AC16" s="16"/>
      <c r="AD16" s="16">
        <v>0.13154349952040501</v>
      </c>
      <c r="AE16" s="16">
        <v>8.5510467269191204E-2</v>
      </c>
      <c r="AF16" s="16"/>
      <c r="AG16" s="16">
        <v>0.12453691010597399</v>
      </c>
      <c r="AH16" s="16">
        <v>7.6289840592679098E-2</v>
      </c>
      <c r="AI16" s="16">
        <v>0.113605218925944</v>
      </c>
      <c r="AJ16" s="16" t="s">
        <v>123</v>
      </c>
      <c r="AK16" s="16" t="s">
        <v>123</v>
      </c>
      <c r="AL16" s="16" t="s">
        <v>123</v>
      </c>
      <c r="AM16" s="16">
        <v>0.17926117930548699</v>
      </c>
      <c r="AN16" s="16">
        <v>0.17017827556925999</v>
      </c>
      <c r="AO16" s="16">
        <v>0</v>
      </c>
      <c r="AP16" s="16"/>
      <c r="AQ16" s="16">
        <v>8.7867669260855694E-2</v>
      </c>
      <c r="AR16" s="16">
        <v>0.12844084867257699</v>
      </c>
      <c r="AS16" s="16">
        <v>0.10004601593567899</v>
      </c>
      <c r="AT16" s="16">
        <v>0.16013797818411499</v>
      </c>
      <c r="AU16" s="16">
        <v>0.111474319013378</v>
      </c>
      <c r="AV16" s="16">
        <v>0.179055069810892</v>
      </c>
      <c r="AW16" s="16"/>
      <c r="AX16" s="16">
        <v>0.13076655580732999</v>
      </c>
      <c r="AY16" s="16">
        <v>9.1091224108895405E-2</v>
      </c>
      <c r="AZ16" s="16">
        <v>0.15225885894381899</v>
      </c>
      <c r="BA16" s="16">
        <v>9.7565710992063598E-2</v>
      </c>
      <c r="BB16" s="16">
        <v>0.12883552762681699</v>
      </c>
      <c r="BC16" s="16"/>
      <c r="BD16" s="16">
        <v>0.10113166064844201</v>
      </c>
      <c r="BE16" s="16">
        <v>0.123629050304131</v>
      </c>
      <c r="BF16" s="16"/>
      <c r="BG16" s="16">
        <v>8.6516945364084094E-2</v>
      </c>
      <c r="BH16" s="16">
        <v>0.13311754798165401</v>
      </c>
      <c r="BI16" s="16"/>
      <c r="BJ16" s="16">
        <v>0.12223102097271001</v>
      </c>
      <c r="BK16" s="16">
        <v>7.4992764492516795E-2</v>
      </c>
    </row>
    <row r="17" spans="2:63" x14ac:dyDescent="0.35">
      <c r="B17" s="17" t="s">
        <v>286</v>
      </c>
      <c r="C17" s="16">
        <v>9.7250083361342707E-2</v>
      </c>
      <c r="D17" s="16">
        <v>8.6812072612985597E-2</v>
      </c>
      <c r="E17" s="16">
        <v>0.106544523642817</v>
      </c>
      <c r="F17" s="16"/>
      <c r="G17" s="16">
        <v>8.1656998087951294E-2</v>
      </c>
      <c r="H17" s="16">
        <v>0.13555888755491299</v>
      </c>
      <c r="I17" s="16">
        <v>8.0124260104919798E-2</v>
      </c>
      <c r="J17" s="16"/>
      <c r="K17" s="16">
        <v>7.0793908976762299E-2</v>
      </c>
      <c r="L17" s="16">
        <v>8.6398694709384202E-2</v>
      </c>
      <c r="M17" s="16">
        <v>0.110957096686662</v>
      </c>
      <c r="N17" s="16">
        <v>0.10422356596697301</v>
      </c>
      <c r="O17" s="16"/>
      <c r="P17" s="16">
        <v>0.100103777498719</v>
      </c>
      <c r="Q17" s="16">
        <v>0.105438201221473</v>
      </c>
      <c r="R17" s="16">
        <v>8.4599453392927501E-2</v>
      </c>
      <c r="S17" s="16">
        <v>9.6907350589656494E-2</v>
      </c>
      <c r="T17" s="16"/>
      <c r="U17" s="16">
        <v>9.4404160879984905E-2</v>
      </c>
      <c r="V17" s="16">
        <v>9.3385753865122503E-2</v>
      </c>
      <c r="W17" s="16">
        <v>9.8289884384473294E-2</v>
      </c>
      <c r="X17" s="16">
        <v>0.105892736165508</v>
      </c>
      <c r="Y17" s="16">
        <v>0.19558760381187801</v>
      </c>
      <c r="Z17" s="16"/>
      <c r="AA17" s="16">
        <v>9.3067655193272897E-2</v>
      </c>
      <c r="AB17" s="16">
        <v>6.9531171694360294E-2</v>
      </c>
      <c r="AC17" s="16"/>
      <c r="AD17" s="16">
        <v>0.10910076100325899</v>
      </c>
      <c r="AE17" s="16">
        <v>7.23351217052106E-2</v>
      </c>
      <c r="AF17" s="16"/>
      <c r="AG17" s="16">
        <v>6.5353504627507303E-2</v>
      </c>
      <c r="AH17" s="16">
        <v>8.4273245991562801E-2</v>
      </c>
      <c r="AI17" s="16">
        <v>0.168329021554287</v>
      </c>
      <c r="AJ17" s="16" t="s">
        <v>123</v>
      </c>
      <c r="AK17" s="16" t="s">
        <v>123</v>
      </c>
      <c r="AL17" s="16" t="s">
        <v>123</v>
      </c>
      <c r="AM17" s="16">
        <v>0.133948265773943</v>
      </c>
      <c r="AN17" s="16">
        <v>0.161222414962717</v>
      </c>
      <c r="AO17" s="16">
        <v>0</v>
      </c>
      <c r="AP17" s="16"/>
      <c r="AQ17" s="16">
        <v>9.1783134255632906E-2</v>
      </c>
      <c r="AR17" s="16">
        <v>0.126934251452713</v>
      </c>
      <c r="AS17" s="16">
        <v>0</v>
      </c>
      <c r="AT17" s="16">
        <v>2.29670252461136E-2</v>
      </c>
      <c r="AU17" s="16">
        <v>9.9450934583645303E-2</v>
      </c>
      <c r="AV17" s="16">
        <v>0.135011273285812</v>
      </c>
      <c r="AW17" s="16"/>
      <c r="AX17" s="16">
        <v>0.109836929678957</v>
      </c>
      <c r="AY17" s="16">
        <v>8.3582639790719906E-2</v>
      </c>
      <c r="AZ17" s="16">
        <v>3.95491163576027E-2</v>
      </c>
      <c r="BA17" s="16">
        <v>0.13333601319763499</v>
      </c>
      <c r="BB17" s="16">
        <v>0.10206426722211499</v>
      </c>
      <c r="BC17" s="16"/>
      <c r="BD17" s="16">
        <v>8.09577304435279E-2</v>
      </c>
      <c r="BE17" s="16">
        <v>0.13304244110580199</v>
      </c>
      <c r="BF17" s="16"/>
      <c r="BG17" s="16">
        <v>7.3213245905700094E-2</v>
      </c>
      <c r="BH17" s="16">
        <v>0.12516734412239899</v>
      </c>
      <c r="BI17" s="16"/>
      <c r="BJ17" s="16">
        <v>0.103453465856799</v>
      </c>
      <c r="BK17" s="16">
        <v>8.67800382045779E-2</v>
      </c>
    </row>
    <row r="18" spans="2:63" ht="29" x14ac:dyDescent="0.35">
      <c r="B18" s="17" t="s">
        <v>289</v>
      </c>
      <c r="C18" s="16">
        <v>6.0013953226335799E-2</v>
      </c>
      <c r="D18" s="16">
        <v>7.6373562414805807E-2</v>
      </c>
      <c r="E18" s="16">
        <v>4.6595277286339998E-2</v>
      </c>
      <c r="F18" s="16"/>
      <c r="G18" s="16">
        <v>2.6005667223603E-2</v>
      </c>
      <c r="H18" s="16">
        <v>9.06563350836357E-2</v>
      </c>
      <c r="I18" s="16">
        <v>4.9764538400243703E-2</v>
      </c>
      <c r="J18" s="16"/>
      <c r="K18" s="16">
        <v>4.65894124358677E-2</v>
      </c>
      <c r="L18" s="16">
        <v>3.3607643460119498E-2</v>
      </c>
      <c r="M18" s="16">
        <v>8.5689128945076007E-2</v>
      </c>
      <c r="N18" s="16">
        <v>5.0595998258053103E-2</v>
      </c>
      <c r="O18" s="16"/>
      <c r="P18" s="16">
        <v>4.7869622453998999E-2</v>
      </c>
      <c r="Q18" s="16">
        <v>5.7888630788430803E-2</v>
      </c>
      <c r="R18" s="16">
        <v>6.2570737116728406E-2</v>
      </c>
      <c r="S18" s="16">
        <v>6.83176822493409E-2</v>
      </c>
      <c r="T18" s="16"/>
      <c r="U18" s="16">
        <v>4.6927371320007197E-2</v>
      </c>
      <c r="V18" s="16">
        <v>6.6922471663588307E-2</v>
      </c>
      <c r="W18" s="16">
        <v>0.111739483039028</v>
      </c>
      <c r="X18" s="16">
        <v>5.5529192459729697E-2</v>
      </c>
      <c r="Y18" s="16">
        <v>8.2728289719836506E-2</v>
      </c>
      <c r="Z18" s="16"/>
      <c r="AA18" s="16">
        <v>3.7381776786115997E-2</v>
      </c>
      <c r="AB18" s="16">
        <v>8.5174751627519293E-2</v>
      </c>
      <c r="AC18" s="16"/>
      <c r="AD18" s="16">
        <v>5.1531148458483E-2</v>
      </c>
      <c r="AE18" s="16">
        <v>6.1675804456404901E-2</v>
      </c>
      <c r="AF18" s="16"/>
      <c r="AG18" s="16">
        <v>5.51251832560457E-2</v>
      </c>
      <c r="AH18" s="16">
        <v>5.8205092729128501E-2</v>
      </c>
      <c r="AI18" s="16">
        <v>4.41363737687697E-2</v>
      </c>
      <c r="AJ18" s="16" t="s">
        <v>123</v>
      </c>
      <c r="AK18" s="16" t="s">
        <v>123</v>
      </c>
      <c r="AL18" s="16" t="s">
        <v>123</v>
      </c>
      <c r="AM18" s="16">
        <v>0.18796145361195099</v>
      </c>
      <c r="AN18" s="16">
        <v>5.6822620065873602E-2</v>
      </c>
      <c r="AO18" s="16">
        <v>0</v>
      </c>
      <c r="AP18" s="16"/>
      <c r="AQ18" s="16">
        <v>5.2118451942598003E-2</v>
      </c>
      <c r="AR18" s="16">
        <v>7.0507725443255606E-2</v>
      </c>
      <c r="AS18" s="16">
        <v>0</v>
      </c>
      <c r="AT18" s="16">
        <v>4.3001005336425299E-2</v>
      </c>
      <c r="AU18" s="16">
        <v>7.4057440704030003E-2</v>
      </c>
      <c r="AV18" s="16">
        <v>6.9070051248779504E-2</v>
      </c>
      <c r="AW18" s="16"/>
      <c r="AX18" s="16">
        <v>3.4587795925702498E-2</v>
      </c>
      <c r="AY18" s="16">
        <v>6.2562640261540695E-2</v>
      </c>
      <c r="AZ18" s="16">
        <v>7.7188893797861799E-2</v>
      </c>
      <c r="BA18" s="16">
        <v>7.4329569967337999E-2</v>
      </c>
      <c r="BB18" s="16">
        <v>6.1321918248902998E-2</v>
      </c>
      <c r="BC18" s="16"/>
      <c r="BD18" s="16">
        <v>5.56535312126301E-2</v>
      </c>
      <c r="BE18" s="16">
        <v>6.9892055864689995E-2</v>
      </c>
      <c r="BF18" s="16"/>
      <c r="BG18" s="16">
        <v>5.6034588905176499E-2</v>
      </c>
      <c r="BH18" s="16">
        <v>6.5051106037269005E-2</v>
      </c>
      <c r="BI18" s="16"/>
      <c r="BJ18" s="16">
        <v>6.7470828729002605E-2</v>
      </c>
      <c r="BK18" s="16">
        <v>4.9017452718523702E-2</v>
      </c>
    </row>
    <row r="19" spans="2:63" x14ac:dyDescent="0.35">
      <c r="B19" s="17" t="s">
        <v>138</v>
      </c>
      <c r="C19" s="16">
        <v>5.38033524943499E-2</v>
      </c>
      <c r="D19" s="16">
        <v>4.6656304180618897E-2</v>
      </c>
      <c r="E19" s="16">
        <v>6.00982554808056E-2</v>
      </c>
      <c r="F19" s="16"/>
      <c r="G19" s="16">
        <v>0.105030887142794</v>
      </c>
      <c r="H19" s="16">
        <v>7.4279245109017497E-2</v>
      </c>
      <c r="I19" s="16">
        <v>3.51102282038743E-2</v>
      </c>
      <c r="J19" s="16"/>
      <c r="K19" s="16">
        <v>3.5897551749165799E-2</v>
      </c>
      <c r="L19" s="16">
        <v>5.7928881008335299E-2</v>
      </c>
      <c r="M19" s="16">
        <v>5.6991039266444297E-2</v>
      </c>
      <c r="N19" s="16">
        <v>5.8023350855068302E-2</v>
      </c>
      <c r="O19" s="16"/>
      <c r="P19" s="16">
        <v>2.96198734333241E-2</v>
      </c>
      <c r="Q19" s="16">
        <v>6.0193375366115201E-2</v>
      </c>
      <c r="R19" s="16">
        <v>6.9364238230795697E-2</v>
      </c>
      <c r="S19" s="16">
        <v>5.6598399465140503E-2</v>
      </c>
      <c r="T19" s="16"/>
      <c r="U19" s="16">
        <v>4.1960813006849E-2</v>
      </c>
      <c r="V19" s="16">
        <v>4.1491775038390397E-2</v>
      </c>
      <c r="W19" s="16">
        <v>8.3819305535587002E-2</v>
      </c>
      <c r="X19" s="16">
        <v>0.11483906734102101</v>
      </c>
      <c r="Y19" s="16">
        <v>0.180570840829231</v>
      </c>
      <c r="Z19" s="16"/>
      <c r="AA19" s="16">
        <v>5.7170515948455299E-2</v>
      </c>
      <c r="AB19" s="16">
        <v>3.65834513281144E-2</v>
      </c>
      <c r="AC19" s="16"/>
      <c r="AD19" s="16">
        <v>6.5533220967127395E-2</v>
      </c>
      <c r="AE19" s="16">
        <v>3.5414843794881197E-2</v>
      </c>
      <c r="AF19" s="16"/>
      <c r="AG19" s="16">
        <v>3.6479613784178799E-2</v>
      </c>
      <c r="AH19" s="16">
        <v>4.01621116540192E-2</v>
      </c>
      <c r="AI19" s="16">
        <v>6.6915148260262403E-2</v>
      </c>
      <c r="AJ19" s="16" t="s">
        <v>123</v>
      </c>
      <c r="AK19" s="16" t="s">
        <v>123</v>
      </c>
      <c r="AL19" s="16" t="s">
        <v>123</v>
      </c>
      <c r="AM19" s="16">
        <v>4.7123207076574497E-2</v>
      </c>
      <c r="AN19" s="16">
        <v>0.12314493762786601</v>
      </c>
      <c r="AO19" s="16">
        <v>0</v>
      </c>
      <c r="AP19" s="16"/>
      <c r="AQ19" s="16">
        <v>4.6465382611874897E-2</v>
      </c>
      <c r="AR19" s="16">
        <v>6.9280027481930004E-2</v>
      </c>
      <c r="AS19" s="16">
        <v>0</v>
      </c>
      <c r="AT19" s="16">
        <v>4.3151355259940599E-2</v>
      </c>
      <c r="AU19" s="16">
        <v>4.1995236967729201E-2</v>
      </c>
      <c r="AV19" s="16">
        <v>0.24692852193609499</v>
      </c>
      <c r="AW19" s="16"/>
      <c r="AX19" s="16">
        <v>5.6002569279476298E-2</v>
      </c>
      <c r="AY19" s="16">
        <v>4.1811224487987797E-2</v>
      </c>
      <c r="AZ19" s="16">
        <v>4.0259298499742399E-2</v>
      </c>
      <c r="BA19" s="16">
        <v>0.10298438445518</v>
      </c>
      <c r="BB19" s="16">
        <v>4.4121858706559797E-2</v>
      </c>
      <c r="BC19" s="16"/>
      <c r="BD19" s="16">
        <v>4.5106234101040497E-2</v>
      </c>
      <c r="BE19" s="16">
        <v>7.2926497600678306E-2</v>
      </c>
      <c r="BF19" s="16"/>
      <c r="BG19" s="16">
        <v>2.7913483955078099E-2</v>
      </c>
      <c r="BH19" s="16">
        <v>8.3390922631703404E-2</v>
      </c>
      <c r="BI19" s="16"/>
      <c r="BJ19" s="16">
        <v>6.21773012557576E-2</v>
      </c>
      <c r="BK19" s="16">
        <v>3.3603600054235697E-2</v>
      </c>
    </row>
    <row r="20" spans="2:63" ht="43.5" x14ac:dyDescent="0.35">
      <c r="B20" s="17" t="s">
        <v>137</v>
      </c>
      <c r="C20" s="16">
        <v>3.5277877264676002E-2</v>
      </c>
      <c r="D20" s="16">
        <v>2.1449802777292099E-2</v>
      </c>
      <c r="E20" s="16">
        <v>4.7085123127953502E-2</v>
      </c>
      <c r="F20" s="16"/>
      <c r="G20" s="16">
        <v>3.95102967527768E-2</v>
      </c>
      <c r="H20" s="16">
        <v>4.96604532103498E-2</v>
      </c>
      <c r="I20" s="16">
        <v>2.72327161986501E-2</v>
      </c>
      <c r="J20" s="16"/>
      <c r="K20" s="16">
        <v>3.87637757739068E-2</v>
      </c>
      <c r="L20" s="16">
        <v>3.9724801483782497E-2</v>
      </c>
      <c r="M20" s="16">
        <v>2.9142238275322901E-2</v>
      </c>
      <c r="N20" s="16">
        <v>3.9189055632292101E-2</v>
      </c>
      <c r="O20" s="16"/>
      <c r="P20" s="16">
        <v>1.70104264118137E-2</v>
      </c>
      <c r="Q20" s="16">
        <v>5.4972033685961798E-2</v>
      </c>
      <c r="R20" s="16">
        <v>3.8250471553186498E-2</v>
      </c>
      <c r="S20" s="16">
        <v>3.0995951194920001E-2</v>
      </c>
      <c r="T20" s="16"/>
      <c r="U20" s="16">
        <v>3.9755489845751002E-2</v>
      </c>
      <c r="V20" s="16">
        <v>3.6098112449936999E-2</v>
      </c>
      <c r="W20" s="16">
        <v>2.01681438156711E-2</v>
      </c>
      <c r="X20" s="16">
        <v>3.8143900369985502E-2</v>
      </c>
      <c r="Y20" s="16">
        <v>0</v>
      </c>
      <c r="Z20" s="16"/>
      <c r="AA20" s="16">
        <v>3.0039512206730502E-2</v>
      </c>
      <c r="AB20" s="16">
        <v>2.0125242114284202E-2</v>
      </c>
      <c r="AC20" s="16"/>
      <c r="AD20" s="16">
        <v>4.3822407997861398E-2</v>
      </c>
      <c r="AE20" s="16">
        <v>2.64978763371982E-2</v>
      </c>
      <c r="AF20" s="16"/>
      <c r="AG20" s="16">
        <v>5.0561059464461301E-2</v>
      </c>
      <c r="AH20" s="16">
        <v>7.6299099302061897E-3</v>
      </c>
      <c r="AI20" s="16">
        <v>3.4130313954820302E-2</v>
      </c>
      <c r="AJ20" s="16" t="s">
        <v>123</v>
      </c>
      <c r="AK20" s="16" t="s">
        <v>123</v>
      </c>
      <c r="AL20" s="16" t="s">
        <v>123</v>
      </c>
      <c r="AM20" s="16">
        <v>4.2230455142138197E-2</v>
      </c>
      <c r="AN20" s="16">
        <v>5.2574024505797498E-2</v>
      </c>
      <c r="AO20" s="16">
        <v>0</v>
      </c>
      <c r="AP20" s="16"/>
      <c r="AQ20" s="16">
        <v>1.4466466330556999E-2</v>
      </c>
      <c r="AR20" s="16">
        <v>6.7376671131527205E-2</v>
      </c>
      <c r="AS20" s="16">
        <v>0</v>
      </c>
      <c r="AT20" s="16">
        <v>9.44923550210304E-2</v>
      </c>
      <c r="AU20" s="16">
        <v>4.5329070477954002E-2</v>
      </c>
      <c r="AV20" s="16">
        <v>0</v>
      </c>
      <c r="AW20" s="16"/>
      <c r="AX20" s="16">
        <v>6.8157031371402305E-2</v>
      </c>
      <c r="AY20" s="16">
        <v>2.1852401246862801E-2</v>
      </c>
      <c r="AZ20" s="16">
        <v>0</v>
      </c>
      <c r="BA20" s="16">
        <v>5.4096514401848803E-2</v>
      </c>
      <c r="BB20" s="16">
        <v>3.08396129230557E-2</v>
      </c>
      <c r="BC20" s="16"/>
      <c r="BD20" s="16">
        <v>3.59856695516758E-2</v>
      </c>
      <c r="BE20" s="16">
        <v>3.4070212113183999E-2</v>
      </c>
      <c r="BF20" s="16"/>
      <c r="BG20" s="16">
        <v>3.3404552695593399E-2</v>
      </c>
      <c r="BH20" s="16">
        <v>3.7715621098619499E-2</v>
      </c>
      <c r="BI20" s="16"/>
      <c r="BJ20" s="16">
        <v>3.9125977290014199E-2</v>
      </c>
      <c r="BK20" s="16">
        <v>2.9834439926819899E-2</v>
      </c>
    </row>
    <row r="21" spans="2:63" x14ac:dyDescent="0.35">
      <c r="B21" s="17" t="s">
        <v>134</v>
      </c>
      <c r="C21" s="16">
        <v>3.08654694161174E-2</v>
      </c>
      <c r="D21" s="16">
        <v>4.6719110107419297E-2</v>
      </c>
      <c r="E21" s="16">
        <v>1.7714239516342E-2</v>
      </c>
      <c r="F21" s="16"/>
      <c r="G21" s="16">
        <v>5.2871476348524203E-2</v>
      </c>
      <c r="H21" s="16">
        <v>3.4930938075550498E-2</v>
      </c>
      <c r="I21" s="16">
        <v>2.5258501536487302E-2</v>
      </c>
      <c r="J21" s="16"/>
      <c r="K21" s="16">
        <v>5.35339295626968E-2</v>
      </c>
      <c r="L21" s="16">
        <v>1.9480681616717201E-2</v>
      </c>
      <c r="M21" s="16">
        <v>2.2201021089645601E-2</v>
      </c>
      <c r="N21" s="16">
        <v>4.0160956601518999E-2</v>
      </c>
      <c r="O21" s="16"/>
      <c r="P21" s="16">
        <v>4.7342308730446703E-2</v>
      </c>
      <c r="Q21" s="16">
        <v>2.5030690728044501E-2</v>
      </c>
      <c r="R21" s="16">
        <v>8.0909939870119196E-3</v>
      </c>
      <c r="S21" s="16">
        <v>3.6350423694839901E-2</v>
      </c>
      <c r="T21" s="16"/>
      <c r="U21" s="16">
        <v>2.9568486245563099E-2</v>
      </c>
      <c r="V21" s="16">
        <v>3.5358711383521702E-2</v>
      </c>
      <c r="W21" s="16">
        <v>3.0750844232050701E-2</v>
      </c>
      <c r="X21" s="16">
        <v>3.8333564522273801E-2</v>
      </c>
      <c r="Y21" s="16">
        <v>0</v>
      </c>
      <c r="Z21" s="16"/>
      <c r="AA21" s="16">
        <v>3.0525707425539599E-2</v>
      </c>
      <c r="AB21" s="16">
        <v>1.6375503195255499E-2</v>
      </c>
      <c r="AC21" s="16"/>
      <c r="AD21" s="16">
        <v>3.9016809516264697E-2</v>
      </c>
      <c r="AE21" s="16">
        <v>2.2742699480849098E-2</v>
      </c>
      <c r="AF21" s="16"/>
      <c r="AG21" s="16">
        <v>2.7372641459909201E-2</v>
      </c>
      <c r="AH21" s="16">
        <v>3.3146838211398501E-2</v>
      </c>
      <c r="AI21" s="16">
        <v>2.2437414674455598E-2</v>
      </c>
      <c r="AJ21" s="16" t="s">
        <v>123</v>
      </c>
      <c r="AK21" s="16" t="s">
        <v>123</v>
      </c>
      <c r="AL21" s="16" t="s">
        <v>123</v>
      </c>
      <c r="AM21" s="16">
        <v>4.2230455142138197E-2</v>
      </c>
      <c r="AN21" s="16">
        <v>3.40000886340752E-2</v>
      </c>
      <c r="AO21" s="16">
        <v>0</v>
      </c>
      <c r="AP21" s="16"/>
      <c r="AQ21" s="16">
        <v>2.4350438211144899E-2</v>
      </c>
      <c r="AR21" s="16">
        <v>3.2730995093250101E-2</v>
      </c>
      <c r="AS21" s="16">
        <v>0</v>
      </c>
      <c r="AT21" s="16">
        <v>0</v>
      </c>
      <c r="AU21" s="16">
        <v>4.4043859450173202E-2</v>
      </c>
      <c r="AV21" s="16">
        <v>0.116086113458751</v>
      </c>
      <c r="AW21" s="16"/>
      <c r="AX21" s="16">
        <v>3.4771807053364003E-2</v>
      </c>
      <c r="AY21" s="16">
        <v>3.5940107617753403E-2</v>
      </c>
      <c r="AZ21" s="16">
        <v>4.0259298499742399E-2</v>
      </c>
      <c r="BA21" s="16">
        <v>1.9299734596335001E-2</v>
      </c>
      <c r="BB21" s="16">
        <v>2.23433749829599E-2</v>
      </c>
      <c r="BC21" s="16"/>
      <c r="BD21" s="16">
        <v>3.3337041681158003E-2</v>
      </c>
      <c r="BE21" s="16">
        <v>2.58367532723589E-2</v>
      </c>
      <c r="BF21" s="16"/>
      <c r="BG21" s="16">
        <v>2.8187368116289701E-2</v>
      </c>
      <c r="BH21" s="16">
        <v>3.4165376023844202E-2</v>
      </c>
      <c r="BI21" s="16"/>
      <c r="BJ21" s="16">
        <v>3.5054025294026001E-2</v>
      </c>
      <c r="BK21" s="16">
        <v>1.74147924563312E-2</v>
      </c>
    </row>
    <row r="22" spans="2:63" ht="29" x14ac:dyDescent="0.35">
      <c r="B22" s="17" t="s">
        <v>133</v>
      </c>
      <c r="C22" s="16">
        <v>1.38625243909157E-2</v>
      </c>
      <c r="D22" s="16">
        <v>1.5111366294123201E-2</v>
      </c>
      <c r="E22" s="16">
        <v>1.28883664391376E-2</v>
      </c>
      <c r="F22" s="16"/>
      <c r="G22" s="16">
        <v>2.5117702344192101E-2</v>
      </c>
      <c r="H22" s="16">
        <v>2.7693240094020601E-2</v>
      </c>
      <c r="I22" s="16">
        <v>4.9752820080997597E-3</v>
      </c>
      <c r="J22" s="16"/>
      <c r="K22" s="16">
        <v>7.2078438929154796E-3</v>
      </c>
      <c r="L22" s="16">
        <v>1.24136528271499E-2</v>
      </c>
      <c r="M22" s="16">
        <v>1.1304475410299299E-2</v>
      </c>
      <c r="N22" s="16">
        <v>2.5247989589995499E-2</v>
      </c>
      <c r="O22" s="16"/>
      <c r="P22" s="16">
        <v>9.1183200611310404E-3</v>
      </c>
      <c r="Q22" s="16">
        <v>2.37774222828546E-2</v>
      </c>
      <c r="R22" s="16">
        <v>1.7981940335397399E-2</v>
      </c>
      <c r="S22" s="16">
        <v>1.00202368779518E-2</v>
      </c>
      <c r="T22" s="16"/>
      <c r="U22" s="16">
        <v>1.81463922081215E-2</v>
      </c>
      <c r="V22" s="16">
        <v>0</v>
      </c>
      <c r="W22" s="16">
        <v>3.2416441451683799E-2</v>
      </c>
      <c r="X22" s="16">
        <v>0</v>
      </c>
      <c r="Y22" s="16">
        <v>0</v>
      </c>
      <c r="Z22" s="16"/>
      <c r="AA22" s="16">
        <v>4.3531573002403299E-3</v>
      </c>
      <c r="AB22" s="16">
        <v>1.4941943384856E-2</v>
      </c>
      <c r="AC22" s="16"/>
      <c r="AD22" s="16">
        <v>1.3682732596122E-2</v>
      </c>
      <c r="AE22" s="16">
        <v>1.49497267445079E-2</v>
      </c>
      <c r="AF22" s="16"/>
      <c r="AG22" s="16">
        <v>1.7272397147359099E-2</v>
      </c>
      <c r="AH22" s="16">
        <v>8.2618187915190801E-3</v>
      </c>
      <c r="AI22" s="16">
        <v>2.3110065326396999E-2</v>
      </c>
      <c r="AJ22" s="16" t="s">
        <v>123</v>
      </c>
      <c r="AK22" s="16" t="s">
        <v>123</v>
      </c>
      <c r="AL22" s="16" t="s">
        <v>123</v>
      </c>
      <c r="AM22" s="16">
        <v>4.2230455142138197E-2</v>
      </c>
      <c r="AN22" s="16">
        <v>0</v>
      </c>
      <c r="AO22" s="16">
        <v>0</v>
      </c>
      <c r="AP22" s="16"/>
      <c r="AQ22" s="16">
        <v>7.9820941374037294E-3</v>
      </c>
      <c r="AR22" s="16">
        <v>5.6224055907137596E-3</v>
      </c>
      <c r="AS22" s="16">
        <v>0.17738375919726099</v>
      </c>
      <c r="AT22" s="16">
        <v>2.6104389371977E-2</v>
      </c>
      <c r="AU22" s="16">
        <v>2.8049535825937801E-2</v>
      </c>
      <c r="AV22" s="16">
        <v>0</v>
      </c>
      <c r="AW22" s="16"/>
      <c r="AX22" s="16">
        <v>2.3885946465640101E-2</v>
      </c>
      <c r="AY22" s="16">
        <v>1.50833948008533E-2</v>
      </c>
      <c r="AZ22" s="16">
        <v>3.95491163576027E-2</v>
      </c>
      <c r="BA22" s="16">
        <v>0</v>
      </c>
      <c r="BB22" s="16">
        <v>7.9485114974628002E-3</v>
      </c>
      <c r="BC22" s="16"/>
      <c r="BD22" s="16">
        <v>1.2283097852937E-2</v>
      </c>
      <c r="BE22" s="16">
        <v>1.7371323020595599E-2</v>
      </c>
      <c r="BF22" s="16"/>
      <c r="BG22" s="16">
        <v>8.6233267016056405E-3</v>
      </c>
      <c r="BH22" s="16">
        <v>1.9878143054492699E-2</v>
      </c>
      <c r="BI22" s="16"/>
      <c r="BJ22" s="16">
        <v>1.48421139877878E-2</v>
      </c>
      <c r="BK22" s="16">
        <v>1.27389215497088E-2</v>
      </c>
    </row>
    <row r="23" spans="2:63" x14ac:dyDescent="0.35">
      <c r="B23" s="17" t="s">
        <v>296</v>
      </c>
      <c r="C23" s="16">
        <v>5.3818209237860799E-2</v>
      </c>
      <c r="D23" s="16">
        <v>6.5072577470549703E-2</v>
      </c>
      <c r="E23" s="16">
        <v>4.4654776484304999E-2</v>
      </c>
      <c r="F23" s="16"/>
      <c r="G23" s="16">
        <v>1.2648781119235E-2</v>
      </c>
      <c r="H23" s="16">
        <v>4.6440654281485499E-2</v>
      </c>
      <c r="I23" s="16">
        <v>6.4190965693641605E-2</v>
      </c>
      <c r="J23" s="16"/>
      <c r="K23" s="16">
        <v>5.6261636935992197E-2</v>
      </c>
      <c r="L23" s="16">
        <v>4.6935383603977199E-2</v>
      </c>
      <c r="M23" s="16">
        <v>5.5153633289388999E-2</v>
      </c>
      <c r="N23" s="16">
        <v>5.6400223597686698E-2</v>
      </c>
      <c r="O23" s="16"/>
      <c r="P23" s="16">
        <v>1.6841496608528399E-2</v>
      </c>
      <c r="Q23" s="16">
        <v>6.4533878542717693E-2</v>
      </c>
      <c r="R23" s="16">
        <v>4.4843977837529199E-2</v>
      </c>
      <c r="S23" s="16">
        <v>7.3076740422293604E-2</v>
      </c>
      <c r="T23" s="16"/>
      <c r="U23" s="16">
        <v>4.17881862438753E-2</v>
      </c>
      <c r="V23" s="16">
        <v>6.8454201073697193E-2</v>
      </c>
      <c r="W23" s="16">
        <v>6.7942183261277794E-2</v>
      </c>
      <c r="X23" s="16">
        <v>9.4041863656335697E-2</v>
      </c>
      <c r="Y23" s="16">
        <v>0</v>
      </c>
      <c r="Z23" s="16"/>
      <c r="AA23" s="16">
        <v>3.8881266199371101E-2</v>
      </c>
      <c r="AB23" s="16">
        <v>5.4307409394623002E-2</v>
      </c>
      <c r="AC23" s="16"/>
      <c r="AD23" s="16">
        <v>5.4233753881785501E-2</v>
      </c>
      <c r="AE23" s="16">
        <v>5.3678529192150701E-2</v>
      </c>
      <c r="AF23" s="16"/>
      <c r="AG23" s="16">
        <v>5.06964202314805E-2</v>
      </c>
      <c r="AH23" s="16">
        <v>7.9755912794835598E-2</v>
      </c>
      <c r="AI23" s="16">
        <v>5.6618910734780897E-2</v>
      </c>
      <c r="AJ23" s="16" t="s">
        <v>123</v>
      </c>
      <c r="AK23" s="16" t="s">
        <v>123</v>
      </c>
      <c r="AL23" s="16" t="s">
        <v>123</v>
      </c>
      <c r="AM23" s="16">
        <v>0</v>
      </c>
      <c r="AN23" s="16">
        <v>0</v>
      </c>
      <c r="AO23" s="16">
        <v>0</v>
      </c>
      <c r="AP23" s="16"/>
      <c r="AQ23" s="16">
        <v>6.1413391442713197E-2</v>
      </c>
      <c r="AR23" s="16">
        <v>6.0209752520547999E-2</v>
      </c>
      <c r="AS23" s="16">
        <v>0.105680758814211</v>
      </c>
      <c r="AT23" s="16">
        <v>2.1607066929305901E-2</v>
      </c>
      <c r="AU23" s="16">
        <v>2.74471826617156E-2</v>
      </c>
      <c r="AV23" s="16">
        <v>7.5604603416058E-2</v>
      </c>
      <c r="AW23" s="16"/>
      <c r="AX23" s="16">
        <v>5.3232425339041697E-2</v>
      </c>
      <c r="AY23" s="16">
        <v>6.3175116993736402E-2</v>
      </c>
      <c r="AZ23" s="16">
        <v>0</v>
      </c>
      <c r="BA23" s="16">
        <v>3.82638617044345E-2</v>
      </c>
      <c r="BB23" s="16">
        <v>5.4839897184197899E-2</v>
      </c>
      <c r="BC23" s="16"/>
      <c r="BD23" s="16">
        <v>6.02556122151739E-2</v>
      </c>
      <c r="BE23" s="16">
        <v>4.0486918221802101E-2</v>
      </c>
      <c r="BF23" s="16"/>
      <c r="BG23" s="16">
        <v>5.5031092688389002E-2</v>
      </c>
      <c r="BH23" s="16">
        <v>5.2964994653167001E-2</v>
      </c>
      <c r="BI23" s="16"/>
      <c r="BJ23" s="16">
        <v>5.8868952771393097E-2</v>
      </c>
      <c r="BK23" s="16">
        <v>4.70769971598132E-2</v>
      </c>
    </row>
    <row r="24" spans="2:63" x14ac:dyDescent="0.35">
      <c r="B24" s="17" t="s">
        <v>164</v>
      </c>
      <c r="C24" s="18">
        <v>4.3037771591871797E-2</v>
      </c>
      <c r="D24" s="18">
        <v>4.1220648996121101E-2</v>
      </c>
      <c r="E24" s="18">
        <v>4.4796974035958399E-2</v>
      </c>
      <c r="F24" s="18"/>
      <c r="G24" s="18">
        <v>5.3760396478573301E-2</v>
      </c>
      <c r="H24" s="18">
        <v>3.1397772204938501E-2</v>
      </c>
      <c r="I24" s="18">
        <v>4.72828819851712E-2</v>
      </c>
      <c r="J24" s="18"/>
      <c r="K24" s="18">
        <v>6.5188336407362504E-2</v>
      </c>
      <c r="L24" s="18">
        <v>3.9040956141387403E-2</v>
      </c>
      <c r="M24" s="18">
        <v>2.9718708767974701E-2</v>
      </c>
      <c r="N24" s="18">
        <v>5.3753564251375702E-2</v>
      </c>
      <c r="O24" s="18"/>
      <c r="P24" s="18">
        <v>3.2935014557763098E-2</v>
      </c>
      <c r="Q24" s="18">
        <v>6.1663055561668401E-2</v>
      </c>
      <c r="R24" s="18">
        <v>1.8424276333666001E-2</v>
      </c>
      <c r="S24" s="18">
        <v>2.8903197888954402E-2</v>
      </c>
      <c r="T24" s="18"/>
      <c r="U24" s="18">
        <v>4.01680727672801E-2</v>
      </c>
      <c r="V24" s="18">
        <v>3.6188652129187197E-2</v>
      </c>
      <c r="W24" s="18">
        <v>6.9273705253142706E-2</v>
      </c>
      <c r="X24" s="18">
        <v>1.9480530893028099E-2</v>
      </c>
      <c r="Y24" s="18">
        <v>0</v>
      </c>
      <c r="Z24" s="18"/>
      <c r="AA24" s="18">
        <v>5.6037922253391798E-2</v>
      </c>
      <c r="AB24" s="18">
        <v>3.1691984264906499E-2</v>
      </c>
      <c r="AC24" s="18"/>
      <c r="AD24" s="18">
        <v>4.8633219374876899E-2</v>
      </c>
      <c r="AE24" s="18">
        <v>3.5330701750389798E-2</v>
      </c>
      <c r="AF24" s="18"/>
      <c r="AG24" s="18">
        <v>4.0948299308392E-2</v>
      </c>
      <c r="AH24" s="18">
        <v>4.3237147364664302E-2</v>
      </c>
      <c r="AI24" s="18">
        <v>4.3446020959996001E-2</v>
      </c>
      <c r="AJ24" s="18" t="s">
        <v>123</v>
      </c>
      <c r="AK24" s="18" t="s">
        <v>123</v>
      </c>
      <c r="AL24" s="18" t="s">
        <v>123</v>
      </c>
      <c r="AM24" s="18">
        <v>0</v>
      </c>
      <c r="AN24" s="18">
        <v>6.7408223551447696E-2</v>
      </c>
      <c r="AO24" s="18">
        <v>0</v>
      </c>
      <c r="AP24" s="18"/>
      <c r="AQ24" s="18">
        <v>3.36141570874837E-2</v>
      </c>
      <c r="AR24" s="18">
        <v>4.6530917172559798E-2</v>
      </c>
      <c r="AS24" s="18">
        <v>0.10371307755033</v>
      </c>
      <c r="AT24" s="18">
        <v>4.5193101005103098E-2</v>
      </c>
      <c r="AU24" s="18">
        <v>5.1272664017012602E-2</v>
      </c>
      <c r="AV24" s="18">
        <v>7.5604603416058E-2</v>
      </c>
      <c r="AW24" s="18"/>
      <c r="AX24" s="18">
        <v>7.5453948221430894E-2</v>
      </c>
      <c r="AY24" s="18">
        <v>4.36756567535471E-2</v>
      </c>
      <c r="AZ24" s="18">
        <v>4.1504707024137298E-2</v>
      </c>
      <c r="BA24" s="18">
        <v>3.8947166935141199E-2</v>
      </c>
      <c r="BB24" s="18">
        <v>1.6069619401891298E-2</v>
      </c>
      <c r="BC24" s="18"/>
      <c r="BD24" s="18">
        <v>3.8686425965041502E-2</v>
      </c>
      <c r="BE24" s="18">
        <v>4.8229777455740502E-2</v>
      </c>
      <c r="BF24" s="18"/>
      <c r="BG24" s="18">
        <v>3.6452162565386803E-2</v>
      </c>
      <c r="BH24" s="18">
        <v>5.0841598721403501E-2</v>
      </c>
      <c r="BI24" s="18"/>
      <c r="BJ24" s="18">
        <v>4.3190106746167703E-2</v>
      </c>
      <c r="BK24" s="18">
        <v>3.6487420242486301E-2</v>
      </c>
    </row>
    <row r="25" spans="2:63" x14ac:dyDescent="0.35">
      <c r="B25" t="s">
        <v>492</v>
      </c>
    </row>
    <row r="26" spans="2:63" x14ac:dyDescent="0.35">
      <c r="B26" t="s">
        <v>87</v>
      </c>
    </row>
    <row r="27" spans="2:63" x14ac:dyDescent="0.35">
      <c r="B27" t="s">
        <v>88</v>
      </c>
    </row>
    <row r="29" spans="2:63" x14ac:dyDescent="0.35">
      <c r="B29"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K16"/>
  <sheetViews>
    <sheetView showGridLines="0" topLeftCell="A7" workbookViewId="0">
      <pane xSplit="2" topLeftCell="C1" activePane="topRight" state="frozen"/>
      <selection pane="topRight" activeCell="B16" sqref="B16"/>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682</v>
      </c>
      <c r="D7" s="10">
        <v>300</v>
      </c>
      <c r="E7" s="10">
        <v>380</v>
      </c>
      <c r="F7" s="10"/>
      <c r="G7" s="10">
        <v>61</v>
      </c>
      <c r="H7" s="10">
        <v>220</v>
      </c>
      <c r="I7" s="10">
        <v>401</v>
      </c>
      <c r="J7" s="10"/>
      <c r="K7" s="10">
        <v>125</v>
      </c>
      <c r="L7" s="10">
        <v>151</v>
      </c>
      <c r="M7" s="10">
        <v>271</v>
      </c>
      <c r="N7" s="10">
        <v>135</v>
      </c>
      <c r="O7" s="10"/>
      <c r="P7" s="10">
        <v>116</v>
      </c>
      <c r="Q7" s="10">
        <v>153</v>
      </c>
      <c r="R7" s="10">
        <v>110</v>
      </c>
      <c r="S7" s="10">
        <v>273</v>
      </c>
      <c r="T7" s="10"/>
      <c r="U7" s="10">
        <v>356</v>
      </c>
      <c r="V7" s="10">
        <v>165</v>
      </c>
      <c r="W7" s="10">
        <v>89</v>
      </c>
      <c r="X7" s="10">
        <v>53</v>
      </c>
      <c r="Y7" s="10">
        <v>10</v>
      </c>
      <c r="Z7" s="10"/>
      <c r="AA7" s="10">
        <v>234</v>
      </c>
      <c r="AB7" s="10">
        <v>236</v>
      </c>
      <c r="AC7" s="10"/>
      <c r="AD7" s="10">
        <v>291</v>
      </c>
      <c r="AE7" s="10">
        <v>295</v>
      </c>
      <c r="AF7" s="10"/>
      <c r="AG7" s="10">
        <v>215</v>
      </c>
      <c r="AH7" s="10">
        <v>237</v>
      </c>
      <c r="AI7" s="10">
        <v>89</v>
      </c>
      <c r="AJ7" s="10" t="s">
        <v>122</v>
      </c>
      <c r="AK7" s="10" t="s">
        <v>122</v>
      </c>
      <c r="AL7" s="10" t="s">
        <v>122</v>
      </c>
      <c r="AM7" s="10">
        <v>20</v>
      </c>
      <c r="AN7" s="10">
        <v>51</v>
      </c>
      <c r="AO7" s="10">
        <v>3</v>
      </c>
      <c r="AP7" s="10"/>
      <c r="AQ7" s="10">
        <v>354</v>
      </c>
      <c r="AR7" s="10">
        <v>151</v>
      </c>
      <c r="AS7" s="10">
        <v>9</v>
      </c>
      <c r="AT7" s="10">
        <v>41</v>
      </c>
      <c r="AU7" s="10">
        <v>109</v>
      </c>
      <c r="AV7" s="10">
        <v>14</v>
      </c>
      <c r="AW7" s="10"/>
      <c r="AX7" s="10">
        <v>110</v>
      </c>
      <c r="AY7" s="10">
        <v>316</v>
      </c>
      <c r="AZ7" s="10">
        <v>25</v>
      </c>
      <c r="BA7" s="10">
        <v>104</v>
      </c>
      <c r="BB7" s="10">
        <v>127</v>
      </c>
      <c r="BC7" s="10"/>
      <c r="BD7" s="10">
        <v>465</v>
      </c>
      <c r="BE7" s="10">
        <v>215</v>
      </c>
      <c r="BF7" s="10"/>
      <c r="BG7" s="10">
        <v>359</v>
      </c>
      <c r="BH7" s="10">
        <v>320</v>
      </c>
      <c r="BI7" s="10"/>
      <c r="BJ7" s="10">
        <v>441</v>
      </c>
      <c r="BK7" s="10">
        <v>229</v>
      </c>
    </row>
    <row r="8" spans="2:63" ht="30" customHeight="1" x14ac:dyDescent="0.35">
      <c r="B8" s="11" t="s">
        <v>19</v>
      </c>
      <c r="C8" s="11">
        <v>672</v>
      </c>
      <c r="D8" s="11">
        <v>306</v>
      </c>
      <c r="E8" s="11">
        <v>364</v>
      </c>
      <c r="F8" s="11"/>
      <c r="G8" s="11">
        <v>64</v>
      </c>
      <c r="H8" s="11">
        <v>206</v>
      </c>
      <c r="I8" s="11">
        <v>402</v>
      </c>
      <c r="J8" s="11"/>
      <c r="K8" s="11">
        <v>115</v>
      </c>
      <c r="L8" s="11">
        <v>147</v>
      </c>
      <c r="M8" s="11">
        <v>264</v>
      </c>
      <c r="N8" s="11">
        <v>145</v>
      </c>
      <c r="O8" s="11"/>
      <c r="P8" s="11">
        <v>115</v>
      </c>
      <c r="Q8" s="11">
        <v>154</v>
      </c>
      <c r="R8" s="11">
        <v>108</v>
      </c>
      <c r="S8" s="11">
        <v>266</v>
      </c>
      <c r="T8" s="11"/>
      <c r="U8" s="11">
        <v>366</v>
      </c>
      <c r="V8" s="11">
        <v>155</v>
      </c>
      <c r="W8" s="11">
        <v>82</v>
      </c>
      <c r="X8" s="11">
        <v>49</v>
      </c>
      <c r="Y8" s="11">
        <v>10</v>
      </c>
      <c r="Z8" s="11"/>
      <c r="AA8" s="11">
        <v>228</v>
      </c>
      <c r="AB8" s="11">
        <v>236</v>
      </c>
      <c r="AC8" s="11"/>
      <c r="AD8" s="11">
        <v>283</v>
      </c>
      <c r="AE8" s="11">
        <v>294</v>
      </c>
      <c r="AF8" s="11"/>
      <c r="AG8" s="11">
        <v>214</v>
      </c>
      <c r="AH8" s="11">
        <v>234</v>
      </c>
      <c r="AI8" s="11">
        <v>85</v>
      </c>
      <c r="AJ8" s="11" t="s">
        <v>122</v>
      </c>
      <c r="AK8" s="11" t="s">
        <v>122</v>
      </c>
      <c r="AL8" s="11" t="s">
        <v>122</v>
      </c>
      <c r="AM8" s="11">
        <v>20</v>
      </c>
      <c r="AN8" s="11">
        <v>52</v>
      </c>
      <c r="AO8" s="11">
        <v>3</v>
      </c>
      <c r="AP8" s="11"/>
      <c r="AQ8" s="11">
        <v>349</v>
      </c>
      <c r="AR8" s="11">
        <v>148</v>
      </c>
      <c r="AS8" s="11">
        <v>9</v>
      </c>
      <c r="AT8" s="11">
        <v>40</v>
      </c>
      <c r="AU8" s="11">
        <v>108</v>
      </c>
      <c r="AV8" s="11">
        <v>14</v>
      </c>
      <c r="AW8" s="11"/>
      <c r="AX8" s="11">
        <v>112</v>
      </c>
      <c r="AY8" s="11">
        <v>308</v>
      </c>
      <c r="AZ8" s="11">
        <v>25</v>
      </c>
      <c r="BA8" s="11">
        <v>102</v>
      </c>
      <c r="BB8" s="11">
        <v>125</v>
      </c>
      <c r="BC8" s="11"/>
      <c r="BD8" s="11">
        <v>457</v>
      </c>
      <c r="BE8" s="11">
        <v>213</v>
      </c>
      <c r="BF8" s="11"/>
      <c r="BG8" s="11">
        <v>354</v>
      </c>
      <c r="BH8" s="11">
        <v>315</v>
      </c>
      <c r="BI8" s="11"/>
      <c r="BJ8" s="11">
        <v>433</v>
      </c>
      <c r="BK8" s="11">
        <v>227</v>
      </c>
    </row>
    <row r="9" spans="2:63" x14ac:dyDescent="0.35">
      <c r="B9" s="17" t="s">
        <v>144</v>
      </c>
      <c r="C9" s="16">
        <v>5.7342942913777999E-2</v>
      </c>
      <c r="D9" s="16">
        <v>5.9708231341628899E-2</v>
      </c>
      <c r="E9" s="16">
        <v>5.5665987189562803E-2</v>
      </c>
      <c r="F9" s="16"/>
      <c r="G9" s="16">
        <v>0.13662499811064099</v>
      </c>
      <c r="H9" s="16">
        <v>8.1623820967446498E-2</v>
      </c>
      <c r="I9" s="16">
        <v>3.2207550190351202E-2</v>
      </c>
      <c r="J9" s="16"/>
      <c r="K9" s="16">
        <v>2.1481863963334801E-2</v>
      </c>
      <c r="L9" s="16">
        <v>4.6735287640723003E-2</v>
      </c>
      <c r="M9" s="16">
        <v>7.1126326997918002E-2</v>
      </c>
      <c r="N9" s="16">
        <v>7.1380254454181793E-2</v>
      </c>
      <c r="O9" s="16"/>
      <c r="P9" s="16">
        <v>0.10782863926973001</v>
      </c>
      <c r="Q9" s="16">
        <v>6.5943740560392705E-2</v>
      </c>
      <c r="R9" s="16">
        <v>6.0058847383418601E-2</v>
      </c>
      <c r="S9" s="16">
        <v>2.8552218095013598E-2</v>
      </c>
      <c r="T9" s="16"/>
      <c r="U9" s="16">
        <v>5.5474034954005103E-2</v>
      </c>
      <c r="V9" s="16">
        <v>7.0895952137300294E-2</v>
      </c>
      <c r="W9" s="16">
        <v>3.2977545770405903E-2</v>
      </c>
      <c r="X9" s="16">
        <v>3.8118477938529002E-2</v>
      </c>
      <c r="Y9" s="16">
        <v>0.17183932765857299</v>
      </c>
      <c r="Z9" s="16"/>
      <c r="AA9" s="16">
        <v>4.3637809550772802E-2</v>
      </c>
      <c r="AB9" s="16">
        <v>6.0863510370532101E-2</v>
      </c>
      <c r="AC9" s="16"/>
      <c r="AD9" s="16">
        <v>3.5338014188026103E-2</v>
      </c>
      <c r="AE9" s="16">
        <v>6.1740977762193797E-2</v>
      </c>
      <c r="AF9" s="16"/>
      <c r="AG9" s="16">
        <v>4.8974235766197402E-2</v>
      </c>
      <c r="AH9" s="16">
        <v>4.19438886582435E-2</v>
      </c>
      <c r="AI9" s="16">
        <v>0</v>
      </c>
      <c r="AJ9" s="16" t="s">
        <v>123</v>
      </c>
      <c r="AK9" s="16" t="s">
        <v>123</v>
      </c>
      <c r="AL9" s="16" t="s">
        <v>123</v>
      </c>
      <c r="AM9" s="16">
        <v>0.182674522855098</v>
      </c>
      <c r="AN9" s="16">
        <v>7.5746266232811693E-2</v>
      </c>
      <c r="AO9" s="16">
        <v>0.66385596045511097</v>
      </c>
      <c r="AP9" s="16"/>
      <c r="AQ9" s="16">
        <v>2.74567334608119E-2</v>
      </c>
      <c r="AR9" s="16">
        <v>6.7830240301077399E-2</v>
      </c>
      <c r="AS9" s="16">
        <v>0</v>
      </c>
      <c r="AT9" s="16">
        <v>4.4569852195867503E-2</v>
      </c>
      <c r="AU9" s="16">
        <v>0.130826703259417</v>
      </c>
      <c r="AV9" s="16">
        <v>0.14111236818245099</v>
      </c>
      <c r="AW9" s="16"/>
      <c r="AX9" s="16">
        <v>7.4523490224183295E-2</v>
      </c>
      <c r="AY9" s="16">
        <v>4.0215495227046698E-2</v>
      </c>
      <c r="AZ9" s="16">
        <v>7.5619409669336807E-2</v>
      </c>
      <c r="BA9" s="16">
        <v>3.79999403007747E-2</v>
      </c>
      <c r="BB9" s="16">
        <v>9.6356014942943893E-2</v>
      </c>
      <c r="BC9" s="16"/>
      <c r="BD9" s="16">
        <v>4.1988205577519297E-2</v>
      </c>
      <c r="BE9" s="16">
        <v>9.0773846360025098E-2</v>
      </c>
      <c r="BF9" s="16"/>
      <c r="BG9" s="16">
        <v>4.3943513782391003E-2</v>
      </c>
      <c r="BH9" s="16">
        <v>7.2935140056764103E-2</v>
      </c>
      <c r="BI9" s="16"/>
      <c r="BJ9" s="16">
        <v>5.06410464482017E-2</v>
      </c>
      <c r="BK9" s="16">
        <v>6.4968182472854297E-2</v>
      </c>
    </row>
    <row r="10" spans="2:63" x14ac:dyDescent="0.35">
      <c r="B10" s="17" t="s">
        <v>145</v>
      </c>
      <c r="C10" s="16">
        <v>0.78591452610018098</v>
      </c>
      <c r="D10" s="16">
        <v>0.82603105229798901</v>
      </c>
      <c r="E10" s="16">
        <v>0.75367888139108896</v>
      </c>
      <c r="F10" s="16"/>
      <c r="G10" s="16">
        <v>0.609998551525886</v>
      </c>
      <c r="H10" s="16">
        <v>0.70412186684586098</v>
      </c>
      <c r="I10" s="16">
        <v>0.85598650542465404</v>
      </c>
      <c r="J10" s="16"/>
      <c r="K10" s="16">
        <v>0.806334972048804</v>
      </c>
      <c r="L10" s="16">
        <v>0.82430427756786495</v>
      </c>
      <c r="M10" s="16">
        <v>0.76384399477285503</v>
      </c>
      <c r="N10" s="16">
        <v>0.77114163819479697</v>
      </c>
      <c r="O10" s="16"/>
      <c r="P10" s="16">
        <v>0.669416038118121</v>
      </c>
      <c r="Q10" s="16">
        <v>0.72594957258816095</v>
      </c>
      <c r="R10" s="16">
        <v>0.77859869949068805</v>
      </c>
      <c r="S10" s="16">
        <v>0.87166258408379804</v>
      </c>
      <c r="T10" s="16"/>
      <c r="U10" s="16">
        <v>0.78707347705226605</v>
      </c>
      <c r="V10" s="16">
        <v>0.80061867529123099</v>
      </c>
      <c r="W10" s="16">
        <v>0.74427870178844902</v>
      </c>
      <c r="X10" s="16">
        <v>0.85140045446203905</v>
      </c>
      <c r="Y10" s="16">
        <v>0.73031812123203299</v>
      </c>
      <c r="Z10" s="16"/>
      <c r="AA10" s="16">
        <v>0.80241734130796105</v>
      </c>
      <c r="AB10" s="16">
        <v>0.78915683301439798</v>
      </c>
      <c r="AC10" s="16"/>
      <c r="AD10" s="16">
        <v>0.81246981984729805</v>
      </c>
      <c r="AE10" s="16">
        <v>0.79515699093552095</v>
      </c>
      <c r="AF10" s="16"/>
      <c r="AG10" s="16">
        <v>0.80059912035914604</v>
      </c>
      <c r="AH10" s="16">
        <v>0.86144134107779202</v>
      </c>
      <c r="AI10" s="16">
        <v>0.86610126299521195</v>
      </c>
      <c r="AJ10" s="16" t="s">
        <v>123</v>
      </c>
      <c r="AK10" s="16" t="s">
        <v>123</v>
      </c>
      <c r="AL10" s="16" t="s">
        <v>123</v>
      </c>
      <c r="AM10" s="16">
        <v>0.44416059903931898</v>
      </c>
      <c r="AN10" s="16">
        <v>0.61859795286276897</v>
      </c>
      <c r="AO10" s="16">
        <v>0</v>
      </c>
      <c r="AP10" s="16"/>
      <c r="AQ10" s="16">
        <v>0.832559801561081</v>
      </c>
      <c r="AR10" s="16">
        <v>0.80333127057645204</v>
      </c>
      <c r="AS10" s="16">
        <v>0.89431924118578898</v>
      </c>
      <c r="AT10" s="16">
        <v>0.81381621702675899</v>
      </c>
      <c r="AU10" s="16">
        <v>0.61893513944809697</v>
      </c>
      <c r="AV10" s="16">
        <v>0.66363685512167203</v>
      </c>
      <c r="AW10" s="16"/>
      <c r="AX10" s="16">
        <v>0.74234705986387906</v>
      </c>
      <c r="AY10" s="16">
        <v>0.83061902591026004</v>
      </c>
      <c r="AZ10" s="16">
        <v>0.70881973325668002</v>
      </c>
      <c r="BA10" s="16">
        <v>0.81077882377812005</v>
      </c>
      <c r="BB10" s="16">
        <v>0.70981843291809199</v>
      </c>
      <c r="BC10" s="16"/>
      <c r="BD10" s="16">
        <v>0.82383889898181994</v>
      </c>
      <c r="BE10" s="16">
        <v>0.70270721839617101</v>
      </c>
      <c r="BF10" s="16"/>
      <c r="BG10" s="16">
        <v>0.83442377304777104</v>
      </c>
      <c r="BH10" s="16">
        <v>0.73252319177360403</v>
      </c>
      <c r="BI10" s="16"/>
      <c r="BJ10" s="16">
        <v>0.78547163628129901</v>
      </c>
      <c r="BK10" s="16">
        <v>0.80008878203649803</v>
      </c>
    </row>
    <row r="11" spans="2:63" x14ac:dyDescent="0.35">
      <c r="B11" s="17" t="s">
        <v>164</v>
      </c>
      <c r="C11" s="18">
        <v>0.15674253098604099</v>
      </c>
      <c r="D11" s="18">
        <v>0.114260716360382</v>
      </c>
      <c r="E11" s="18">
        <v>0.19065513141934801</v>
      </c>
      <c r="F11" s="18"/>
      <c r="G11" s="18">
        <v>0.253376450363473</v>
      </c>
      <c r="H11" s="18">
        <v>0.214254312186692</v>
      </c>
      <c r="I11" s="18">
        <v>0.111805944384994</v>
      </c>
      <c r="J11" s="18"/>
      <c r="K11" s="18">
        <v>0.17218316398786099</v>
      </c>
      <c r="L11" s="18">
        <v>0.128960434791412</v>
      </c>
      <c r="M11" s="18">
        <v>0.16502967822922701</v>
      </c>
      <c r="N11" s="18">
        <v>0.157478107351021</v>
      </c>
      <c r="O11" s="18"/>
      <c r="P11" s="18">
        <v>0.22275532261215</v>
      </c>
      <c r="Q11" s="18">
        <v>0.20810668685144601</v>
      </c>
      <c r="R11" s="18">
        <v>0.16134245312589399</v>
      </c>
      <c r="S11" s="18">
        <v>9.9785197821188498E-2</v>
      </c>
      <c r="T11" s="18"/>
      <c r="U11" s="18">
        <v>0.15745248799372899</v>
      </c>
      <c r="V11" s="18">
        <v>0.128485372571468</v>
      </c>
      <c r="W11" s="18">
        <v>0.222743752441145</v>
      </c>
      <c r="X11" s="18">
        <v>0.11048106759943201</v>
      </c>
      <c r="Y11" s="18">
        <v>9.7842551109393994E-2</v>
      </c>
      <c r="Z11" s="18"/>
      <c r="AA11" s="18">
        <v>0.15394484914126599</v>
      </c>
      <c r="AB11" s="18">
        <v>0.14997965661507001</v>
      </c>
      <c r="AC11" s="18"/>
      <c r="AD11" s="18">
        <v>0.152192165964675</v>
      </c>
      <c r="AE11" s="18">
        <v>0.14310203130228499</v>
      </c>
      <c r="AF11" s="18"/>
      <c r="AG11" s="18">
        <v>0.15042664387465701</v>
      </c>
      <c r="AH11" s="18">
        <v>9.6614770263964103E-2</v>
      </c>
      <c r="AI11" s="18">
        <v>0.13389873700478799</v>
      </c>
      <c r="AJ11" s="18" t="s">
        <v>123</v>
      </c>
      <c r="AK11" s="18" t="s">
        <v>123</v>
      </c>
      <c r="AL11" s="18" t="s">
        <v>123</v>
      </c>
      <c r="AM11" s="18">
        <v>0.37316487810558202</v>
      </c>
      <c r="AN11" s="18">
        <v>0.30565578090442003</v>
      </c>
      <c r="AO11" s="18">
        <v>0.33614403954488897</v>
      </c>
      <c r="AP11" s="18"/>
      <c r="AQ11" s="18">
        <v>0.13998346497810801</v>
      </c>
      <c r="AR11" s="18">
        <v>0.12883848912247101</v>
      </c>
      <c r="AS11" s="18">
        <v>0.105680758814211</v>
      </c>
      <c r="AT11" s="18">
        <v>0.141613930777373</v>
      </c>
      <c r="AU11" s="18">
        <v>0.250238157292486</v>
      </c>
      <c r="AV11" s="18">
        <v>0.19525077669587601</v>
      </c>
      <c r="AW11" s="18"/>
      <c r="AX11" s="18">
        <v>0.183129449911938</v>
      </c>
      <c r="AY11" s="18">
        <v>0.129165478862693</v>
      </c>
      <c r="AZ11" s="18">
        <v>0.21556085707398301</v>
      </c>
      <c r="BA11" s="18">
        <v>0.15122123592110501</v>
      </c>
      <c r="BB11" s="18">
        <v>0.19382555213896399</v>
      </c>
      <c r="BC11" s="18"/>
      <c r="BD11" s="18">
        <v>0.13417289544066099</v>
      </c>
      <c r="BE11" s="18">
        <v>0.20651893524380299</v>
      </c>
      <c r="BF11" s="18"/>
      <c r="BG11" s="18">
        <v>0.12163271316983799</v>
      </c>
      <c r="BH11" s="18">
        <v>0.194541668169632</v>
      </c>
      <c r="BI11" s="18"/>
      <c r="BJ11" s="18">
        <v>0.16388731727049899</v>
      </c>
      <c r="BK11" s="18">
        <v>0.13494303549064801</v>
      </c>
    </row>
    <row r="12" spans="2:63" x14ac:dyDescent="0.35">
      <c r="B12" t="s">
        <v>492</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K18"/>
  <sheetViews>
    <sheetView showGridLines="0" topLeftCell="A9" workbookViewId="0">
      <pane xSplit="2" topLeftCell="C1" activePane="topRight" state="frozen"/>
      <selection pane="topRight" activeCell="B14" sqref="B14"/>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39</v>
      </c>
      <c r="D7" s="10">
        <v>17</v>
      </c>
      <c r="E7" s="10">
        <v>22</v>
      </c>
      <c r="F7" s="10"/>
      <c r="G7" s="10">
        <v>8</v>
      </c>
      <c r="H7" s="10">
        <v>18</v>
      </c>
      <c r="I7" s="10">
        <v>13</v>
      </c>
      <c r="J7" s="10"/>
      <c r="K7" s="10">
        <v>3</v>
      </c>
      <c r="L7" s="10">
        <v>7</v>
      </c>
      <c r="M7" s="10">
        <v>20</v>
      </c>
      <c r="N7" s="10">
        <v>9</v>
      </c>
      <c r="O7" s="10"/>
      <c r="P7" s="10">
        <v>12</v>
      </c>
      <c r="Q7" s="10">
        <v>10</v>
      </c>
      <c r="R7" s="10">
        <v>7</v>
      </c>
      <c r="S7" s="10">
        <v>8</v>
      </c>
      <c r="T7" s="10"/>
      <c r="U7" s="10">
        <v>19</v>
      </c>
      <c r="V7" s="10">
        <v>12</v>
      </c>
      <c r="W7" s="10">
        <v>3</v>
      </c>
      <c r="X7" s="10">
        <v>2</v>
      </c>
      <c r="Y7" s="10">
        <v>2</v>
      </c>
      <c r="Z7" s="10"/>
      <c r="AA7" s="10">
        <v>11</v>
      </c>
      <c r="AB7" s="10">
        <v>14</v>
      </c>
      <c r="AC7" s="10"/>
      <c r="AD7" s="10">
        <v>11</v>
      </c>
      <c r="AE7" s="10">
        <v>18</v>
      </c>
      <c r="AF7" s="10"/>
      <c r="AG7" s="10">
        <v>11</v>
      </c>
      <c r="AH7" s="10">
        <v>10</v>
      </c>
      <c r="AI7" s="10" t="s">
        <v>122</v>
      </c>
      <c r="AJ7" s="10" t="s">
        <v>122</v>
      </c>
      <c r="AK7" s="10" t="s">
        <v>122</v>
      </c>
      <c r="AL7" s="10" t="s">
        <v>122</v>
      </c>
      <c r="AM7" s="10">
        <v>3</v>
      </c>
      <c r="AN7" s="10">
        <v>4</v>
      </c>
      <c r="AO7" s="10">
        <v>2</v>
      </c>
      <c r="AP7" s="10"/>
      <c r="AQ7" s="10">
        <v>9</v>
      </c>
      <c r="AR7" s="10">
        <v>10</v>
      </c>
      <c r="AS7" s="10" t="s">
        <v>122</v>
      </c>
      <c r="AT7" s="10">
        <v>2</v>
      </c>
      <c r="AU7" s="10">
        <v>15</v>
      </c>
      <c r="AV7" s="10">
        <v>2</v>
      </c>
      <c r="AW7" s="10"/>
      <c r="AX7" s="10">
        <v>8</v>
      </c>
      <c r="AY7" s="10">
        <v>13</v>
      </c>
      <c r="AZ7" s="10">
        <v>2</v>
      </c>
      <c r="BA7" s="10">
        <v>4</v>
      </c>
      <c r="BB7" s="10">
        <v>12</v>
      </c>
      <c r="BC7" s="10"/>
      <c r="BD7" s="10">
        <v>20</v>
      </c>
      <c r="BE7" s="10">
        <v>19</v>
      </c>
      <c r="BF7" s="10"/>
      <c r="BG7" s="10">
        <v>16</v>
      </c>
      <c r="BH7" s="10">
        <v>23</v>
      </c>
      <c r="BI7" s="10"/>
      <c r="BJ7" s="10">
        <v>22</v>
      </c>
      <c r="BK7" s="10">
        <v>15</v>
      </c>
    </row>
    <row r="8" spans="2:63" ht="30" customHeight="1" x14ac:dyDescent="0.35">
      <c r="B8" s="11" t="s">
        <v>19</v>
      </c>
      <c r="C8" s="11">
        <v>39</v>
      </c>
      <c r="D8" s="11">
        <v>18</v>
      </c>
      <c r="E8" s="11">
        <v>20</v>
      </c>
      <c r="F8" s="11"/>
      <c r="G8" s="11">
        <v>9</v>
      </c>
      <c r="H8" s="11">
        <v>17</v>
      </c>
      <c r="I8" s="11">
        <v>13</v>
      </c>
      <c r="J8" s="11"/>
      <c r="K8" s="11">
        <v>2</v>
      </c>
      <c r="L8" s="11">
        <v>7</v>
      </c>
      <c r="M8" s="11">
        <v>19</v>
      </c>
      <c r="N8" s="11">
        <v>10</v>
      </c>
      <c r="O8" s="11"/>
      <c r="P8" s="11">
        <v>12</v>
      </c>
      <c r="Q8" s="11">
        <v>10</v>
      </c>
      <c r="R8" s="11">
        <v>6</v>
      </c>
      <c r="S8" s="11">
        <v>8</v>
      </c>
      <c r="T8" s="11"/>
      <c r="U8" s="11">
        <v>20</v>
      </c>
      <c r="V8" s="11">
        <v>11</v>
      </c>
      <c r="W8" s="11">
        <v>3</v>
      </c>
      <c r="X8" s="11">
        <v>2</v>
      </c>
      <c r="Y8" s="11">
        <v>2</v>
      </c>
      <c r="Z8" s="11"/>
      <c r="AA8" s="11">
        <v>10</v>
      </c>
      <c r="AB8" s="11">
        <v>14</v>
      </c>
      <c r="AC8" s="11"/>
      <c r="AD8" s="11">
        <v>10</v>
      </c>
      <c r="AE8" s="11">
        <v>18</v>
      </c>
      <c r="AF8" s="11"/>
      <c r="AG8" s="11">
        <v>11</v>
      </c>
      <c r="AH8" s="11">
        <v>10</v>
      </c>
      <c r="AI8" s="11" t="s">
        <v>122</v>
      </c>
      <c r="AJ8" s="11" t="s">
        <v>122</v>
      </c>
      <c r="AK8" s="11" t="s">
        <v>122</v>
      </c>
      <c r="AL8" s="11" t="s">
        <v>122</v>
      </c>
      <c r="AM8" s="11">
        <v>4</v>
      </c>
      <c r="AN8" s="11">
        <v>4</v>
      </c>
      <c r="AO8" s="11">
        <v>2</v>
      </c>
      <c r="AP8" s="11"/>
      <c r="AQ8" s="11">
        <v>10</v>
      </c>
      <c r="AR8" s="11">
        <v>10</v>
      </c>
      <c r="AS8" s="11" t="s">
        <v>122</v>
      </c>
      <c r="AT8" s="11">
        <v>2</v>
      </c>
      <c r="AU8" s="11">
        <v>14</v>
      </c>
      <c r="AV8" s="11">
        <v>2</v>
      </c>
      <c r="AW8" s="11"/>
      <c r="AX8" s="11">
        <v>8</v>
      </c>
      <c r="AY8" s="11">
        <v>12</v>
      </c>
      <c r="AZ8" s="11">
        <v>2</v>
      </c>
      <c r="BA8" s="11">
        <v>4</v>
      </c>
      <c r="BB8" s="11">
        <v>12</v>
      </c>
      <c r="BC8" s="11"/>
      <c r="BD8" s="11">
        <v>19</v>
      </c>
      <c r="BE8" s="11">
        <v>19</v>
      </c>
      <c r="BF8" s="11"/>
      <c r="BG8" s="11">
        <v>16</v>
      </c>
      <c r="BH8" s="11">
        <v>23</v>
      </c>
      <c r="BI8" s="11"/>
      <c r="BJ8" s="11">
        <v>22</v>
      </c>
      <c r="BK8" s="11">
        <v>15</v>
      </c>
    </row>
    <row r="9" spans="2:63" ht="43.5" x14ac:dyDescent="0.35">
      <c r="B9" s="17" t="s">
        <v>300</v>
      </c>
      <c r="C9" s="16">
        <v>0.14523439556898601</v>
      </c>
      <c r="D9" s="16">
        <v>0.104667218526239</v>
      </c>
      <c r="E9" s="16">
        <v>0.18178821942973</v>
      </c>
      <c r="F9" s="16"/>
      <c r="G9" s="16">
        <v>0.217193847081981</v>
      </c>
      <c r="H9" s="16">
        <v>0.21945058019393399</v>
      </c>
      <c r="I9" s="16">
        <v>0</v>
      </c>
      <c r="J9" s="16"/>
      <c r="K9" s="16">
        <v>0.33553158632871899</v>
      </c>
      <c r="L9" s="16">
        <v>0</v>
      </c>
      <c r="M9" s="16">
        <v>0.20102806428863099</v>
      </c>
      <c r="N9" s="16">
        <v>9.4722017761264807E-2</v>
      </c>
      <c r="O9" s="16"/>
      <c r="P9" s="16">
        <v>0.23303881811400401</v>
      </c>
      <c r="Q9" s="16">
        <v>0.183882732456843</v>
      </c>
      <c r="R9" s="16">
        <v>0</v>
      </c>
      <c r="S9" s="16">
        <v>0.109171362863534</v>
      </c>
      <c r="T9" s="16"/>
      <c r="U9" s="16">
        <v>0.14370232279794601</v>
      </c>
      <c r="V9" s="16">
        <v>7.54728468560215E-2</v>
      </c>
      <c r="W9" s="16">
        <v>0</v>
      </c>
      <c r="X9" s="16">
        <v>0.48894782933245701</v>
      </c>
      <c r="Y9" s="16">
        <v>0</v>
      </c>
      <c r="Z9" s="16"/>
      <c r="AA9" s="16">
        <v>8.3539224708574403E-2</v>
      </c>
      <c r="AB9" s="16">
        <v>0.19903574606817601</v>
      </c>
      <c r="AC9" s="16"/>
      <c r="AD9" s="16">
        <v>8.2908655876534204E-2</v>
      </c>
      <c r="AE9" s="16">
        <v>0.15718067955597001</v>
      </c>
      <c r="AF9" s="16"/>
      <c r="AG9" s="16">
        <v>0.26090463125442098</v>
      </c>
      <c r="AH9" s="16">
        <v>9.6095298675627494E-2</v>
      </c>
      <c r="AI9" s="16" t="s">
        <v>123</v>
      </c>
      <c r="AJ9" s="16" t="s">
        <v>123</v>
      </c>
      <c r="AK9" s="16" t="s">
        <v>123</v>
      </c>
      <c r="AL9" s="16" t="s">
        <v>123</v>
      </c>
      <c r="AM9" s="16">
        <v>0</v>
      </c>
      <c r="AN9" s="16">
        <v>0.481561007166729</v>
      </c>
      <c r="AO9" s="16">
        <v>0</v>
      </c>
      <c r="AP9" s="16"/>
      <c r="AQ9" s="16">
        <v>9.6088454557810399E-2</v>
      </c>
      <c r="AR9" s="16">
        <v>9.4316836491740205E-2</v>
      </c>
      <c r="AS9" s="16" t="s">
        <v>123</v>
      </c>
      <c r="AT9" s="16">
        <v>0.54713042517788502</v>
      </c>
      <c r="AU9" s="16">
        <v>0.194322046851747</v>
      </c>
      <c r="AV9" s="16">
        <v>0</v>
      </c>
      <c r="AW9" s="16"/>
      <c r="AX9" s="16">
        <v>0.21779577142808701</v>
      </c>
      <c r="AY9" s="16">
        <v>7.6179313221176603E-2</v>
      </c>
      <c r="AZ9" s="16">
        <v>0</v>
      </c>
      <c r="BA9" s="16">
        <v>0</v>
      </c>
      <c r="BB9" s="16">
        <v>0.23610537615504501</v>
      </c>
      <c r="BC9" s="16"/>
      <c r="BD9" s="16">
        <v>9.9203680571401401E-2</v>
      </c>
      <c r="BE9" s="16">
        <v>0.19089287270788399</v>
      </c>
      <c r="BF9" s="16"/>
      <c r="BG9" s="16">
        <v>0.122401440015257</v>
      </c>
      <c r="BH9" s="16">
        <v>0.16068567861946101</v>
      </c>
      <c r="BI9" s="16"/>
      <c r="BJ9" s="16">
        <v>0.12212280489480901</v>
      </c>
      <c r="BK9" s="16">
        <v>0.19798750743660701</v>
      </c>
    </row>
    <row r="10" spans="2:63" ht="72.5" x14ac:dyDescent="0.35">
      <c r="B10" s="17" t="s">
        <v>301</v>
      </c>
      <c r="C10" s="16">
        <v>0.14987544186214399</v>
      </c>
      <c r="D10" s="16">
        <v>0.17291930429621699</v>
      </c>
      <c r="E10" s="16">
        <v>0.12911133279932299</v>
      </c>
      <c r="F10" s="16"/>
      <c r="G10" s="16">
        <v>0.19792406881441399</v>
      </c>
      <c r="H10" s="16">
        <v>0.24018053412218601</v>
      </c>
      <c r="I10" s="16">
        <v>0</v>
      </c>
      <c r="J10" s="16"/>
      <c r="K10" s="16">
        <v>0.32893682734256102</v>
      </c>
      <c r="L10" s="16">
        <v>0</v>
      </c>
      <c r="M10" s="16">
        <v>9.5820575957018594E-2</v>
      </c>
      <c r="N10" s="16">
        <v>0.304196122840518</v>
      </c>
      <c r="O10" s="16"/>
      <c r="P10" s="16">
        <v>0.158962888859847</v>
      </c>
      <c r="Q10" s="16">
        <v>0.29405227533185002</v>
      </c>
      <c r="R10" s="16">
        <v>0.12584715625135701</v>
      </c>
      <c r="S10" s="16">
        <v>0</v>
      </c>
      <c r="T10" s="16"/>
      <c r="U10" s="16">
        <v>0.20102786622427499</v>
      </c>
      <c r="V10" s="16">
        <v>0</v>
      </c>
      <c r="W10" s="16">
        <v>0</v>
      </c>
      <c r="X10" s="16">
        <v>0</v>
      </c>
      <c r="Y10" s="16">
        <v>1</v>
      </c>
      <c r="Z10" s="16"/>
      <c r="AA10" s="16">
        <v>8.1897289715593402E-2</v>
      </c>
      <c r="AB10" s="16">
        <v>0.14670907093591901</v>
      </c>
      <c r="AC10" s="16"/>
      <c r="AD10" s="16">
        <v>0.16882916878255899</v>
      </c>
      <c r="AE10" s="16">
        <v>0.115857738734197</v>
      </c>
      <c r="AF10" s="16"/>
      <c r="AG10" s="16">
        <v>0.100170578710222</v>
      </c>
      <c r="AH10" s="16">
        <v>0</v>
      </c>
      <c r="AI10" s="16" t="s">
        <v>123</v>
      </c>
      <c r="AJ10" s="16" t="s">
        <v>123</v>
      </c>
      <c r="AK10" s="16" t="s">
        <v>123</v>
      </c>
      <c r="AL10" s="16" t="s">
        <v>123</v>
      </c>
      <c r="AM10" s="16">
        <v>0</v>
      </c>
      <c r="AN10" s="16">
        <v>0.26547370142049698</v>
      </c>
      <c r="AO10" s="16">
        <v>0.47689661938736</v>
      </c>
      <c r="AP10" s="16"/>
      <c r="AQ10" s="16">
        <v>0.21986817943140699</v>
      </c>
      <c r="AR10" s="16">
        <v>0</v>
      </c>
      <c r="AS10" s="16" t="s">
        <v>123</v>
      </c>
      <c r="AT10" s="16">
        <v>0.45286957482211498</v>
      </c>
      <c r="AU10" s="16">
        <v>0.201939282817056</v>
      </c>
      <c r="AV10" s="16">
        <v>0</v>
      </c>
      <c r="AW10" s="16"/>
      <c r="AX10" s="16">
        <v>0</v>
      </c>
      <c r="AY10" s="16">
        <v>0</v>
      </c>
      <c r="AZ10" s="16">
        <v>0.48289785795335199</v>
      </c>
      <c r="BA10" s="16">
        <v>0.48284020611255901</v>
      </c>
      <c r="BB10" s="16">
        <v>0.248119694955686</v>
      </c>
      <c r="BC10" s="16"/>
      <c r="BD10" s="16">
        <v>0.14882597653167401</v>
      </c>
      <c r="BE10" s="16">
        <v>0.15091642045223999</v>
      </c>
      <c r="BF10" s="16"/>
      <c r="BG10" s="16">
        <v>0.115935320737202</v>
      </c>
      <c r="BH10" s="16">
        <v>0.17284305186054499</v>
      </c>
      <c r="BI10" s="16"/>
      <c r="BJ10" s="16">
        <v>0.14409273238956199</v>
      </c>
      <c r="BK10" s="16">
        <v>0.17746119102492</v>
      </c>
    </row>
    <row r="11" spans="2:63" ht="72.5" x14ac:dyDescent="0.35">
      <c r="B11" s="17" t="s">
        <v>302</v>
      </c>
      <c r="C11" s="16">
        <v>0.26795083945848902</v>
      </c>
      <c r="D11" s="16">
        <v>0.26820524733964002</v>
      </c>
      <c r="E11" s="16">
        <v>0.26772160041465398</v>
      </c>
      <c r="F11" s="16"/>
      <c r="G11" s="16">
        <v>0</v>
      </c>
      <c r="H11" s="16">
        <v>0.324743303979041</v>
      </c>
      <c r="I11" s="16">
        <v>0.37627091262996798</v>
      </c>
      <c r="J11" s="16"/>
      <c r="K11" s="16">
        <v>0.33553158632871899</v>
      </c>
      <c r="L11" s="16">
        <v>0.28481593209258099</v>
      </c>
      <c r="M11" s="16">
        <v>0.29317818591488898</v>
      </c>
      <c r="N11" s="16">
        <v>0.19497716532515399</v>
      </c>
      <c r="O11" s="16"/>
      <c r="P11" s="16">
        <v>0.15100888503502299</v>
      </c>
      <c r="Q11" s="16">
        <v>0.267732875544821</v>
      </c>
      <c r="R11" s="16">
        <v>0.43508366824633699</v>
      </c>
      <c r="S11" s="16">
        <v>0.38335282637823898</v>
      </c>
      <c r="T11" s="16"/>
      <c r="U11" s="16">
        <v>9.8187931822792798E-2</v>
      </c>
      <c r="V11" s="16">
        <v>0.42294523365797099</v>
      </c>
      <c r="W11" s="16">
        <v>1</v>
      </c>
      <c r="X11" s="16">
        <v>0.51105217066754305</v>
      </c>
      <c r="Y11" s="16">
        <v>0</v>
      </c>
      <c r="Z11" s="16"/>
      <c r="AA11" s="16">
        <v>0.36540919205846101</v>
      </c>
      <c r="AB11" s="16">
        <v>0.13224836474641299</v>
      </c>
      <c r="AC11" s="16"/>
      <c r="AD11" s="16">
        <v>0.37877775637411898</v>
      </c>
      <c r="AE11" s="16">
        <v>0.20304954208012499</v>
      </c>
      <c r="AF11" s="16"/>
      <c r="AG11" s="16">
        <v>0.258371312323178</v>
      </c>
      <c r="AH11" s="16">
        <v>0.40051265216576198</v>
      </c>
      <c r="AI11" s="16" t="s">
        <v>123</v>
      </c>
      <c r="AJ11" s="16" t="s">
        <v>123</v>
      </c>
      <c r="AK11" s="16" t="s">
        <v>123</v>
      </c>
      <c r="AL11" s="16" t="s">
        <v>123</v>
      </c>
      <c r="AM11" s="16">
        <v>0</v>
      </c>
      <c r="AN11" s="16">
        <v>0.25296529141277402</v>
      </c>
      <c r="AO11" s="16">
        <v>0.52310338061263995</v>
      </c>
      <c r="AP11" s="16"/>
      <c r="AQ11" s="16">
        <v>0.29862880186875901</v>
      </c>
      <c r="AR11" s="16">
        <v>0.195053693673158</v>
      </c>
      <c r="AS11" s="16" t="s">
        <v>123</v>
      </c>
      <c r="AT11" s="16">
        <v>0</v>
      </c>
      <c r="AU11" s="16">
        <v>0.25079263603223401</v>
      </c>
      <c r="AV11" s="16">
        <v>1</v>
      </c>
      <c r="AW11" s="16"/>
      <c r="AX11" s="16">
        <v>0</v>
      </c>
      <c r="AY11" s="16">
        <v>0.46898483134754099</v>
      </c>
      <c r="AZ11" s="16">
        <v>0</v>
      </c>
      <c r="BA11" s="16">
        <v>0.24884156102296001</v>
      </c>
      <c r="BB11" s="16">
        <v>0.29507192763539603</v>
      </c>
      <c r="BC11" s="16"/>
      <c r="BD11" s="16">
        <v>0.34429951735214598</v>
      </c>
      <c r="BE11" s="16">
        <v>0.19221957253431601</v>
      </c>
      <c r="BF11" s="16"/>
      <c r="BG11" s="16">
        <v>0.31504162377488598</v>
      </c>
      <c r="BH11" s="16">
        <v>0.23608404780160799</v>
      </c>
      <c r="BI11" s="16"/>
      <c r="BJ11" s="16">
        <v>0.29805044595496499</v>
      </c>
      <c r="BK11" s="16">
        <v>0.25716729627232099</v>
      </c>
    </row>
    <row r="12" spans="2:63" ht="43.5" x14ac:dyDescent="0.35">
      <c r="B12" s="17" t="s">
        <v>303</v>
      </c>
      <c r="C12" s="16">
        <v>0.27058320385838502</v>
      </c>
      <c r="D12" s="16">
        <v>0.25466057323485197</v>
      </c>
      <c r="E12" s="16">
        <v>0.28493059200913101</v>
      </c>
      <c r="F12" s="16"/>
      <c r="G12" s="16">
        <v>0.29569418072459902</v>
      </c>
      <c r="H12" s="16">
        <v>0.104397845971219</v>
      </c>
      <c r="I12" s="16">
        <v>0.469259192950576</v>
      </c>
      <c r="J12" s="16"/>
      <c r="K12" s="16">
        <v>0</v>
      </c>
      <c r="L12" s="16">
        <v>0.57060697996305798</v>
      </c>
      <c r="M12" s="16">
        <v>0.207914448838252</v>
      </c>
      <c r="N12" s="16">
        <v>0.25041335591716402</v>
      </c>
      <c r="O12" s="16"/>
      <c r="P12" s="16">
        <v>0.16657224969999401</v>
      </c>
      <c r="Q12" s="16">
        <v>0.25433211666648597</v>
      </c>
      <c r="R12" s="16">
        <v>0.29587220969781702</v>
      </c>
      <c r="S12" s="16">
        <v>0.39219280871391299</v>
      </c>
      <c r="T12" s="16"/>
      <c r="U12" s="16">
        <v>0.33211714358667199</v>
      </c>
      <c r="V12" s="16">
        <v>0.33437679556749</v>
      </c>
      <c r="W12" s="16">
        <v>0</v>
      </c>
      <c r="X12" s="16">
        <v>0</v>
      </c>
      <c r="Y12" s="16">
        <v>0</v>
      </c>
      <c r="Z12" s="16"/>
      <c r="AA12" s="16">
        <v>0.372294564132715</v>
      </c>
      <c r="AB12" s="16">
        <v>0.21153137075888101</v>
      </c>
      <c r="AC12" s="16"/>
      <c r="AD12" s="16">
        <v>0.36948441896678802</v>
      </c>
      <c r="AE12" s="16">
        <v>0.22414951771147601</v>
      </c>
      <c r="AF12" s="16"/>
      <c r="AG12" s="16">
        <v>0.28894942160135401</v>
      </c>
      <c r="AH12" s="16">
        <v>0.39798602706774699</v>
      </c>
      <c r="AI12" s="16" t="s">
        <v>123</v>
      </c>
      <c r="AJ12" s="16" t="s">
        <v>123</v>
      </c>
      <c r="AK12" s="16" t="s">
        <v>123</v>
      </c>
      <c r="AL12" s="16" t="s">
        <v>123</v>
      </c>
      <c r="AM12" s="16">
        <v>0.27380702791036099</v>
      </c>
      <c r="AN12" s="16">
        <v>0</v>
      </c>
      <c r="AO12" s="16">
        <v>0</v>
      </c>
      <c r="AP12" s="16"/>
      <c r="AQ12" s="16">
        <v>0.21661768359372599</v>
      </c>
      <c r="AR12" s="16">
        <v>0.53063671446881699</v>
      </c>
      <c r="AS12" s="16" t="s">
        <v>123</v>
      </c>
      <c r="AT12" s="16">
        <v>0</v>
      </c>
      <c r="AU12" s="16">
        <v>0.141453116756876</v>
      </c>
      <c r="AV12" s="16">
        <v>0</v>
      </c>
      <c r="AW12" s="16"/>
      <c r="AX12" s="16">
        <v>0.65776083978631505</v>
      </c>
      <c r="AY12" s="16">
        <v>0.231831847753838</v>
      </c>
      <c r="AZ12" s="16">
        <v>0</v>
      </c>
      <c r="BA12" s="16">
        <v>0.26831823286448098</v>
      </c>
      <c r="BB12" s="16">
        <v>8.6220332097741895E-2</v>
      </c>
      <c r="BC12" s="16"/>
      <c r="BD12" s="16">
        <v>0.30923050119825302</v>
      </c>
      <c r="BE12" s="16">
        <v>0.232248436689004</v>
      </c>
      <c r="BF12" s="16"/>
      <c r="BG12" s="16">
        <v>0.32516203467704802</v>
      </c>
      <c r="BH12" s="16">
        <v>0.23364917831978399</v>
      </c>
      <c r="BI12" s="16"/>
      <c r="BJ12" s="16">
        <v>0.30452503593425101</v>
      </c>
      <c r="BK12" s="16">
        <v>0.19496636633898601</v>
      </c>
    </row>
    <row r="13" spans="2:63" x14ac:dyDescent="0.35">
      <c r="B13" s="17" t="s">
        <v>179</v>
      </c>
      <c r="C13" s="18">
        <v>0.166356119251996</v>
      </c>
      <c r="D13" s="18">
        <v>0.19954765660305099</v>
      </c>
      <c r="E13" s="18">
        <v>0.13644825534716201</v>
      </c>
      <c r="F13" s="18"/>
      <c r="G13" s="18">
        <v>0.28918790337900502</v>
      </c>
      <c r="H13" s="18">
        <v>0.11122773573362001</v>
      </c>
      <c r="I13" s="18">
        <v>0.15446989441945599</v>
      </c>
      <c r="J13" s="18"/>
      <c r="K13" s="18">
        <v>0</v>
      </c>
      <c r="L13" s="18">
        <v>0.144577087944361</v>
      </c>
      <c r="M13" s="18">
        <v>0.20205872500121</v>
      </c>
      <c r="N13" s="18">
        <v>0.155691338155899</v>
      </c>
      <c r="O13" s="18"/>
      <c r="P13" s="18">
        <v>0.29041715829113302</v>
      </c>
      <c r="Q13" s="18">
        <v>0</v>
      </c>
      <c r="R13" s="18">
        <v>0.14319696580448901</v>
      </c>
      <c r="S13" s="18">
        <v>0.11528300204431501</v>
      </c>
      <c r="T13" s="18"/>
      <c r="U13" s="18">
        <v>0.22496473556831401</v>
      </c>
      <c r="V13" s="18">
        <v>0.167205123918517</v>
      </c>
      <c r="W13" s="18">
        <v>0</v>
      </c>
      <c r="X13" s="18">
        <v>0</v>
      </c>
      <c r="Y13" s="18">
        <v>0</v>
      </c>
      <c r="Z13" s="18"/>
      <c r="AA13" s="18">
        <v>9.6859729384656201E-2</v>
      </c>
      <c r="AB13" s="18">
        <v>0.31047544749061101</v>
      </c>
      <c r="AC13" s="18"/>
      <c r="AD13" s="18">
        <v>0</v>
      </c>
      <c r="AE13" s="18">
        <v>0.29976252191823299</v>
      </c>
      <c r="AF13" s="18"/>
      <c r="AG13" s="18">
        <v>9.1604056110825394E-2</v>
      </c>
      <c r="AH13" s="18">
        <v>0.105406022090863</v>
      </c>
      <c r="AI13" s="18" t="s">
        <v>123</v>
      </c>
      <c r="AJ13" s="18" t="s">
        <v>123</v>
      </c>
      <c r="AK13" s="18" t="s">
        <v>123</v>
      </c>
      <c r="AL13" s="18" t="s">
        <v>123</v>
      </c>
      <c r="AM13" s="18">
        <v>0.72619297208963896</v>
      </c>
      <c r="AN13" s="18">
        <v>0</v>
      </c>
      <c r="AO13" s="18">
        <v>0</v>
      </c>
      <c r="AP13" s="18"/>
      <c r="AQ13" s="18">
        <v>0.168796880548297</v>
      </c>
      <c r="AR13" s="18">
        <v>0.17999275536628501</v>
      </c>
      <c r="AS13" s="18" t="s">
        <v>123</v>
      </c>
      <c r="AT13" s="18">
        <v>0</v>
      </c>
      <c r="AU13" s="18">
        <v>0.21149291754208699</v>
      </c>
      <c r="AV13" s="18">
        <v>0</v>
      </c>
      <c r="AW13" s="18"/>
      <c r="AX13" s="18">
        <v>0.124443388785599</v>
      </c>
      <c r="AY13" s="18">
        <v>0.22300400767744399</v>
      </c>
      <c r="AZ13" s="18">
        <v>0.51710214204664795</v>
      </c>
      <c r="BA13" s="18">
        <v>0</v>
      </c>
      <c r="BB13" s="18">
        <v>0.134482669156132</v>
      </c>
      <c r="BC13" s="18"/>
      <c r="BD13" s="18">
        <v>9.8440324346526206E-2</v>
      </c>
      <c r="BE13" s="18">
        <v>0.23372269761655601</v>
      </c>
      <c r="BF13" s="18"/>
      <c r="BG13" s="18">
        <v>0.12145958079560699</v>
      </c>
      <c r="BH13" s="18">
        <v>0.19673804339860201</v>
      </c>
      <c r="BI13" s="18"/>
      <c r="BJ13" s="18">
        <v>0.131208980826413</v>
      </c>
      <c r="BK13" s="18">
        <v>0.17241763892716599</v>
      </c>
    </row>
    <row r="14" spans="2:63" x14ac:dyDescent="0.35">
      <c r="B14" t="s">
        <v>493</v>
      </c>
    </row>
    <row r="15" spans="2:63" x14ac:dyDescent="0.35">
      <c r="B15" t="s">
        <v>87</v>
      </c>
    </row>
    <row r="16" spans="2:63" x14ac:dyDescent="0.35">
      <c r="B16" t="s">
        <v>88</v>
      </c>
    </row>
    <row r="18" spans="2:2" x14ac:dyDescent="0.35">
      <c r="B18"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K22"/>
  <sheetViews>
    <sheetView showGridLines="0" topLeftCell="A12" workbookViewId="0">
      <pane xSplit="2" topLeftCell="C1" activePane="topRight" state="frozen"/>
      <selection pane="topRight" activeCell="B22" sqref="B22"/>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39</v>
      </c>
      <c r="D7" s="10">
        <v>17</v>
      </c>
      <c r="E7" s="10">
        <v>22</v>
      </c>
      <c r="F7" s="10"/>
      <c r="G7" s="10">
        <v>8</v>
      </c>
      <c r="H7" s="10">
        <v>18</v>
      </c>
      <c r="I7" s="10">
        <v>13</v>
      </c>
      <c r="J7" s="10"/>
      <c r="K7" s="10">
        <v>3</v>
      </c>
      <c r="L7" s="10">
        <v>7</v>
      </c>
      <c r="M7" s="10">
        <v>20</v>
      </c>
      <c r="N7" s="10">
        <v>9</v>
      </c>
      <c r="O7" s="10"/>
      <c r="P7" s="10">
        <v>12</v>
      </c>
      <c r="Q7" s="10">
        <v>10</v>
      </c>
      <c r="R7" s="10">
        <v>7</v>
      </c>
      <c r="S7" s="10">
        <v>8</v>
      </c>
      <c r="T7" s="10"/>
      <c r="U7" s="10">
        <v>19</v>
      </c>
      <c r="V7" s="10">
        <v>12</v>
      </c>
      <c r="W7" s="10">
        <v>3</v>
      </c>
      <c r="X7" s="10">
        <v>2</v>
      </c>
      <c r="Y7" s="10">
        <v>2</v>
      </c>
      <c r="Z7" s="10"/>
      <c r="AA7" s="10">
        <v>11</v>
      </c>
      <c r="AB7" s="10">
        <v>14</v>
      </c>
      <c r="AC7" s="10"/>
      <c r="AD7" s="10">
        <v>11</v>
      </c>
      <c r="AE7" s="10">
        <v>18</v>
      </c>
      <c r="AF7" s="10"/>
      <c r="AG7" s="10">
        <v>11</v>
      </c>
      <c r="AH7" s="10">
        <v>10</v>
      </c>
      <c r="AI7" s="10" t="s">
        <v>122</v>
      </c>
      <c r="AJ7" s="10" t="s">
        <v>122</v>
      </c>
      <c r="AK7" s="10" t="s">
        <v>122</v>
      </c>
      <c r="AL7" s="10" t="s">
        <v>122</v>
      </c>
      <c r="AM7" s="10">
        <v>3</v>
      </c>
      <c r="AN7" s="10">
        <v>4</v>
      </c>
      <c r="AO7" s="10">
        <v>2</v>
      </c>
      <c r="AP7" s="10"/>
      <c r="AQ7" s="10">
        <v>9</v>
      </c>
      <c r="AR7" s="10">
        <v>10</v>
      </c>
      <c r="AS7" s="10" t="s">
        <v>122</v>
      </c>
      <c r="AT7" s="10">
        <v>2</v>
      </c>
      <c r="AU7" s="10">
        <v>15</v>
      </c>
      <c r="AV7" s="10">
        <v>2</v>
      </c>
      <c r="AW7" s="10"/>
      <c r="AX7" s="10">
        <v>8</v>
      </c>
      <c r="AY7" s="10">
        <v>13</v>
      </c>
      <c r="AZ7" s="10">
        <v>2</v>
      </c>
      <c r="BA7" s="10">
        <v>4</v>
      </c>
      <c r="BB7" s="10">
        <v>12</v>
      </c>
      <c r="BC7" s="10"/>
      <c r="BD7" s="10">
        <v>20</v>
      </c>
      <c r="BE7" s="10">
        <v>19</v>
      </c>
      <c r="BF7" s="10"/>
      <c r="BG7" s="10">
        <v>16</v>
      </c>
      <c r="BH7" s="10">
        <v>23</v>
      </c>
      <c r="BI7" s="10"/>
      <c r="BJ7" s="10">
        <v>22</v>
      </c>
      <c r="BK7" s="10">
        <v>15</v>
      </c>
    </row>
    <row r="8" spans="2:63" ht="30" customHeight="1" x14ac:dyDescent="0.35">
      <c r="B8" s="11" t="s">
        <v>19</v>
      </c>
      <c r="C8" s="11">
        <v>39</v>
      </c>
      <c r="D8" s="11">
        <v>18</v>
      </c>
      <c r="E8" s="11">
        <v>20</v>
      </c>
      <c r="F8" s="11"/>
      <c r="G8" s="11">
        <v>9</v>
      </c>
      <c r="H8" s="11">
        <v>17</v>
      </c>
      <c r="I8" s="11">
        <v>13</v>
      </c>
      <c r="J8" s="11"/>
      <c r="K8" s="11">
        <v>2</v>
      </c>
      <c r="L8" s="11">
        <v>7</v>
      </c>
      <c r="M8" s="11">
        <v>19</v>
      </c>
      <c r="N8" s="11">
        <v>10</v>
      </c>
      <c r="O8" s="11"/>
      <c r="P8" s="11">
        <v>12</v>
      </c>
      <c r="Q8" s="11">
        <v>10</v>
      </c>
      <c r="R8" s="11">
        <v>6</v>
      </c>
      <c r="S8" s="11">
        <v>8</v>
      </c>
      <c r="T8" s="11"/>
      <c r="U8" s="11">
        <v>20</v>
      </c>
      <c r="V8" s="11">
        <v>11</v>
      </c>
      <c r="W8" s="11">
        <v>3</v>
      </c>
      <c r="X8" s="11">
        <v>2</v>
      </c>
      <c r="Y8" s="11">
        <v>2</v>
      </c>
      <c r="Z8" s="11"/>
      <c r="AA8" s="11">
        <v>10</v>
      </c>
      <c r="AB8" s="11">
        <v>14</v>
      </c>
      <c r="AC8" s="11"/>
      <c r="AD8" s="11">
        <v>10</v>
      </c>
      <c r="AE8" s="11">
        <v>18</v>
      </c>
      <c r="AF8" s="11"/>
      <c r="AG8" s="11">
        <v>11</v>
      </c>
      <c r="AH8" s="11">
        <v>10</v>
      </c>
      <c r="AI8" s="11" t="s">
        <v>122</v>
      </c>
      <c r="AJ8" s="11" t="s">
        <v>122</v>
      </c>
      <c r="AK8" s="11" t="s">
        <v>122</v>
      </c>
      <c r="AL8" s="11" t="s">
        <v>122</v>
      </c>
      <c r="AM8" s="11">
        <v>4</v>
      </c>
      <c r="AN8" s="11">
        <v>4</v>
      </c>
      <c r="AO8" s="11">
        <v>2</v>
      </c>
      <c r="AP8" s="11"/>
      <c r="AQ8" s="11">
        <v>10</v>
      </c>
      <c r="AR8" s="11">
        <v>10</v>
      </c>
      <c r="AS8" s="11" t="s">
        <v>122</v>
      </c>
      <c r="AT8" s="11">
        <v>2</v>
      </c>
      <c r="AU8" s="11">
        <v>14</v>
      </c>
      <c r="AV8" s="11">
        <v>2</v>
      </c>
      <c r="AW8" s="11"/>
      <c r="AX8" s="11">
        <v>8</v>
      </c>
      <c r="AY8" s="11">
        <v>12</v>
      </c>
      <c r="AZ8" s="11">
        <v>2</v>
      </c>
      <c r="BA8" s="11">
        <v>4</v>
      </c>
      <c r="BB8" s="11">
        <v>12</v>
      </c>
      <c r="BC8" s="11"/>
      <c r="BD8" s="11">
        <v>19</v>
      </c>
      <c r="BE8" s="11">
        <v>19</v>
      </c>
      <c r="BF8" s="11"/>
      <c r="BG8" s="11">
        <v>16</v>
      </c>
      <c r="BH8" s="11">
        <v>23</v>
      </c>
      <c r="BI8" s="11"/>
      <c r="BJ8" s="11">
        <v>22</v>
      </c>
      <c r="BK8" s="11">
        <v>15</v>
      </c>
    </row>
    <row r="9" spans="2:63" ht="43.5" x14ac:dyDescent="0.35">
      <c r="B9" s="17" t="s">
        <v>305</v>
      </c>
      <c r="C9" s="16">
        <v>0.65550862831225798</v>
      </c>
      <c r="D9" s="16">
        <v>0.72825962505916098</v>
      </c>
      <c r="E9" s="16">
        <v>0.58995496363458899</v>
      </c>
      <c r="F9" s="16"/>
      <c r="G9" s="16">
        <v>0.69022586897179805</v>
      </c>
      <c r="H9" s="16">
        <v>0.60999591393691699</v>
      </c>
      <c r="I9" s="16">
        <v>0.691004807834667</v>
      </c>
      <c r="J9" s="16"/>
      <c r="K9" s="16">
        <v>0.33553158632871899</v>
      </c>
      <c r="L9" s="16">
        <v>0.43606894241230398</v>
      </c>
      <c r="M9" s="16">
        <v>0.74904005646921901</v>
      </c>
      <c r="N9" s="16">
        <v>0.70725820262043504</v>
      </c>
      <c r="O9" s="16"/>
      <c r="P9" s="16">
        <v>0.67428236536032504</v>
      </c>
      <c r="Q9" s="16">
        <v>0.90927302771324803</v>
      </c>
      <c r="R9" s="16">
        <v>0.59535564317836598</v>
      </c>
      <c r="S9" s="16">
        <v>0.36818866606023898</v>
      </c>
      <c r="T9" s="16"/>
      <c r="U9" s="16">
        <v>0.65393055569829694</v>
      </c>
      <c r="V9" s="16">
        <v>0.59015038560620203</v>
      </c>
      <c r="W9" s="16">
        <v>1</v>
      </c>
      <c r="X9" s="16">
        <v>0.51105217066754305</v>
      </c>
      <c r="Y9" s="16">
        <v>0.51857184937193601</v>
      </c>
      <c r="Z9" s="16"/>
      <c r="AA9" s="16">
        <v>0.36550574212602099</v>
      </c>
      <c r="AB9" s="16">
        <v>0.87134569442075105</v>
      </c>
      <c r="AC9" s="16"/>
      <c r="AD9" s="16">
        <v>0.36738823859535702</v>
      </c>
      <c r="AE9" s="16">
        <v>0.84129939627444195</v>
      </c>
      <c r="AF9" s="16"/>
      <c r="AG9" s="16">
        <v>0.64322622531803497</v>
      </c>
      <c r="AH9" s="16">
        <v>0.60654308027870896</v>
      </c>
      <c r="AI9" s="16" t="s">
        <v>123</v>
      </c>
      <c r="AJ9" s="16" t="s">
        <v>123</v>
      </c>
      <c r="AK9" s="16" t="s">
        <v>123</v>
      </c>
      <c r="AL9" s="16" t="s">
        <v>123</v>
      </c>
      <c r="AM9" s="16">
        <v>0.72619297208963896</v>
      </c>
      <c r="AN9" s="16">
        <v>0.481561007166729</v>
      </c>
      <c r="AO9" s="16">
        <v>1</v>
      </c>
      <c r="AP9" s="16"/>
      <c r="AQ9" s="16">
        <v>0.68561462308703602</v>
      </c>
      <c r="AR9" s="16">
        <v>0.43922192520954001</v>
      </c>
      <c r="AS9" s="16" t="s">
        <v>123</v>
      </c>
      <c r="AT9" s="16">
        <v>0.54713042517788502</v>
      </c>
      <c r="AU9" s="16">
        <v>0.873209574246818</v>
      </c>
      <c r="AV9" s="16">
        <v>0.48946844375452198</v>
      </c>
      <c r="AW9" s="16"/>
      <c r="AX9" s="16">
        <v>0.55227584183993506</v>
      </c>
      <c r="AY9" s="16">
        <v>0.61613980685379899</v>
      </c>
      <c r="AZ9" s="16">
        <v>1</v>
      </c>
      <c r="BA9" s="16">
        <v>0.54061457011578595</v>
      </c>
      <c r="BB9" s="16">
        <v>0.74963882850853503</v>
      </c>
      <c r="BC9" s="16"/>
      <c r="BD9" s="16">
        <v>0.60075797019837396</v>
      </c>
      <c r="BE9" s="16">
        <v>0.70981653276178902</v>
      </c>
      <c r="BF9" s="16"/>
      <c r="BG9" s="16">
        <v>0.56377816738433095</v>
      </c>
      <c r="BH9" s="16">
        <v>0.71758352320760999</v>
      </c>
      <c r="BI9" s="16"/>
      <c r="BJ9" s="16">
        <v>0.69020073331804799</v>
      </c>
      <c r="BK9" s="16">
        <v>0.61975165261874399</v>
      </c>
    </row>
    <row r="10" spans="2:63" ht="29" x14ac:dyDescent="0.35">
      <c r="B10" s="17" t="s">
        <v>306</v>
      </c>
      <c r="C10" s="16">
        <v>0.47637811933935897</v>
      </c>
      <c r="D10" s="16">
        <v>0.548767520181344</v>
      </c>
      <c r="E10" s="16">
        <v>0.41115027750618199</v>
      </c>
      <c r="F10" s="16"/>
      <c r="G10" s="16">
        <v>0.217193847081981</v>
      </c>
      <c r="H10" s="16">
        <v>0.445751263228502</v>
      </c>
      <c r="I10" s="16">
        <v>0.69222709129728399</v>
      </c>
      <c r="J10" s="16"/>
      <c r="K10" s="16">
        <v>0.33553158632871899</v>
      </c>
      <c r="L10" s="16">
        <v>0.87214873166609996</v>
      </c>
      <c r="M10" s="16">
        <v>0.50524515800229797</v>
      </c>
      <c r="N10" s="16">
        <v>0.19612072537477099</v>
      </c>
      <c r="O10" s="16"/>
      <c r="P10" s="16">
        <v>0.399528033262397</v>
      </c>
      <c r="Q10" s="16">
        <v>0.28520587454817697</v>
      </c>
      <c r="R10" s="16">
        <v>0.30911110673560599</v>
      </c>
      <c r="S10" s="16">
        <v>0.87069791062582502</v>
      </c>
      <c r="T10" s="16"/>
      <c r="U10" s="16">
        <v>0.49634051863753398</v>
      </c>
      <c r="V10" s="16">
        <v>0.66447719982363895</v>
      </c>
      <c r="W10" s="16">
        <v>0.35419092558396698</v>
      </c>
      <c r="X10" s="16">
        <v>0</v>
      </c>
      <c r="Y10" s="16">
        <v>0</v>
      </c>
      <c r="Z10" s="16"/>
      <c r="AA10" s="16">
        <v>0.46230005642546801</v>
      </c>
      <c r="AB10" s="16">
        <v>0.41499634427162901</v>
      </c>
      <c r="AC10" s="16"/>
      <c r="AD10" s="16">
        <v>0.55784592724983495</v>
      </c>
      <c r="AE10" s="16">
        <v>0.492326753634236</v>
      </c>
      <c r="AF10" s="16"/>
      <c r="AG10" s="16">
        <v>0.54719215294284296</v>
      </c>
      <c r="AH10" s="16">
        <v>0.80004217747643602</v>
      </c>
      <c r="AI10" s="16" t="s">
        <v>123</v>
      </c>
      <c r="AJ10" s="16" t="s">
        <v>123</v>
      </c>
      <c r="AK10" s="16" t="s">
        <v>123</v>
      </c>
      <c r="AL10" s="16" t="s">
        <v>123</v>
      </c>
      <c r="AM10" s="16">
        <v>0.27614573302748302</v>
      </c>
      <c r="AN10" s="16">
        <v>0.24799334481608001</v>
      </c>
      <c r="AO10" s="16">
        <v>0.52310338061263995</v>
      </c>
      <c r="AP10" s="16"/>
      <c r="AQ10" s="16">
        <v>0.31705010262072503</v>
      </c>
      <c r="AR10" s="16">
        <v>0.46612354271005901</v>
      </c>
      <c r="AS10" s="16" t="s">
        <v>123</v>
      </c>
      <c r="AT10" s="16">
        <v>0.54713042517788502</v>
      </c>
      <c r="AU10" s="16">
        <v>0.61035675211084295</v>
      </c>
      <c r="AV10" s="16">
        <v>0</v>
      </c>
      <c r="AW10" s="16"/>
      <c r="AX10" s="16">
        <v>0.58248737050654997</v>
      </c>
      <c r="AY10" s="16">
        <v>0.46004832962034398</v>
      </c>
      <c r="AZ10" s="16">
        <v>1</v>
      </c>
      <c r="BA10" s="16">
        <v>0.52113789827426404</v>
      </c>
      <c r="BB10" s="16">
        <v>0.32175489544708602</v>
      </c>
      <c r="BC10" s="16"/>
      <c r="BD10" s="16">
        <v>0.55124972792025995</v>
      </c>
      <c r="BE10" s="16">
        <v>0.40211197707059299</v>
      </c>
      <c r="BF10" s="16"/>
      <c r="BG10" s="16">
        <v>0.56739613025175595</v>
      </c>
      <c r="BH10" s="16">
        <v>0.41478534629736802</v>
      </c>
      <c r="BI10" s="16"/>
      <c r="BJ10" s="16">
        <v>0.439585018359262</v>
      </c>
      <c r="BK10" s="16">
        <v>0.46471334573059597</v>
      </c>
    </row>
    <row r="11" spans="2:63" ht="58" x14ac:dyDescent="0.35">
      <c r="B11" s="17" t="s">
        <v>307</v>
      </c>
      <c r="C11" s="16">
        <v>0.32927607419940502</v>
      </c>
      <c r="D11" s="16">
        <v>0.388449173792699</v>
      </c>
      <c r="E11" s="16">
        <v>0.27595703113293002</v>
      </c>
      <c r="F11" s="16"/>
      <c r="G11" s="16">
        <v>0</v>
      </c>
      <c r="H11" s="16">
        <v>0.40357983361532601</v>
      </c>
      <c r="I11" s="16">
        <v>0.45652801068680299</v>
      </c>
      <c r="J11" s="16"/>
      <c r="K11" s="16">
        <v>0</v>
      </c>
      <c r="L11" s="16">
        <v>0.28061757326773401</v>
      </c>
      <c r="M11" s="16">
        <v>0.34988947626387801</v>
      </c>
      <c r="N11" s="16">
        <v>0.402552216160877</v>
      </c>
      <c r="O11" s="16"/>
      <c r="P11" s="16">
        <v>0.395296258495963</v>
      </c>
      <c r="Q11" s="16">
        <v>0.47545809235068798</v>
      </c>
      <c r="R11" s="16">
        <v>0.15787430707953601</v>
      </c>
      <c r="S11" s="16">
        <v>0.25294631152462399</v>
      </c>
      <c r="T11" s="16"/>
      <c r="U11" s="16">
        <v>0.25529794140544199</v>
      </c>
      <c r="V11" s="16">
        <v>0.43500766611090602</v>
      </c>
      <c r="W11" s="16">
        <v>0.67709546279198296</v>
      </c>
      <c r="X11" s="16">
        <v>0</v>
      </c>
      <c r="Y11" s="16">
        <v>0.51857184937193601</v>
      </c>
      <c r="Z11" s="16"/>
      <c r="AA11" s="16">
        <v>0.37876083171689401</v>
      </c>
      <c r="AB11" s="16">
        <v>0.359232891569221</v>
      </c>
      <c r="AC11" s="16"/>
      <c r="AD11" s="16">
        <v>0.36732331727477202</v>
      </c>
      <c r="AE11" s="16">
        <v>0.336612138250374</v>
      </c>
      <c r="AF11" s="16"/>
      <c r="AG11" s="16">
        <v>0.64331750717276903</v>
      </c>
      <c r="AH11" s="16">
        <v>0.20171484648334101</v>
      </c>
      <c r="AI11" s="16" t="s">
        <v>123</v>
      </c>
      <c r="AJ11" s="16" t="s">
        <v>123</v>
      </c>
      <c r="AK11" s="16" t="s">
        <v>123</v>
      </c>
      <c r="AL11" s="16" t="s">
        <v>123</v>
      </c>
      <c r="AM11" s="16">
        <v>0</v>
      </c>
      <c r="AN11" s="16">
        <v>0.26547370142049698</v>
      </c>
      <c r="AO11" s="16">
        <v>1</v>
      </c>
      <c r="AP11" s="16"/>
      <c r="AQ11" s="16">
        <v>0.51849698130016697</v>
      </c>
      <c r="AR11" s="16">
        <v>9.6041342724721604E-2</v>
      </c>
      <c r="AS11" s="16" t="s">
        <v>123</v>
      </c>
      <c r="AT11" s="16">
        <v>0</v>
      </c>
      <c r="AU11" s="16">
        <v>0.47808637019556999</v>
      </c>
      <c r="AV11" s="16">
        <v>0</v>
      </c>
      <c r="AW11" s="16"/>
      <c r="AX11" s="16">
        <v>0.11564065064793499</v>
      </c>
      <c r="AY11" s="16">
        <v>0.237508638714789</v>
      </c>
      <c r="AZ11" s="16">
        <v>0</v>
      </c>
      <c r="BA11" s="16">
        <v>0.78945613113874502</v>
      </c>
      <c r="BB11" s="16">
        <v>0.47650648853462402</v>
      </c>
      <c r="BC11" s="16"/>
      <c r="BD11" s="16">
        <v>0.40395811254387698</v>
      </c>
      <c r="BE11" s="16">
        <v>0.25519796916418402</v>
      </c>
      <c r="BF11" s="16"/>
      <c r="BG11" s="16">
        <v>0.37434864444805099</v>
      </c>
      <c r="BH11" s="16">
        <v>0.298775027627249</v>
      </c>
      <c r="BI11" s="16"/>
      <c r="BJ11" s="16">
        <v>0.44975917751105599</v>
      </c>
      <c r="BK11" s="16">
        <v>0.191928683970846</v>
      </c>
    </row>
    <row r="12" spans="2:63" ht="29" x14ac:dyDescent="0.35">
      <c r="B12" s="17" t="s">
        <v>308</v>
      </c>
      <c r="C12" s="16">
        <v>0.25551866675607299</v>
      </c>
      <c r="D12" s="16">
        <v>0.3778373797397</v>
      </c>
      <c r="E12" s="16">
        <v>0.14530107176382301</v>
      </c>
      <c r="F12" s="16"/>
      <c r="G12" s="16">
        <v>0</v>
      </c>
      <c r="H12" s="16">
        <v>0.291727420227478</v>
      </c>
      <c r="I12" s="16">
        <v>0.38211340707965702</v>
      </c>
      <c r="J12" s="16"/>
      <c r="K12" s="16">
        <v>0</v>
      </c>
      <c r="L12" s="16">
        <v>0.28495581706387402</v>
      </c>
      <c r="M12" s="16">
        <v>0.30915865830224298</v>
      </c>
      <c r="N12" s="16">
        <v>0.199754800933865</v>
      </c>
      <c r="O12" s="16"/>
      <c r="P12" s="16">
        <v>0.16297170297357699</v>
      </c>
      <c r="Q12" s="16">
        <v>0.47746500173032502</v>
      </c>
      <c r="R12" s="16">
        <v>0.15787430707953601</v>
      </c>
      <c r="S12" s="16">
        <v>0.25685934686157702</v>
      </c>
      <c r="T12" s="16"/>
      <c r="U12" s="16">
        <v>0.24698633485364699</v>
      </c>
      <c r="V12" s="16">
        <v>0.18035449027258299</v>
      </c>
      <c r="W12" s="16">
        <v>0.35419092558396698</v>
      </c>
      <c r="X12" s="16">
        <v>1</v>
      </c>
      <c r="Y12" s="16">
        <v>0</v>
      </c>
      <c r="Z12" s="16"/>
      <c r="AA12" s="16">
        <v>9.6890864367007404E-2</v>
      </c>
      <c r="AB12" s="16">
        <v>0.41582657328927403</v>
      </c>
      <c r="AC12" s="16"/>
      <c r="AD12" s="16">
        <v>0.19519490835202899</v>
      </c>
      <c r="AE12" s="16">
        <v>0.38130478028606801</v>
      </c>
      <c r="AF12" s="16"/>
      <c r="AG12" s="16">
        <v>0.56392229497379498</v>
      </c>
      <c r="AH12" s="16">
        <v>0.300837175467079</v>
      </c>
      <c r="AI12" s="16" t="s">
        <v>123</v>
      </c>
      <c r="AJ12" s="16" t="s">
        <v>123</v>
      </c>
      <c r="AK12" s="16" t="s">
        <v>123</v>
      </c>
      <c r="AL12" s="16" t="s">
        <v>123</v>
      </c>
      <c r="AM12" s="16">
        <v>0</v>
      </c>
      <c r="AN12" s="16">
        <v>0</v>
      </c>
      <c r="AO12" s="16">
        <v>0.52310338061263995</v>
      </c>
      <c r="AP12" s="16"/>
      <c r="AQ12" s="16">
        <v>0.30315623257163599</v>
      </c>
      <c r="AR12" s="16">
        <v>0.19332918744017599</v>
      </c>
      <c r="AS12" s="16" t="s">
        <v>123</v>
      </c>
      <c r="AT12" s="16">
        <v>0</v>
      </c>
      <c r="AU12" s="16">
        <v>0.28600789867238902</v>
      </c>
      <c r="AV12" s="16">
        <v>0.48946844375452198</v>
      </c>
      <c r="AW12" s="16"/>
      <c r="AX12" s="16">
        <v>0.11564065064793499</v>
      </c>
      <c r="AY12" s="16">
        <v>0.39358246090538201</v>
      </c>
      <c r="AZ12" s="16">
        <v>0</v>
      </c>
      <c r="BA12" s="16">
        <v>0.54061457011578595</v>
      </c>
      <c r="BB12" s="16">
        <v>0.15904599844505901</v>
      </c>
      <c r="BC12" s="16"/>
      <c r="BD12" s="16">
        <v>0.257040666222209</v>
      </c>
      <c r="BE12" s="16">
        <v>0.254008975285202</v>
      </c>
      <c r="BF12" s="16"/>
      <c r="BG12" s="16">
        <v>0.31714697989894203</v>
      </c>
      <c r="BH12" s="16">
        <v>0.213814187979638</v>
      </c>
      <c r="BI12" s="16"/>
      <c r="BJ12" s="16">
        <v>0.271748480733983</v>
      </c>
      <c r="BK12" s="16">
        <v>0.263774105908125</v>
      </c>
    </row>
    <row r="13" spans="2:63" ht="43.5" x14ac:dyDescent="0.35">
      <c r="B13" s="17" t="s">
        <v>220</v>
      </c>
      <c r="C13" s="16">
        <v>0.24331110747175</v>
      </c>
      <c r="D13" s="16">
        <v>0.225427058773783</v>
      </c>
      <c r="E13" s="16">
        <v>0.25942586855886202</v>
      </c>
      <c r="F13" s="16"/>
      <c r="G13" s="16">
        <v>0.20443034616000799</v>
      </c>
      <c r="H13" s="16">
        <v>0.32769363773248</v>
      </c>
      <c r="I13" s="16">
        <v>0.16018409984592799</v>
      </c>
      <c r="J13" s="16"/>
      <c r="K13" s="16">
        <v>0.66446841367128096</v>
      </c>
      <c r="L13" s="16">
        <v>0.27896439368233</v>
      </c>
      <c r="M13" s="16">
        <v>0.20096254579437101</v>
      </c>
      <c r="N13" s="16">
        <v>0.19612072537477099</v>
      </c>
      <c r="O13" s="16"/>
      <c r="P13" s="16">
        <v>0.241883600249027</v>
      </c>
      <c r="Q13" s="16">
        <v>0.27670437807568299</v>
      </c>
      <c r="R13" s="16">
        <v>0.55008959531239798</v>
      </c>
      <c r="S13" s="16">
        <v>0</v>
      </c>
      <c r="T13" s="16"/>
      <c r="U13" s="16">
        <v>0.25104388543307499</v>
      </c>
      <c r="V13" s="16">
        <v>0.23489441181673301</v>
      </c>
      <c r="W13" s="16">
        <v>0.32290453720801698</v>
      </c>
      <c r="X13" s="16">
        <v>0</v>
      </c>
      <c r="Y13" s="16">
        <v>0.48142815062806399</v>
      </c>
      <c r="Z13" s="16"/>
      <c r="AA13" s="16">
        <v>0.25368079457250498</v>
      </c>
      <c r="AB13" s="16">
        <v>0.34798188622043702</v>
      </c>
      <c r="AC13" s="16"/>
      <c r="AD13" s="16">
        <v>0.16885731122537001</v>
      </c>
      <c r="AE13" s="16">
        <v>0.320494593602283</v>
      </c>
      <c r="AF13" s="16"/>
      <c r="AG13" s="16">
        <v>0.277943540406204</v>
      </c>
      <c r="AH13" s="16">
        <v>0.21084592631889901</v>
      </c>
      <c r="AI13" s="16" t="s">
        <v>123</v>
      </c>
      <c r="AJ13" s="16" t="s">
        <v>123</v>
      </c>
      <c r="AK13" s="16" t="s">
        <v>123</v>
      </c>
      <c r="AL13" s="16" t="s">
        <v>123</v>
      </c>
      <c r="AM13" s="16">
        <v>0</v>
      </c>
      <c r="AN13" s="16">
        <v>0.24799334481608001</v>
      </c>
      <c r="AO13" s="16">
        <v>0</v>
      </c>
      <c r="AP13" s="16"/>
      <c r="AQ13" s="16">
        <v>0.10825485095427601</v>
      </c>
      <c r="AR13" s="16">
        <v>8.75578200492627E-2</v>
      </c>
      <c r="AS13" s="16" t="s">
        <v>123</v>
      </c>
      <c r="AT13" s="16">
        <v>1</v>
      </c>
      <c r="AU13" s="16">
        <v>0.400553032548771</v>
      </c>
      <c r="AV13" s="16">
        <v>0</v>
      </c>
      <c r="AW13" s="16"/>
      <c r="AX13" s="16">
        <v>0.34785471206104801</v>
      </c>
      <c r="AY13" s="16">
        <v>0.15428458518681601</v>
      </c>
      <c r="AZ13" s="16">
        <v>0</v>
      </c>
      <c r="BA13" s="16">
        <v>0.48284020611255901</v>
      </c>
      <c r="BB13" s="16">
        <v>0.22451951931123501</v>
      </c>
      <c r="BC13" s="16"/>
      <c r="BD13" s="16">
        <v>0.19424055396312401</v>
      </c>
      <c r="BE13" s="16">
        <v>0.29198484077535503</v>
      </c>
      <c r="BF13" s="16"/>
      <c r="BG13" s="16">
        <v>0.129892916587626</v>
      </c>
      <c r="BH13" s="16">
        <v>0.32006230011957298</v>
      </c>
      <c r="BI13" s="16"/>
      <c r="BJ13" s="16">
        <v>0.22049663383617599</v>
      </c>
      <c r="BK13" s="16">
        <v>0.30805015134844899</v>
      </c>
    </row>
    <row r="14" spans="2:63" ht="29" x14ac:dyDescent="0.35">
      <c r="B14" s="17" t="s">
        <v>309</v>
      </c>
      <c r="C14" s="16">
        <v>0.121244399643767</v>
      </c>
      <c r="D14" s="16">
        <v>0.111926651898949</v>
      </c>
      <c r="E14" s="16">
        <v>0.12964033287530599</v>
      </c>
      <c r="F14" s="16"/>
      <c r="G14" s="16">
        <v>0.20443034616000799</v>
      </c>
      <c r="H14" s="16">
        <v>0.17110525694373099</v>
      </c>
      <c r="I14" s="16">
        <v>0</v>
      </c>
      <c r="J14" s="16"/>
      <c r="K14" s="16">
        <v>0.66446841367128096</v>
      </c>
      <c r="L14" s="16">
        <v>0</v>
      </c>
      <c r="M14" s="16">
        <v>5.2693075233419401E-2</v>
      </c>
      <c r="N14" s="16">
        <v>0.19612072537477099</v>
      </c>
      <c r="O14" s="16"/>
      <c r="P14" s="16">
        <v>7.9644060847779502E-2</v>
      </c>
      <c r="Q14" s="16">
        <v>0.103800057529339</v>
      </c>
      <c r="R14" s="16">
        <v>0.12584715625135701</v>
      </c>
      <c r="S14" s="16">
        <v>0.23847345223770899</v>
      </c>
      <c r="T14" s="16"/>
      <c r="U14" s="16">
        <v>0.14901562703568999</v>
      </c>
      <c r="V14" s="16">
        <v>7.54728468560215E-2</v>
      </c>
      <c r="W14" s="16">
        <v>0</v>
      </c>
      <c r="X14" s="16">
        <v>0</v>
      </c>
      <c r="Y14" s="16">
        <v>0.48142815062806399</v>
      </c>
      <c r="Z14" s="16"/>
      <c r="AA14" s="16">
        <v>0.26438001037575498</v>
      </c>
      <c r="AB14" s="16">
        <v>0.14244206434812201</v>
      </c>
      <c r="AC14" s="16"/>
      <c r="AD14" s="16">
        <v>0.26238442333339301</v>
      </c>
      <c r="AE14" s="16">
        <v>0.112488037520275</v>
      </c>
      <c r="AF14" s="16"/>
      <c r="AG14" s="16">
        <v>0.27352060224179597</v>
      </c>
      <c r="AH14" s="16">
        <v>0</v>
      </c>
      <c r="AI14" s="16" t="s">
        <v>123</v>
      </c>
      <c r="AJ14" s="16" t="s">
        <v>123</v>
      </c>
      <c r="AK14" s="16" t="s">
        <v>123</v>
      </c>
      <c r="AL14" s="16" t="s">
        <v>123</v>
      </c>
      <c r="AM14" s="16">
        <v>0.27380702791036099</v>
      </c>
      <c r="AN14" s="16">
        <v>0</v>
      </c>
      <c r="AO14" s="16">
        <v>0</v>
      </c>
      <c r="AP14" s="16"/>
      <c r="AQ14" s="16">
        <v>0</v>
      </c>
      <c r="AR14" s="16">
        <v>9.8173805701755004E-2</v>
      </c>
      <c r="AS14" s="16" t="s">
        <v>123</v>
      </c>
      <c r="AT14" s="16">
        <v>0.45286957482211498</v>
      </c>
      <c r="AU14" s="16">
        <v>0.203268946424565</v>
      </c>
      <c r="AV14" s="16">
        <v>0</v>
      </c>
      <c r="AW14" s="16"/>
      <c r="AX14" s="16">
        <v>0.21779577142808701</v>
      </c>
      <c r="AY14" s="16">
        <v>0</v>
      </c>
      <c r="AZ14" s="16">
        <v>0</v>
      </c>
      <c r="BA14" s="16">
        <v>0.48284020611255901</v>
      </c>
      <c r="BB14" s="16">
        <v>8.2491077512591396E-2</v>
      </c>
      <c r="BC14" s="16"/>
      <c r="BD14" s="16">
        <v>5.1250443432770798E-2</v>
      </c>
      <c r="BE14" s="16">
        <v>0.19067233378922899</v>
      </c>
      <c r="BF14" s="16"/>
      <c r="BG14" s="16">
        <v>6.3234832029004595E-2</v>
      </c>
      <c r="BH14" s="16">
        <v>0.16050003813271399</v>
      </c>
      <c r="BI14" s="16"/>
      <c r="BJ14" s="16">
        <v>0.130782022959779</v>
      </c>
      <c r="BK14" s="16">
        <v>0.12243205254393</v>
      </c>
    </row>
    <row r="15" spans="2:63" ht="29" x14ac:dyDescent="0.35">
      <c r="B15" s="17" t="s">
        <v>310</v>
      </c>
      <c r="C15" s="16">
        <v>7.1604343219448599E-2</v>
      </c>
      <c r="D15" s="16">
        <v>5.2657927648121099E-2</v>
      </c>
      <c r="E15" s="16">
        <v>8.8676370115897102E-2</v>
      </c>
      <c r="F15" s="16"/>
      <c r="G15" s="16">
        <v>0.20443034616000799</v>
      </c>
      <c r="H15" s="16">
        <v>0</v>
      </c>
      <c r="I15" s="16">
        <v>7.4316585925266507E-2</v>
      </c>
      <c r="J15" s="16"/>
      <c r="K15" s="16">
        <v>0.32893682734256102</v>
      </c>
      <c r="L15" s="16">
        <v>0</v>
      </c>
      <c r="M15" s="16">
        <v>5.1111943603358301E-2</v>
      </c>
      <c r="N15" s="16">
        <v>9.4722017761264807E-2</v>
      </c>
      <c r="O15" s="16"/>
      <c r="P15" s="16">
        <v>0</v>
      </c>
      <c r="Q15" s="16">
        <v>0</v>
      </c>
      <c r="R15" s="16">
        <v>0.12584715625135701</v>
      </c>
      <c r="S15" s="16">
        <v>0.25575492138213701</v>
      </c>
      <c r="T15" s="16"/>
      <c r="U15" s="16">
        <v>4.8402055014810298E-2</v>
      </c>
      <c r="V15" s="16">
        <v>8.7419951297823401E-2</v>
      </c>
      <c r="W15" s="16">
        <v>0</v>
      </c>
      <c r="X15" s="16">
        <v>0</v>
      </c>
      <c r="Y15" s="16">
        <v>0.48142815062806399</v>
      </c>
      <c r="Z15" s="16"/>
      <c r="AA15" s="16">
        <v>0.18084078566718101</v>
      </c>
      <c r="AB15" s="16">
        <v>6.7014458051191494E-2</v>
      </c>
      <c r="AC15" s="16"/>
      <c r="AD15" s="16">
        <v>0.179475767456859</v>
      </c>
      <c r="AE15" s="16">
        <v>5.2922041716834498E-2</v>
      </c>
      <c r="AF15" s="16"/>
      <c r="AG15" s="16">
        <v>0</v>
      </c>
      <c r="AH15" s="16">
        <v>9.7820878697338701E-2</v>
      </c>
      <c r="AI15" s="16" t="s">
        <v>123</v>
      </c>
      <c r="AJ15" s="16" t="s">
        <v>123</v>
      </c>
      <c r="AK15" s="16" t="s">
        <v>123</v>
      </c>
      <c r="AL15" s="16" t="s">
        <v>123</v>
      </c>
      <c r="AM15" s="16">
        <v>0.27380702791036099</v>
      </c>
      <c r="AN15" s="16">
        <v>0</v>
      </c>
      <c r="AO15" s="16">
        <v>0</v>
      </c>
      <c r="AP15" s="16"/>
      <c r="AQ15" s="16">
        <v>0</v>
      </c>
      <c r="AR15" s="16">
        <v>0.19418428643004099</v>
      </c>
      <c r="AS15" s="16" t="s">
        <v>123</v>
      </c>
      <c r="AT15" s="16">
        <v>0.45286957482211498</v>
      </c>
      <c r="AU15" s="16">
        <v>0</v>
      </c>
      <c r="AV15" s="16">
        <v>0</v>
      </c>
      <c r="AW15" s="16"/>
      <c r="AX15" s="16">
        <v>0.11809049618839999</v>
      </c>
      <c r="AY15" s="16">
        <v>7.7547262567022004E-2</v>
      </c>
      <c r="AZ15" s="16">
        <v>0</v>
      </c>
      <c r="BA15" s="16">
        <v>0.21054386886125501</v>
      </c>
      <c r="BB15" s="16">
        <v>0</v>
      </c>
      <c r="BC15" s="16"/>
      <c r="BD15" s="16">
        <v>0.101371549325992</v>
      </c>
      <c r="BE15" s="16">
        <v>4.2077856403508397E-2</v>
      </c>
      <c r="BF15" s="16"/>
      <c r="BG15" s="16">
        <v>0.125076242560863</v>
      </c>
      <c r="BH15" s="16">
        <v>3.5419388975284398E-2</v>
      </c>
      <c r="BI15" s="16"/>
      <c r="BJ15" s="16">
        <v>4.4868271920181502E-2</v>
      </c>
      <c r="BK15" s="16">
        <v>0.120414585499296</v>
      </c>
    </row>
    <row r="16" spans="2:63" ht="43.5" x14ac:dyDescent="0.35">
      <c r="B16" s="17" t="s">
        <v>311</v>
      </c>
      <c r="C16" s="16">
        <v>7.0682161299292307E-2</v>
      </c>
      <c r="D16" s="16">
        <v>0</v>
      </c>
      <c r="E16" s="16">
        <v>0.134371662580303</v>
      </c>
      <c r="F16" s="16"/>
      <c r="G16" s="16">
        <v>0.309774131028202</v>
      </c>
      <c r="H16" s="16">
        <v>0</v>
      </c>
      <c r="I16" s="16">
        <v>0</v>
      </c>
      <c r="J16" s="16"/>
      <c r="K16" s="16">
        <v>0.32893682734256102</v>
      </c>
      <c r="L16" s="16">
        <v>0</v>
      </c>
      <c r="M16" s="16">
        <v>4.9223451912032097E-2</v>
      </c>
      <c r="N16" s="16">
        <v>9.4722017761264807E-2</v>
      </c>
      <c r="O16" s="16"/>
      <c r="P16" s="16">
        <v>7.8994931827050904E-2</v>
      </c>
      <c r="Q16" s="16">
        <v>0</v>
      </c>
      <c r="R16" s="16">
        <v>0.26904412205584599</v>
      </c>
      <c r="S16" s="16">
        <v>0</v>
      </c>
      <c r="T16" s="16"/>
      <c r="U16" s="16">
        <v>9.3988580133703994E-2</v>
      </c>
      <c r="V16" s="16">
        <v>0</v>
      </c>
      <c r="W16" s="16">
        <v>0</v>
      </c>
      <c r="X16" s="16">
        <v>0</v>
      </c>
      <c r="Y16" s="16">
        <v>0.48142815062806399</v>
      </c>
      <c r="Z16" s="16"/>
      <c r="AA16" s="16">
        <v>8.1897289715593402E-2</v>
      </c>
      <c r="AB16" s="16">
        <v>6.4538397891740207E-2</v>
      </c>
      <c r="AC16" s="16"/>
      <c r="AD16" s="16">
        <v>8.1279114499060404E-2</v>
      </c>
      <c r="AE16" s="16">
        <v>5.0966670251295303E-2</v>
      </c>
      <c r="AF16" s="16"/>
      <c r="AG16" s="16">
        <v>0</v>
      </c>
      <c r="AH16" s="16">
        <v>0</v>
      </c>
      <c r="AI16" s="16" t="s">
        <v>123</v>
      </c>
      <c r="AJ16" s="16" t="s">
        <v>123</v>
      </c>
      <c r="AK16" s="16" t="s">
        <v>123</v>
      </c>
      <c r="AL16" s="16" t="s">
        <v>123</v>
      </c>
      <c r="AM16" s="16">
        <v>0</v>
      </c>
      <c r="AN16" s="16">
        <v>0.24799334481608001</v>
      </c>
      <c r="AO16" s="16">
        <v>0</v>
      </c>
      <c r="AP16" s="16"/>
      <c r="AQ16" s="16">
        <v>0</v>
      </c>
      <c r="AR16" s="16">
        <v>9.2463071211977402E-2</v>
      </c>
      <c r="AS16" s="16" t="s">
        <v>123</v>
      </c>
      <c r="AT16" s="16">
        <v>1</v>
      </c>
      <c r="AU16" s="16">
        <v>0</v>
      </c>
      <c r="AV16" s="16">
        <v>0</v>
      </c>
      <c r="AW16" s="16"/>
      <c r="AX16" s="16">
        <v>0.11809049618839999</v>
      </c>
      <c r="AY16" s="16">
        <v>7.4682034780354803E-2</v>
      </c>
      <c r="AZ16" s="16">
        <v>0</v>
      </c>
      <c r="BA16" s="16">
        <v>0.21054386886125501</v>
      </c>
      <c r="BB16" s="16">
        <v>0</v>
      </c>
      <c r="BC16" s="16"/>
      <c r="BD16" s="16">
        <v>9.9519667253692795E-2</v>
      </c>
      <c r="BE16" s="16">
        <v>4.2077856403508397E-2</v>
      </c>
      <c r="BF16" s="16"/>
      <c r="BG16" s="16">
        <v>0.12279131693025901</v>
      </c>
      <c r="BH16" s="16">
        <v>3.5419388975284398E-2</v>
      </c>
      <c r="BI16" s="16"/>
      <c r="BJ16" s="16">
        <v>0</v>
      </c>
      <c r="BK16" s="16">
        <v>0.18469141913795101</v>
      </c>
    </row>
    <row r="17" spans="2:63" x14ac:dyDescent="0.35">
      <c r="B17" s="17" t="s">
        <v>140</v>
      </c>
      <c r="C17" s="18">
        <v>0.119337897457441</v>
      </c>
      <c r="D17" s="18">
        <v>0.14614200681063699</v>
      </c>
      <c r="E17" s="18">
        <v>9.5185546629371995E-2</v>
      </c>
      <c r="F17" s="18"/>
      <c r="G17" s="18">
        <v>0.28918790337900502</v>
      </c>
      <c r="H17" s="18">
        <v>0.122374137727814</v>
      </c>
      <c r="I17" s="18">
        <v>0</v>
      </c>
      <c r="J17" s="18"/>
      <c r="K17" s="18">
        <v>0</v>
      </c>
      <c r="L17" s="18">
        <v>0</v>
      </c>
      <c r="M17" s="18">
        <v>4.9223451912032097E-2</v>
      </c>
      <c r="N17" s="18">
        <v>0.3537111177742</v>
      </c>
      <c r="O17" s="18"/>
      <c r="P17" s="18">
        <v>0.15497850372823099</v>
      </c>
      <c r="Q17" s="18">
        <v>0.26317851745015902</v>
      </c>
      <c r="R17" s="18">
        <v>0</v>
      </c>
      <c r="S17" s="18">
        <v>0</v>
      </c>
      <c r="T17" s="18"/>
      <c r="U17" s="18">
        <v>0.22632956022828701</v>
      </c>
      <c r="V17" s="18">
        <v>0</v>
      </c>
      <c r="W17" s="18">
        <v>0</v>
      </c>
      <c r="X17" s="18">
        <v>0</v>
      </c>
      <c r="Y17" s="18">
        <v>0</v>
      </c>
      <c r="Z17" s="18"/>
      <c r="AA17" s="18">
        <v>0</v>
      </c>
      <c r="AB17" s="18">
        <v>7.3354535467959697E-2</v>
      </c>
      <c r="AC17" s="18"/>
      <c r="AD17" s="18">
        <v>0</v>
      </c>
      <c r="AE17" s="18">
        <v>5.7928869367098498E-2</v>
      </c>
      <c r="AF17" s="18"/>
      <c r="AG17" s="18">
        <v>0</v>
      </c>
      <c r="AH17" s="18">
        <v>0</v>
      </c>
      <c r="AI17" s="18" t="s">
        <v>123</v>
      </c>
      <c r="AJ17" s="18" t="s">
        <v>123</v>
      </c>
      <c r="AK17" s="18" t="s">
        <v>123</v>
      </c>
      <c r="AL17" s="18" t="s">
        <v>123</v>
      </c>
      <c r="AM17" s="18">
        <v>0</v>
      </c>
      <c r="AN17" s="18">
        <v>0.25296529141277402</v>
      </c>
      <c r="AO17" s="18">
        <v>0</v>
      </c>
      <c r="AP17" s="18"/>
      <c r="AQ17" s="18">
        <v>0.10993408971570399</v>
      </c>
      <c r="AR17" s="18">
        <v>0.16136492383520601</v>
      </c>
      <c r="AS17" s="18" t="s">
        <v>123</v>
      </c>
      <c r="AT17" s="18">
        <v>0</v>
      </c>
      <c r="AU17" s="18">
        <v>6.5495639052356197E-2</v>
      </c>
      <c r="AV17" s="18">
        <v>0.51053155624547797</v>
      </c>
      <c r="AW17" s="18"/>
      <c r="AX17" s="18">
        <v>0.19410130621800101</v>
      </c>
      <c r="AY17" s="18">
        <v>8.0884324916303901E-2</v>
      </c>
      <c r="AZ17" s="18">
        <v>0.48289785795335199</v>
      </c>
      <c r="BA17" s="18">
        <v>0</v>
      </c>
      <c r="BB17" s="18">
        <v>8.7585918461256004E-2</v>
      </c>
      <c r="BC17" s="18"/>
      <c r="BD17" s="18">
        <v>0.10313216753269699</v>
      </c>
      <c r="BE17" s="18">
        <v>0.13541257605687099</v>
      </c>
      <c r="BF17" s="18"/>
      <c r="BG17" s="18">
        <v>5.9556484901254703E-2</v>
      </c>
      <c r="BH17" s="18">
        <v>0.15979256064764</v>
      </c>
      <c r="BI17" s="18"/>
      <c r="BJ17" s="18">
        <v>0.16754717634376801</v>
      </c>
      <c r="BK17" s="18">
        <v>6.2807352764064295E-2</v>
      </c>
    </row>
    <row r="18" spans="2:63" x14ac:dyDescent="0.35">
      <c r="B18" t="s">
        <v>493</v>
      </c>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L22"/>
  <sheetViews>
    <sheetView showGridLines="0" workbookViewId="0">
      <pane xSplit="2" topLeftCell="C1" activePane="topRight" state="frozen"/>
      <selection pane="topRight" activeCell="B16" sqref="B16"/>
    </sheetView>
  </sheetViews>
  <sheetFormatPr defaultColWidth="10.81640625" defaultRowHeight="14.5" x14ac:dyDescent="0.35"/>
  <cols>
    <col min="2" max="2" width="25.7265625" customWidth="1"/>
    <col min="3" max="12" width="20.7265625" customWidth="1"/>
  </cols>
  <sheetData>
    <row r="2" spans="2:12" ht="40" customHeight="1" x14ac:dyDescent="0.35">
      <c r="D2" s="29" t="s">
        <v>329</v>
      </c>
      <c r="E2" s="26"/>
      <c r="F2" s="26"/>
      <c r="G2" s="26"/>
      <c r="H2" s="26"/>
      <c r="I2" s="26"/>
      <c r="J2" s="26"/>
      <c r="K2" s="26"/>
      <c r="L2" s="26"/>
    </row>
    <row r="6" spans="2:12" ht="50.15" customHeight="1" x14ac:dyDescent="0.35">
      <c r="B6" s="22" t="s">
        <v>14</v>
      </c>
      <c r="C6" s="22" t="s">
        <v>313</v>
      </c>
      <c r="D6" s="22" t="s">
        <v>314</v>
      </c>
      <c r="E6" s="22" t="s">
        <v>315</v>
      </c>
      <c r="F6" s="22" t="s">
        <v>316</v>
      </c>
      <c r="G6" s="22" t="s">
        <v>317</v>
      </c>
      <c r="H6" s="22" t="s">
        <v>318</v>
      </c>
      <c r="I6" s="22" t="s">
        <v>319</v>
      </c>
      <c r="J6" s="22" t="s">
        <v>320</v>
      </c>
      <c r="K6" s="22" t="s">
        <v>321</v>
      </c>
    </row>
    <row r="7" spans="2:12" x14ac:dyDescent="0.35">
      <c r="B7" s="17" t="s">
        <v>322</v>
      </c>
      <c r="C7" s="16">
        <v>0.27087195397525998</v>
      </c>
      <c r="D7" s="16">
        <v>2.7413848637553799E-2</v>
      </c>
      <c r="E7" s="16">
        <v>9.4095739339947498E-2</v>
      </c>
      <c r="F7" s="16">
        <v>0.140708431137055</v>
      </c>
      <c r="G7" s="16">
        <v>7.2965759599497595E-2</v>
      </c>
      <c r="H7" s="16">
        <v>3.92259811593045E-2</v>
      </c>
      <c r="I7" s="16">
        <v>2.7583774443198698E-2</v>
      </c>
      <c r="J7" s="16">
        <v>3.82838452157509E-2</v>
      </c>
      <c r="K7" s="16">
        <v>2.3481481534485302E-2</v>
      </c>
    </row>
    <row r="8" spans="2:12" x14ac:dyDescent="0.35">
      <c r="B8" s="17" t="s">
        <v>323</v>
      </c>
      <c r="C8" s="16">
        <v>0.33373468849176902</v>
      </c>
      <c r="D8" s="16">
        <v>8.8280036904953396E-2</v>
      </c>
      <c r="E8" s="16">
        <v>0.16874447297131201</v>
      </c>
      <c r="F8" s="16">
        <v>0.18634104662507001</v>
      </c>
      <c r="G8" s="16">
        <v>0.14726856184595</v>
      </c>
      <c r="H8" s="16">
        <v>8.6962679173193794E-2</v>
      </c>
      <c r="I8" s="16">
        <v>8.7882628085016706E-2</v>
      </c>
      <c r="J8" s="16">
        <v>0.10265765322341</v>
      </c>
      <c r="K8" s="16">
        <v>5.3640594045796401E-2</v>
      </c>
    </row>
    <row r="9" spans="2:12" x14ac:dyDescent="0.35">
      <c r="B9" s="17" t="s">
        <v>324</v>
      </c>
      <c r="C9" s="16">
        <v>0.14021427169567099</v>
      </c>
      <c r="D9" s="16">
        <v>0.39921140169045499</v>
      </c>
      <c r="E9" s="16">
        <v>0.223401146131503</v>
      </c>
      <c r="F9" s="16">
        <v>0.158699643799672</v>
      </c>
      <c r="G9" s="16">
        <v>0.20152582192076399</v>
      </c>
      <c r="H9" s="16">
        <v>0.18178627418441101</v>
      </c>
      <c r="I9" s="16">
        <v>0.151887489082767</v>
      </c>
      <c r="J9" s="16">
        <v>0.13208081635632599</v>
      </c>
      <c r="K9" s="16">
        <v>0.17952076000487199</v>
      </c>
    </row>
    <row r="10" spans="2:12" x14ac:dyDescent="0.35">
      <c r="B10" s="17" t="s">
        <v>325</v>
      </c>
      <c r="C10" s="16">
        <v>0.118805296643915</v>
      </c>
      <c r="D10" s="16">
        <v>9.8539117243774593E-2</v>
      </c>
      <c r="E10" s="16">
        <v>0.16624431462624001</v>
      </c>
      <c r="F10" s="16">
        <v>0.19167888849440801</v>
      </c>
      <c r="G10" s="16">
        <v>0.15474912440338101</v>
      </c>
      <c r="H10" s="16">
        <v>0.191471852875267</v>
      </c>
      <c r="I10" s="16">
        <v>0.14857128938525399</v>
      </c>
      <c r="J10" s="16">
        <v>0.19398314416749299</v>
      </c>
      <c r="K10" s="16">
        <v>0.19903761098466999</v>
      </c>
    </row>
    <row r="11" spans="2:12" x14ac:dyDescent="0.35">
      <c r="B11" s="17" t="s">
        <v>326</v>
      </c>
      <c r="C11" s="16">
        <v>0.128907790914388</v>
      </c>
      <c r="D11" s="16">
        <v>0.26565220972721798</v>
      </c>
      <c r="E11" s="16">
        <v>0.31855355955666698</v>
      </c>
      <c r="F11" s="16">
        <v>0.31254335833353097</v>
      </c>
      <c r="G11" s="16">
        <v>0.37714834674111403</v>
      </c>
      <c r="H11" s="16">
        <v>0.481639627693499</v>
      </c>
      <c r="I11" s="16">
        <v>0.55860738720930803</v>
      </c>
      <c r="J11" s="16">
        <v>0.51336470528746303</v>
      </c>
      <c r="K11" s="16">
        <v>0.51244384688437306</v>
      </c>
    </row>
    <row r="12" spans="2:12" x14ac:dyDescent="0.35">
      <c r="B12" s="17" t="s">
        <v>84</v>
      </c>
      <c r="C12" s="16">
        <v>7.4659982789976103E-3</v>
      </c>
      <c r="D12" s="16">
        <v>0.120903385796045</v>
      </c>
      <c r="E12" s="16">
        <v>2.8960767374331699E-2</v>
      </c>
      <c r="F12" s="16">
        <v>1.00286316102642E-2</v>
      </c>
      <c r="G12" s="16">
        <v>4.6342385489293703E-2</v>
      </c>
      <c r="H12" s="16">
        <v>1.8913584914324998E-2</v>
      </c>
      <c r="I12" s="16">
        <v>2.54674317944561E-2</v>
      </c>
      <c r="J12" s="16">
        <v>1.9629835749556901E-2</v>
      </c>
      <c r="K12" s="16">
        <v>3.1875706545803899E-2</v>
      </c>
    </row>
    <row r="13" spans="2:12" x14ac:dyDescent="0.35">
      <c r="B13" s="21" t="s">
        <v>327</v>
      </c>
      <c r="C13" s="19">
        <v>0.604606642467029</v>
      </c>
      <c r="D13" s="19">
        <v>0.11569388554250699</v>
      </c>
      <c r="E13" s="19">
        <v>0.26284021231125898</v>
      </c>
      <c r="F13" s="19">
        <v>0.32704947776212401</v>
      </c>
      <c r="G13" s="19">
        <v>0.22023432144544799</v>
      </c>
      <c r="H13" s="19">
        <v>0.12618866033249801</v>
      </c>
      <c r="I13" s="19">
        <v>0.115466402528215</v>
      </c>
      <c r="J13" s="19">
        <v>0.14094149843916101</v>
      </c>
      <c r="K13" s="19">
        <v>7.7122075580281696E-2</v>
      </c>
    </row>
    <row r="14" spans="2:12" x14ac:dyDescent="0.35">
      <c r="B14" s="21" t="s">
        <v>328</v>
      </c>
      <c r="C14" s="19">
        <v>0.24771308755830301</v>
      </c>
      <c r="D14" s="19">
        <v>0.36419132697099299</v>
      </c>
      <c r="E14" s="19">
        <v>0.48479787418290599</v>
      </c>
      <c r="F14" s="19">
        <v>0.50422224682793904</v>
      </c>
      <c r="G14" s="19">
        <v>0.53189747114449504</v>
      </c>
      <c r="H14" s="19">
        <v>0.67311148056876602</v>
      </c>
      <c r="I14" s="19">
        <v>0.70717867659456202</v>
      </c>
      <c r="J14" s="19">
        <v>0.70734784945495599</v>
      </c>
      <c r="K14" s="19">
        <v>0.71148145786904304</v>
      </c>
    </row>
    <row r="15" spans="2:12" x14ac:dyDescent="0.35">
      <c r="B15" s="21" t="s">
        <v>96</v>
      </c>
      <c r="C15" s="20">
        <v>0.35689355490872599</v>
      </c>
      <c r="D15" s="20">
        <v>-0.24849744142848501</v>
      </c>
      <c r="E15" s="20">
        <v>-0.22195766187164701</v>
      </c>
      <c r="F15" s="20">
        <v>-0.177172769065814</v>
      </c>
      <c r="G15" s="20">
        <v>-0.31166314969904702</v>
      </c>
      <c r="H15" s="20">
        <v>-0.54692282023626704</v>
      </c>
      <c r="I15" s="20">
        <v>-0.59171227406634697</v>
      </c>
      <c r="J15" s="20">
        <v>-0.56640635101579495</v>
      </c>
      <c r="K15" s="20">
        <v>-0.63435938228876099</v>
      </c>
    </row>
    <row r="16" spans="2:12" x14ac:dyDescent="0.35">
      <c r="B16" t="s">
        <v>492</v>
      </c>
      <c r="C16" s="15"/>
      <c r="D16" s="15"/>
      <c r="E16" s="15"/>
      <c r="F16" s="15"/>
      <c r="G16" s="15"/>
      <c r="H16" s="15"/>
      <c r="I16" s="15"/>
      <c r="J16" s="15"/>
      <c r="K16" s="15"/>
    </row>
    <row r="17" spans="2:2" x14ac:dyDescent="0.35">
      <c r="B17" t="s">
        <v>87</v>
      </c>
    </row>
    <row r="18" spans="2:2" x14ac:dyDescent="0.35">
      <c r="B18" t="s">
        <v>88</v>
      </c>
    </row>
    <row r="22" spans="2:2" x14ac:dyDescent="0.35">
      <c r="B22"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K22"/>
  <sheetViews>
    <sheetView showGridLines="0" topLeftCell="A6" workbookViewId="0">
      <pane xSplit="2" topLeftCell="C1" activePane="topRight" state="frozen"/>
      <selection pane="topRight" activeCell="B18" sqref="B18"/>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682</v>
      </c>
      <c r="D7" s="10">
        <v>300</v>
      </c>
      <c r="E7" s="10">
        <v>380</v>
      </c>
      <c r="F7" s="10"/>
      <c r="G7" s="10">
        <v>61</v>
      </c>
      <c r="H7" s="10">
        <v>220</v>
      </c>
      <c r="I7" s="10">
        <v>401</v>
      </c>
      <c r="J7" s="10"/>
      <c r="K7" s="10">
        <v>125</v>
      </c>
      <c r="L7" s="10">
        <v>151</v>
      </c>
      <c r="M7" s="10">
        <v>271</v>
      </c>
      <c r="N7" s="10">
        <v>135</v>
      </c>
      <c r="O7" s="10"/>
      <c r="P7" s="10">
        <v>116</v>
      </c>
      <c r="Q7" s="10">
        <v>153</v>
      </c>
      <c r="R7" s="10">
        <v>110</v>
      </c>
      <c r="S7" s="10">
        <v>273</v>
      </c>
      <c r="T7" s="10"/>
      <c r="U7" s="10">
        <v>356</v>
      </c>
      <c r="V7" s="10">
        <v>165</v>
      </c>
      <c r="W7" s="10">
        <v>89</v>
      </c>
      <c r="X7" s="10">
        <v>53</v>
      </c>
      <c r="Y7" s="10">
        <v>10</v>
      </c>
      <c r="Z7" s="10"/>
      <c r="AA7" s="10">
        <v>234</v>
      </c>
      <c r="AB7" s="10">
        <v>236</v>
      </c>
      <c r="AC7" s="10"/>
      <c r="AD7" s="10">
        <v>291</v>
      </c>
      <c r="AE7" s="10">
        <v>295</v>
      </c>
      <c r="AF7" s="10"/>
      <c r="AG7" s="10">
        <v>215</v>
      </c>
      <c r="AH7" s="10">
        <v>237</v>
      </c>
      <c r="AI7" s="10">
        <v>89</v>
      </c>
      <c r="AJ7" s="10" t="s">
        <v>122</v>
      </c>
      <c r="AK7" s="10" t="s">
        <v>122</v>
      </c>
      <c r="AL7" s="10" t="s">
        <v>122</v>
      </c>
      <c r="AM7" s="10">
        <v>20</v>
      </c>
      <c r="AN7" s="10">
        <v>51</v>
      </c>
      <c r="AO7" s="10">
        <v>3</v>
      </c>
      <c r="AP7" s="10"/>
      <c r="AQ7" s="10">
        <v>354</v>
      </c>
      <c r="AR7" s="10">
        <v>151</v>
      </c>
      <c r="AS7" s="10">
        <v>9</v>
      </c>
      <c r="AT7" s="10">
        <v>41</v>
      </c>
      <c r="AU7" s="10">
        <v>109</v>
      </c>
      <c r="AV7" s="10">
        <v>14</v>
      </c>
      <c r="AW7" s="10"/>
      <c r="AX7" s="10">
        <v>110</v>
      </c>
      <c r="AY7" s="10">
        <v>316</v>
      </c>
      <c r="AZ7" s="10">
        <v>25</v>
      </c>
      <c r="BA7" s="10">
        <v>104</v>
      </c>
      <c r="BB7" s="10">
        <v>127</v>
      </c>
      <c r="BC7" s="10"/>
      <c r="BD7" s="10">
        <v>465</v>
      </c>
      <c r="BE7" s="10">
        <v>215</v>
      </c>
      <c r="BF7" s="10"/>
      <c r="BG7" s="10">
        <v>359</v>
      </c>
      <c r="BH7" s="10">
        <v>320</v>
      </c>
      <c r="BI7" s="10"/>
      <c r="BJ7" s="10">
        <v>441</v>
      </c>
      <c r="BK7" s="10">
        <v>229</v>
      </c>
    </row>
    <row r="8" spans="2:63" ht="30" customHeight="1" x14ac:dyDescent="0.35">
      <c r="B8" s="11" t="s">
        <v>19</v>
      </c>
      <c r="C8" s="11">
        <v>672</v>
      </c>
      <c r="D8" s="11">
        <v>306</v>
      </c>
      <c r="E8" s="11">
        <v>364</v>
      </c>
      <c r="F8" s="11"/>
      <c r="G8" s="11">
        <v>64</v>
      </c>
      <c r="H8" s="11">
        <v>206</v>
      </c>
      <c r="I8" s="11">
        <v>402</v>
      </c>
      <c r="J8" s="11"/>
      <c r="K8" s="11">
        <v>115</v>
      </c>
      <c r="L8" s="11">
        <v>147</v>
      </c>
      <c r="M8" s="11">
        <v>264</v>
      </c>
      <c r="N8" s="11">
        <v>145</v>
      </c>
      <c r="O8" s="11"/>
      <c r="P8" s="11">
        <v>115</v>
      </c>
      <c r="Q8" s="11">
        <v>154</v>
      </c>
      <c r="R8" s="11">
        <v>108</v>
      </c>
      <c r="S8" s="11">
        <v>266</v>
      </c>
      <c r="T8" s="11"/>
      <c r="U8" s="11">
        <v>366</v>
      </c>
      <c r="V8" s="11">
        <v>155</v>
      </c>
      <c r="W8" s="11">
        <v>82</v>
      </c>
      <c r="X8" s="11">
        <v>49</v>
      </c>
      <c r="Y8" s="11">
        <v>10</v>
      </c>
      <c r="Z8" s="11"/>
      <c r="AA8" s="11">
        <v>228</v>
      </c>
      <c r="AB8" s="11">
        <v>236</v>
      </c>
      <c r="AC8" s="11"/>
      <c r="AD8" s="11">
        <v>283</v>
      </c>
      <c r="AE8" s="11">
        <v>294</v>
      </c>
      <c r="AF8" s="11"/>
      <c r="AG8" s="11">
        <v>214</v>
      </c>
      <c r="AH8" s="11">
        <v>234</v>
      </c>
      <c r="AI8" s="11">
        <v>85</v>
      </c>
      <c r="AJ8" s="11" t="s">
        <v>122</v>
      </c>
      <c r="AK8" s="11" t="s">
        <v>122</v>
      </c>
      <c r="AL8" s="11" t="s">
        <v>122</v>
      </c>
      <c r="AM8" s="11">
        <v>20</v>
      </c>
      <c r="AN8" s="11">
        <v>52</v>
      </c>
      <c r="AO8" s="11">
        <v>3</v>
      </c>
      <c r="AP8" s="11"/>
      <c r="AQ8" s="11">
        <v>349</v>
      </c>
      <c r="AR8" s="11">
        <v>148</v>
      </c>
      <c r="AS8" s="11">
        <v>9</v>
      </c>
      <c r="AT8" s="11">
        <v>40</v>
      </c>
      <c r="AU8" s="11">
        <v>108</v>
      </c>
      <c r="AV8" s="11">
        <v>14</v>
      </c>
      <c r="AW8" s="11"/>
      <c r="AX8" s="11">
        <v>112</v>
      </c>
      <c r="AY8" s="11">
        <v>308</v>
      </c>
      <c r="AZ8" s="11">
        <v>25</v>
      </c>
      <c r="BA8" s="11">
        <v>102</v>
      </c>
      <c r="BB8" s="11">
        <v>125</v>
      </c>
      <c r="BC8" s="11"/>
      <c r="BD8" s="11">
        <v>457</v>
      </c>
      <c r="BE8" s="11">
        <v>213</v>
      </c>
      <c r="BF8" s="11"/>
      <c r="BG8" s="11">
        <v>354</v>
      </c>
      <c r="BH8" s="11">
        <v>315</v>
      </c>
      <c r="BI8" s="11"/>
      <c r="BJ8" s="11">
        <v>433</v>
      </c>
      <c r="BK8" s="11">
        <v>227</v>
      </c>
    </row>
    <row r="9" spans="2:63" x14ac:dyDescent="0.35">
      <c r="B9" s="17" t="s">
        <v>322</v>
      </c>
      <c r="C9" s="16">
        <v>3.82838452157509E-2</v>
      </c>
      <c r="D9" s="16">
        <v>2.7087682619685399E-2</v>
      </c>
      <c r="E9" s="16">
        <v>4.7896362504452901E-2</v>
      </c>
      <c r="F9" s="16"/>
      <c r="G9" s="16">
        <v>8.2697332805804893E-2</v>
      </c>
      <c r="H9" s="16">
        <v>3.60317802138072E-2</v>
      </c>
      <c r="I9" s="16">
        <v>3.2324174074133502E-2</v>
      </c>
      <c r="J9" s="16"/>
      <c r="K9" s="16">
        <v>3.14085783778578E-2</v>
      </c>
      <c r="L9" s="16">
        <v>5.4409167912610697E-2</v>
      </c>
      <c r="M9" s="16">
        <v>4.3404847207191503E-2</v>
      </c>
      <c r="N9" s="16">
        <v>1.81409732694762E-2</v>
      </c>
      <c r="O9" s="16"/>
      <c r="P9" s="16">
        <v>6.61743341498294E-2</v>
      </c>
      <c r="Q9" s="16">
        <v>4.2051828493852902E-2</v>
      </c>
      <c r="R9" s="16">
        <v>6.2662459075659094E-2</v>
      </c>
      <c r="S9" s="16">
        <v>1.09843380699986E-2</v>
      </c>
      <c r="T9" s="16"/>
      <c r="U9" s="16">
        <v>4.4469125168752302E-2</v>
      </c>
      <c r="V9" s="16">
        <v>1.8982511605372902E-2</v>
      </c>
      <c r="W9" s="16">
        <v>3.2320336703272397E-2</v>
      </c>
      <c r="X9" s="16">
        <v>1.9480530893028099E-2</v>
      </c>
      <c r="Y9" s="16">
        <v>9.7745052702484306E-2</v>
      </c>
      <c r="Z9" s="16"/>
      <c r="AA9" s="16">
        <v>2.5678162911293899E-2</v>
      </c>
      <c r="AB9" s="16">
        <v>4.3660897429164097E-2</v>
      </c>
      <c r="AC9" s="16"/>
      <c r="AD9" s="16">
        <v>2.74245045908884E-2</v>
      </c>
      <c r="AE9" s="16">
        <v>4.4699802739754303E-2</v>
      </c>
      <c r="AF9" s="16"/>
      <c r="AG9" s="16">
        <v>4.9415740251131601E-2</v>
      </c>
      <c r="AH9" s="16">
        <v>2.8796473713793298E-2</v>
      </c>
      <c r="AI9" s="16">
        <v>3.2946763830473402E-2</v>
      </c>
      <c r="AJ9" s="16" t="s">
        <v>123</v>
      </c>
      <c r="AK9" s="16" t="s">
        <v>123</v>
      </c>
      <c r="AL9" s="16" t="s">
        <v>123</v>
      </c>
      <c r="AM9" s="16">
        <v>4.7123207076574497E-2</v>
      </c>
      <c r="AN9" s="16">
        <v>7.1133700590847407E-2</v>
      </c>
      <c r="AO9" s="16">
        <v>0</v>
      </c>
      <c r="AP9" s="16"/>
      <c r="AQ9" s="16">
        <v>2.4843201408280498E-2</v>
      </c>
      <c r="AR9" s="16">
        <v>5.2688985127146697E-2</v>
      </c>
      <c r="AS9" s="16">
        <v>0</v>
      </c>
      <c r="AT9" s="16">
        <v>8.5083817892058003E-2</v>
      </c>
      <c r="AU9" s="16">
        <v>4.4511902082221597E-2</v>
      </c>
      <c r="AV9" s="16">
        <v>0</v>
      </c>
      <c r="AW9" s="16"/>
      <c r="AX9" s="16">
        <v>5.9762203907269301E-2</v>
      </c>
      <c r="AY9" s="16">
        <v>2.1595219535366101E-2</v>
      </c>
      <c r="AZ9" s="16">
        <v>0</v>
      </c>
      <c r="BA9" s="16">
        <v>4.5761967150390701E-2</v>
      </c>
      <c r="BB9" s="16">
        <v>6.19868581529813E-2</v>
      </c>
      <c r="BC9" s="16"/>
      <c r="BD9" s="16">
        <v>3.1535070938118803E-2</v>
      </c>
      <c r="BE9" s="16">
        <v>5.30925158186882E-2</v>
      </c>
      <c r="BF9" s="16"/>
      <c r="BG9" s="16">
        <v>2.5144845463085801E-2</v>
      </c>
      <c r="BH9" s="16">
        <v>5.3403260119199603E-2</v>
      </c>
      <c r="BI9" s="16"/>
      <c r="BJ9" s="16">
        <v>5.0367387375491603E-2</v>
      </c>
      <c r="BK9" s="16">
        <v>1.2970915110632201E-2</v>
      </c>
    </row>
    <row r="10" spans="2:63" x14ac:dyDescent="0.35">
      <c r="B10" s="17" t="s">
        <v>323</v>
      </c>
      <c r="C10" s="16">
        <v>0.10265765322341</v>
      </c>
      <c r="D10" s="16">
        <v>0.103795340976211</v>
      </c>
      <c r="E10" s="16">
        <v>0.102256973292621</v>
      </c>
      <c r="F10" s="16"/>
      <c r="G10" s="16">
        <v>7.0754828271143599E-2</v>
      </c>
      <c r="H10" s="16">
        <v>0.13973988402304399</v>
      </c>
      <c r="I10" s="16">
        <v>8.8772294733379706E-2</v>
      </c>
      <c r="J10" s="16"/>
      <c r="K10" s="16">
        <v>9.5793982479947304E-2</v>
      </c>
      <c r="L10" s="16">
        <v>8.9510664053662897E-2</v>
      </c>
      <c r="M10" s="16">
        <v>0.123501235487035</v>
      </c>
      <c r="N10" s="16">
        <v>8.3450119708678702E-2</v>
      </c>
      <c r="O10" s="16"/>
      <c r="P10" s="16">
        <v>0.14794245781663201</v>
      </c>
      <c r="Q10" s="16">
        <v>8.6855001910883897E-2</v>
      </c>
      <c r="R10" s="16">
        <v>0.1058176603106</v>
      </c>
      <c r="S10" s="16">
        <v>9.8650845239159193E-2</v>
      </c>
      <c r="T10" s="16"/>
      <c r="U10" s="16">
        <v>8.1451371723119406E-2</v>
      </c>
      <c r="V10" s="16">
        <v>0.12732077470467101</v>
      </c>
      <c r="W10" s="16">
        <v>0.112692960510598</v>
      </c>
      <c r="X10" s="16">
        <v>0.149790503830208</v>
      </c>
      <c r="Y10" s="16">
        <v>0.18047334242232099</v>
      </c>
      <c r="Z10" s="16"/>
      <c r="AA10" s="16">
        <v>0.120908427385129</v>
      </c>
      <c r="AB10" s="16">
        <v>0.110963319688891</v>
      </c>
      <c r="AC10" s="16"/>
      <c r="AD10" s="16">
        <v>0.114299012195233</v>
      </c>
      <c r="AE10" s="16">
        <v>9.5105591202775799E-2</v>
      </c>
      <c r="AF10" s="16"/>
      <c r="AG10" s="16">
        <v>0.123403027927781</v>
      </c>
      <c r="AH10" s="16">
        <v>6.1958551421817901E-2</v>
      </c>
      <c r="AI10" s="16">
        <v>0.123328888898995</v>
      </c>
      <c r="AJ10" s="16" t="s">
        <v>123</v>
      </c>
      <c r="AK10" s="16" t="s">
        <v>123</v>
      </c>
      <c r="AL10" s="16" t="s">
        <v>123</v>
      </c>
      <c r="AM10" s="16">
        <v>0.14674085279155999</v>
      </c>
      <c r="AN10" s="16">
        <v>0.15888351135941001</v>
      </c>
      <c r="AO10" s="16">
        <v>0</v>
      </c>
      <c r="AP10" s="16"/>
      <c r="AQ10" s="16">
        <v>0.105339689013525</v>
      </c>
      <c r="AR10" s="16">
        <v>9.1726222663040397E-2</v>
      </c>
      <c r="AS10" s="16">
        <v>0</v>
      </c>
      <c r="AT10" s="16">
        <v>6.5353429156347106E-2</v>
      </c>
      <c r="AU10" s="16">
        <v>0.12245213298115699</v>
      </c>
      <c r="AV10" s="16">
        <v>0.128512949515002</v>
      </c>
      <c r="AW10" s="16"/>
      <c r="AX10" s="16">
        <v>0.119061087972228</v>
      </c>
      <c r="AY10" s="16">
        <v>0.110136912728447</v>
      </c>
      <c r="AZ10" s="16">
        <v>0</v>
      </c>
      <c r="BA10" s="16">
        <v>0.10339734242943301</v>
      </c>
      <c r="BB10" s="16">
        <v>8.97430967445111E-2</v>
      </c>
      <c r="BC10" s="16"/>
      <c r="BD10" s="16">
        <v>9.7421236789708696E-2</v>
      </c>
      <c r="BE10" s="16">
        <v>0.114789126544669</v>
      </c>
      <c r="BF10" s="16"/>
      <c r="BG10" s="16">
        <v>9.3504238174675902E-2</v>
      </c>
      <c r="BH10" s="16">
        <v>0.113909489565613</v>
      </c>
      <c r="BI10" s="16"/>
      <c r="BJ10" s="16">
        <v>0.113273081420492</v>
      </c>
      <c r="BK10" s="16">
        <v>7.4961609580895705E-2</v>
      </c>
    </row>
    <row r="11" spans="2:63" x14ac:dyDescent="0.35">
      <c r="B11" s="17" t="s">
        <v>324</v>
      </c>
      <c r="C11" s="16">
        <v>0.13208081635632599</v>
      </c>
      <c r="D11" s="16">
        <v>0.13258583520426701</v>
      </c>
      <c r="E11" s="16">
        <v>0.13237070682292401</v>
      </c>
      <c r="F11" s="16"/>
      <c r="G11" s="16">
        <v>0.122273048489989</v>
      </c>
      <c r="H11" s="16">
        <v>0.15862050976536601</v>
      </c>
      <c r="I11" s="16">
        <v>0.120056998314925</v>
      </c>
      <c r="J11" s="16"/>
      <c r="K11" s="16">
        <v>0.14874654633606901</v>
      </c>
      <c r="L11" s="16">
        <v>7.1362495707305601E-2</v>
      </c>
      <c r="M11" s="16">
        <v>0.14619573433809699</v>
      </c>
      <c r="N11" s="16">
        <v>0.15448553834685599</v>
      </c>
      <c r="O11" s="16"/>
      <c r="P11" s="16">
        <v>0.177864942584155</v>
      </c>
      <c r="Q11" s="16">
        <v>0.16437735441606299</v>
      </c>
      <c r="R11" s="16">
        <v>9.9222962471997203E-2</v>
      </c>
      <c r="S11" s="16">
        <v>0.10288976050490201</v>
      </c>
      <c r="T11" s="16"/>
      <c r="U11" s="16">
        <v>0.130875504378929</v>
      </c>
      <c r="V11" s="16">
        <v>0.12664293017283601</v>
      </c>
      <c r="W11" s="16">
        <v>0.17764851730395201</v>
      </c>
      <c r="X11" s="16">
        <v>9.2006311709873903E-2</v>
      </c>
      <c r="Y11" s="16">
        <v>9.7842551109393994E-2</v>
      </c>
      <c r="Z11" s="16"/>
      <c r="AA11" s="16">
        <v>0.119640626985556</v>
      </c>
      <c r="AB11" s="16">
        <v>0.12138711279105401</v>
      </c>
      <c r="AC11" s="16"/>
      <c r="AD11" s="16">
        <v>0.118588947936677</v>
      </c>
      <c r="AE11" s="16">
        <v>0.131084691136194</v>
      </c>
      <c r="AF11" s="16"/>
      <c r="AG11" s="16">
        <v>0.15092131302586201</v>
      </c>
      <c r="AH11" s="16">
        <v>0.102195038031434</v>
      </c>
      <c r="AI11" s="16">
        <v>0.14144032528730799</v>
      </c>
      <c r="AJ11" s="16" t="s">
        <v>123</v>
      </c>
      <c r="AK11" s="16" t="s">
        <v>123</v>
      </c>
      <c r="AL11" s="16" t="s">
        <v>123</v>
      </c>
      <c r="AM11" s="16">
        <v>0.16000752375462099</v>
      </c>
      <c r="AN11" s="16">
        <v>0.17563959590703301</v>
      </c>
      <c r="AO11" s="16">
        <v>0</v>
      </c>
      <c r="AP11" s="16"/>
      <c r="AQ11" s="16">
        <v>0.13144089258261399</v>
      </c>
      <c r="AR11" s="16">
        <v>8.8466479709137402E-2</v>
      </c>
      <c r="AS11" s="16">
        <v>0.10004601593567899</v>
      </c>
      <c r="AT11" s="16">
        <v>0.16872332958577099</v>
      </c>
      <c r="AU11" s="16">
        <v>0.16723847212613099</v>
      </c>
      <c r="AV11" s="16">
        <v>0.21680809166345</v>
      </c>
      <c r="AW11" s="16"/>
      <c r="AX11" s="16">
        <v>0.12394591810772899</v>
      </c>
      <c r="AY11" s="16">
        <v>0.123159300697696</v>
      </c>
      <c r="AZ11" s="16">
        <v>0.190680424881153</v>
      </c>
      <c r="BA11" s="16">
        <v>0.126178206852922</v>
      </c>
      <c r="BB11" s="16">
        <v>0.15432344643182699</v>
      </c>
      <c r="BC11" s="16"/>
      <c r="BD11" s="16">
        <v>0.12745980968541801</v>
      </c>
      <c r="BE11" s="16">
        <v>0.13887761524489101</v>
      </c>
      <c r="BF11" s="16"/>
      <c r="BG11" s="16">
        <v>0.12099190980845299</v>
      </c>
      <c r="BH11" s="16">
        <v>0.139443688335843</v>
      </c>
      <c r="BI11" s="16"/>
      <c r="BJ11" s="16">
        <v>0.129084445744307</v>
      </c>
      <c r="BK11" s="16">
        <v>0.136012532599567</v>
      </c>
    </row>
    <row r="12" spans="2:63" x14ac:dyDescent="0.35">
      <c r="B12" s="17" t="s">
        <v>325</v>
      </c>
      <c r="C12" s="16">
        <v>0.19398314416749299</v>
      </c>
      <c r="D12" s="16">
        <v>0.21732894656592</v>
      </c>
      <c r="E12" s="16">
        <v>0.17263554619503199</v>
      </c>
      <c r="F12" s="16"/>
      <c r="G12" s="16">
        <v>0.195805113597257</v>
      </c>
      <c r="H12" s="16">
        <v>0.17140166324835299</v>
      </c>
      <c r="I12" s="16">
        <v>0.20525842214621501</v>
      </c>
      <c r="J12" s="16"/>
      <c r="K12" s="16">
        <v>0.206999772231174</v>
      </c>
      <c r="L12" s="16">
        <v>0.20048668834314701</v>
      </c>
      <c r="M12" s="16">
        <v>0.15623769266193999</v>
      </c>
      <c r="N12" s="16">
        <v>0.24576423299321001</v>
      </c>
      <c r="O12" s="16"/>
      <c r="P12" s="16">
        <v>0.244979971169413</v>
      </c>
      <c r="Q12" s="16">
        <v>0.200957974910243</v>
      </c>
      <c r="R12" s="16">
        <v>0.156798943980544</v>
      </c>
      <c r="S12" s="16">
        <v>0.182764108550971</v>
      </c>
      <c r="T12" s="16"/>
      <c r="U12" s="16">
        <v>0.215839602863586</v>
      </c>
      <c r="V12" s="16">
        <v>0.18352388537641101</v>
      </c>
      <c r="W12" s="16">
        <v>0.15031361810989999</v>
      </c>
      <c r="X12" s="16">
        <v>0.13383099102844701</v>
      </c>
      <c r="Y12" s="16">
        <v>0.284730061314866</v>
      </c>
      <c r="Z12" s="16"/>
      <c r="AA12" s="16">
        <v>0.20091028918642201</v>
      </c>
      <c r="AB12" s="16">
        <v>0.184871279699204</v>
      </c>
      <c r="AC12" s="16"/>
      <c r="AD12" s="16">
        <v>0.197803471533263</v>
      </c>
      <c r="AE12" s="16">
        <v>0.16879642638936401</v>
      </c>
      <c r="AF12" s="16"/>
      <c r="AG12" s="16">
        <v>0.20298028584389899</v>
      </c>
      <c r="AH12" s="16">
        <v>0.21560540834682901</v>
      </c>
      <c r="AI12" s="16">
        <v>0.19418049925561201</v>
      </c>
      <c r="AJ12" s="16" t="s">
        <v>123</v>
      </c>
      <c r="AK12" s="16" t="s">
        <v>123</v>
      </c>
      <c r="AL12" s="16" t="s">
        <v>123</v>
      </c>
      <c r="AM12" s="16">
        <v>0.127717217841846</v>
      </c>
      <c r="AN12" s="16">
        <v>0.14002631409025099</v>
      </c>
      <c r="AO12" s="16">
        <v>0.31659066330119101</v>
      </c>
      <c r="AP12" s="16"/>
      <c r="AQ12" s="16">
        <v>0.21547694215833901</v>
      </c>
      <c r="AR12" s="16">
        <v>0.12782488030693601</v>
      </c>
      <c r="AS12" s="16">
        <v>0.10015358042079001</v>
      </c>
      <c r="AT12" s="16">
        <v>0.252074973902702</v>
      </c>
      <c r="AU12" s="16">
        <v>0.218601263227789</v>
      </c>
      <c r="AV12" s="16">
        <v>0.116086113458751</v>
      </c>
      <c r="AW12" s="16"/>
      <c r="AX12" s="16">
        <v>0.166150368445667</v>
      </c>
      <c r="AY12" s="16">
        <v>0.17942013174819599</v>
      </c>
      <c r="AZ12" s="16">
        <v>0.19785074052957799</v>
      </c>
      <c r="BA12" s="16">
        <v>0.23346023894888099</v>
      </c>
      <c r="BB12" s="16">
        <v>0.22193529175057</v>
      </c>
      <c r="BC12" s="16"/>
      <c r="BD12" s="16">
        <v>0.18393512797228501</v>
      </c>
      <c r="BE12" s="16">
        <v>0.21723548965387701</v>
      </c>
      <c r="BF12" s="16"/>
      <c r="BG12" s="16">
        <v>0.18777955360407</v>
      </c>
      <c r="BH12" s="16">
        <v>0.20278566494862299</v>
      </c>
      <c r="BI12" s="16"/>
      <c r="BJ12" s="16">
        <v>0.197428684484171</v>
      </c>
      <c r="BK12" s="16">
        <v>0.18684380321735999</v>
      </c>
    </row>
    <row r="13" spans="2:63" x14ac:dyDescent="0.35">
      <c r="B13" s="17" t="s">
        <v>326</v>
      </c>
      <c r="C13" s="16">
        <v>0.51336470528746303</v>
      </c>
      <c r="D13" s="16">
        <v>0.50419305564339301</v>
      </c>
      <c r="E13" s="16">
        <v>0.52122274686265002</v>
      </c>
      <c r="F13" s="16"/>
      <c r="G13" s="16">
        <v>0.50335197449161395</v>
      </c>
      <c r="H13" s="16">
        <v>0.46740548684409</v>
      </c>
      <c r="I13" s="16">
        <v>0.53851038589181199</v>
      </c>
      <c r="J13" s="16"/>
      <c r="K13" s="16">
        <v>0.50928437218011402</v>
      </c>
      <c r="L13" s="16">
        <v>0.55689692541745295</v>
      </c>
      <c r="M13" s="16">
        <v>0.51283628418542604</v>
      </c>
      <c r="N13" s="16">
        <v>0.473624633290745</v>
      </c>
      <c r="O13" s="16"/>
      <c r="P13" s="16">
        <v>0.34645590645026503</v>
      </c>
      <c r="Q13" s="16">
        <v>0.48175573475612499</v>
      </c>
      <c r="R13" s="16">
        <v>0.55724073679925101</v>
      </c>
      <c r="S13" s="16">
        <v>0.58723178985023505</v>
      </c>
      <c r="T13" s="16"/>
      <c r="U13" s="16">
        <v>0.50672105173335302</v>
      </c>
      <c r="V13" s="16">
        <v>0.53075167111975396</v>
      </c>
      <c r="W13" s="16">
        <v>0.48272908930397002</v>
      </c>
      <c r="X13" s="16">
        <v>0.60489166253844295</v>
      </c>
      <c r="Y13" s="16">
        <v>0.339208992450935</v>
      </c>
      <c r="Z13" s="16"/>
      <c r="AA13" s="16">
        <v>0.51567428299993201</v>
      </c>
      <c r="AB13" s="16">
        <v>0.52657240846919295</v>
      </c>
      <c r="AC13" s="16"/>
      <c r="AD13" s="16">
        <v>0.51792221308748199</v>
      </c>
      <c r="AE13" s="16">
        <v>0.550263753149418</v>
      </c>
      <c r="AF13" s="16"/>
      <c r="AG13" s="16">
        <v>0.45912207303479502</v>
      </c>
      <c r="AH13" s="16">
        <v>0.58298514230555099</v>
      </c>
      <c r="AI13" s="16">
        <v>0.49643820427061403</v>
      </c>
      <c r="AJ13" s="16" t="s">
        <v>123</v>
      </c>
      <c r="AK13" s="16" t="s">
        <v>123</v>
      </c>
      <c r="AL13" s="16" t="s">
        <v>123</v>
      </c>
      <c r="AM13" s="16">
        <v>0.47381659498016898</v>
      </c>
      <c r="AN13" s="16">
        <v>0.43756895369163301</v>
      </c>
      <c r="AO13" s="16">
        <v>0.34726529715392002</v>
      </c>
      <c r="AP13" s="16"/>
      <c r="AQ13" s="16">
        <v>0.50608104561898504</v>
      </c>
      <c r="AR13" s="16">
        <v>0.60226857775158305</v>
      </c>
      <c r="AS13" s="16">
        <v>0.799800403643531</v>
      </c>
      <c r="AT13" s="16">
        <v>0.42876444946312098</v>
      </c>
      <c r="AU13" s="16">
        <v>0.447196229582702</v>
      </c>
      <c r="AV13" s="16">
        <v>0.47433830603965099</v>
      </c>
      <c r="AW13" s="16"/>
      <c r="AX13" s="16">
        <v>0.49872253378956299</v>
      </c>
      <c r="AY13" s="16">
        <v>0.54718674970844206</v>
      </c>
      <c r="AZ13" s="16">
        <v>0.57420830258606803</v>
      </c>
      <c r="BA13" s="16">
        <v>0.49120224461837197</v>
      </c>
      <c r="BB13" s="16">
        <v>0.44856896353356301</v>
      </c>
      <c r="BC13" s="16"/>
      <c r="BD13" s="16">
        <v>0.54276030587193103</v>
      </c>
      <c r="BE13" s="16">
        <v>0.45484159705321903</v>
      </c>
      <c r="BF13" s="16"/>
      <c r="BG13" s="16">
        <v>0.55319914029899298</v>
      </c>
      <c r="BH13" s="16">
        <v>0.47036213011329903</v>
      </c>
      <c r="BI13" s="16"/>
      <c r="BJ13" s="16">
        <v>0.49299784841180799</v>
      </c>
      <c r="BK13" s="16">
        <v>0.56322418567071098</v>
      </c>
    </row>
    <row r="14" spans="2:63" x14ac:dyDescent="0.35">
      <c r="B14" s="17" t="s">
        <v>84</v>
      </c>
      <c r="C14" s="16">
        <v>1.9629835749556901E-2</v>
      </c>
      <c r="D14" s="16">
        <v>1.5009138990523301E-2</v>
      </c>
      <c r="E14" s="16">
        <v>2.36176643223205E-2</v>
      </c>
      <c r="F14" s="16"/>
      <c r="G14" s="16">
        <v>2.5117702344192101E-2</v>
      </c>
      <c r="H14" s="16">
        <v>2.6800675905340202E-2</v>
      </c>
      <c r="I14" s="16">
        <v>1.5077724839534699E-2</v>
      </c>
      <c r="J14" s="16"/>
      <c r="K14" s="16">
        <v>7.7667483948374496E-3</v>
      </c>
      <c r="L14" s="16">
        <v>2.7334058565820898E-2</v>
      </c>
      <c r="M14" s="16">
        <v>1.78242061203105E-2</v>
      </c>
      <c r="N14" s="16">
        <v>2.4534502391034101E-2</v>
      </c>
      <c r="O14" s="16"/>
      <c r="P14" s="16">
        <v>1.6582387829705399E-2</v>
      </c>
      <c r="Q14" s="16">
        <v>2.4002105512831901E-2</v>
      </c>
      <c r="R14" s="16">
        <v>1.8257237361949001E-2</v>
      </c>
      <c r="S14" s="16">
        <v>1.7479157784734099E-2</v>
      </c>
      <c r="T14" s="16"/>
      <c r="U14" s="16">
        <v>2.06433441322602E-2</v>
      </c>
      <c r="V14" s="16">
        <v>1.2778227020954901E-2</v>
      </c>
      <c r="W14" s="16">
        <v>4.42954780683079E-2</v>
      </c>
      <c r="X14" s="16">
        <v>0</v>
      </c>
      <c r="Y14" s="16">
        <v>0</v>
      </c>
      <c r="Z14" s="16"/>
      <c r="AA14" s="16">
        <v>1.71882105316662E-2</v>
      </c>
      <c r="AB14" s="16">
        <v>1.25449819224951E-2</v>
      </c>
      <c r="AC14" s="16"/>
      <c r="AD14" s="16">
        <v>2.3961850656456E-2</v>
      </c>
      <c r="AE14" s="16">
        <v>1.0049735382494601E-2</v>
      </c>
      <c r="AF14" s="16"/>
      <c r="AG14" s="16">
        <v>1.4157559916531301E-2</v>
      </c>
      <c r="AH14" s="16">
        <v>8.4593861805747298E-3</v>
      </c>
      <c r="AI14" s="16">
        <v>1.16653184569978E-2</v>
      </c>
      <c r="AJ14" s="16" t="s">
        <v>123</v>
      </c>
      <c r="AK14" s="16" t="s">
        <v>123</v>
      </c>
      <c r="AL14" s="16" t="s">
        <v>123</v>
      </c>
      <c r="AM14" s="16">
        <v>4.4594603555229997E-2</v>
      </c>
      <c r="AN14" s="16">
        <v>1.6747924360826699E-2</v>
      </c>
      <c r="AO14" s="16">
        <v>0.33614403954488897</v>
      </c>
      <c r="AP14" s="16"/>
      <c r="AQ14" s="16">
        <v>1.6818229218256601E-2</v>
      </c>
      <c r="AR14" s="16">
        <v>3.7024854442155898E-2</v>
      </c>
      <c r="AS14" s="16">
        <v>0</v>
      </c>
      <c r="AT14" s="16">
        <v>0</v>
      </c>
      <c r="AU14" s="16">
        <v>0</v>
      </c>
      <c r="AV14" s="16">
        <v>6.4254539323145801E-2</v>
      </c>
      <c r="AW14" s="16"/>
      <c r="AX14" s="16">
        <v>3.23578877775434E-2</v>
      </c>
      <c r="AY14" s="16">
        <v>1.8501685581852299E-2</v>
      </c>
      <c r="AZ14" s="16">
        <v>3.7260532003201098E-2</v>
      </c>
      <c r="BA14" s="16">
        <v>0</v>
      </c>
      <c r="BB14" s="16">
        <v>2.3442343386547701E-2</v>
      </c>
      <c r="BC14" s="16"/>
      <c r="BD14" s="16">
        <v>1.6888448742538E-2</v>
      </c>
      <c r="BE14" s="16">
        <v>2.1163655684654899E-2</v>
      </c>
      <c r="BF14" s="16"/>
      <c r="BG14" s="16">
        <v>1.93803126507224E-2</v>
      </c>
      <c r="BH14" s="16">
        <v>2.0095766917422E-2</v>
      </c>
      <c r="BI14" s="16"/>
      <c r="BJ14" s="16">
        <v>1.6848552563729701E-2</v>
      </c>
      <c r="BK14" s="16">
        <v>2.59869538208332E-2</v>
      </c>
    </row>
    <row r="15" spans="2:63" x14ac:dyDescent="0.35">
      <c r="B15" s="17" t="s">
        <v>327</v>
      </c>
      <c r="C15" s="19">
        <v>0.14094149843916101</v>
      </c>
      <c r="D15" s="19">
        <v>0.13088302359589701</v>
      </c>
      <c r="E15" s="19">
        <v>0.15015333579707399</v>
      </c>
      <c r="F15" s="19"/>
      <c r="G15" s="19">
        <v>0.15345216107694901</v>
      </c>
      <c r="H15" s="19">
        <v>0.17577166423685101</v>
      </c>
      <c r="I15" s="19">
        <v>0.121096468807513</v>
      </c>
      <c r="J15" s="19"/>
      <c r="K15" s="19">
        <v>0.12720256085780501</v>
      </c>
      <c r="L15" s="19">
        <v>0.143919831966274</v>
      </c>
      <c r="M15" s="19">
        <v>0.16690608269422699</v>
      </c>
      <c r="N15" s="19">
        <v>0.101591092978155</v>
      </c>
      <c r="O15" s="19"/>
      <c r="P15" s="19">
        <v>0.214116791966461</v>
      </c>
      <c r="Q15" s="19">
        <v>0.12890683040473699</v>
      </c>
      <c r="R15" s="19">
        <v>0.16848011938625901</v>
      </c>
      <c r="S15" s="19">
        <v>0.109635183309158</v>
      </c>
      <c r="T15" s="19"/>
      <c r="U15" s="19">
        <v>0.12592049689187201</v>
      </c>
      <c r="V15" s="19">
        <v>0.146303286310044</v>
      </c>
      <c r="W15" s="19">
        <v>0.14501329721386999</v>
      </c>
      <c r="X15" s="19">
        <v>0.16927103472323701</v>
      </c>
      <c r="Y15" s="19">
        <v>0.27821839512480501</v>
      </c>
      <c r="Z15" s="19"/>
      <c r="AA15" s="19">
        <v>0.14658659029642301</v>
      </c>
      <c r="AB15" s="19">
        <v>0.15462421711805499</v>
      </c>
      <c r="AC15" s="19"/>
      <c r="AD15" s="19">
        <v>0.14172351678612199</v>
      </c>
      <c r="AE15" s="19">
        <v>0.13980539394253</v>
      </c>
      <c r="AF15" s="19"/>
      <c r="AG15" s="19">
        <v>0.17281876817891301</v>
      </c>
      <c r="AH15" s="19">
        <v>9.0755025135611095E-2</v>
      </c>
      <c r="AI15" s="19">
        <v>0.156275652729468</v>
      </c>
      <c r="AJ15" s="19" t="s">
        <v>123</v>
      </c>
      <c r="AK15" s="19" t="s">
        <v>123</v>
      </c>
      <c r="AL15" s="19" t="s">
        <v>123</v>
      </c>
      <c r="AM15" s="19">
        <v>0.19386405986813399</v>
      </c>
      <c r="AN15" s="19">
        <v>0.23001721195025701</v>
      </c>
      <c r="AO15" s="19">
        <v>0</v>
      </c>
      <c r="AP15" s="19"/>
      <c r="AQ15" s="19">
        <v>0.130182890421806</v>
      </c>
      <c r="AR15" s="19">
        <v>0.14441520779018699</v>
      </c>
      <c r="AS15" s="19">
        <v>0</v>
      </c>
      <c r="AT15" s="19">
        <v>0.150437247048405</v>
      </c>
      <c r="AU15" s="19">
        <v>0.16696403506337901</v>
      </c>
      <c r="AV15" s="19">
        <v>0.128512949515002</v>
      </c>
      <c r="AW15" s="19"/>
      <c r="AX15" s="19">
        <v>0.178823291879497</v>
      </c>
      <c r="AY15" s="19">
        <v>0.131732132263814</v>
      </c>
      <c r="AZ15" s="19">
        <v>0</v>
      </c>
      <c r="BA15" s="19">
        <v>0.14915930957982401</v>
      </c>
      <c r="BB15" s="19">
        <v>0.151729954897492</v>
      </c>
      <c r="BC15" s="19"/>
      <c r="BD15" s="19">
        <v>0.12895630772782701</v>
      </c>
      <c r="BE15" s="19">
        <v>0.16788164236335701</v>
      </c>
      <c r="BF15" s="19"/>
      <c r="BG15" s="19">
        <v>0.118649083637762</v>
      </c>
      <c r="BH15" s="19">
        <v>0.16731274968481299</v>
      </c>
      <c r="BI15" s="19"/>
      <c r="BJ15" s="19">
        <v>0.16364046879598401</v>
      </c>
      <c r="BK15" s="19">
        <v>8.7932524691527902E-2</v>
      </c>
    </row>
    <row r="16" spans="2:63" x14ac:dyDescent="0.35">
      <c r="B16" s="17" t="s">
        <v>328</v>
      </c>
      <c r="C16" s="19">
        <v>0.70734784945495599</v>
      </c>
      <c r="D16" s="19">
        <v>0.72152200220931295</v>
      </c>
      <c r="E16" s="19">
        <v>0.69385829305768099</v>
      </c>
      <c r="F16" s="19"/>
      <c r="G16" s="19">
        <v>0.699157088088871</v>
      </c>
      <c r="H16" s="19">
        <v>0.63880715009244304</v>
      </c>
      <c r="I16" s="19">
        <v>0.74376880803802703</v>
      </c>
      <c r="J16" s="19"/>
      <c r="K16" s="19">
        <v>0.71628414441128796</v>
      </c>
      <c r="L16" s="19">
        <v>0.75738361376060004</v>
      </c>
      <c r="M16" s="19">
        <v>0.66907397684736603</v>
      </c>
      <c r="N16" s="19">
        <v>0.71938886628395504</v>
      </c>
      <c r="O16" s="19"/>
      <c r="P16" s="19">
        <v>0.59143587761967797</v>
      </c>
      <c r="Q16" s="19">
        <v>0.68271370966636802</v>
      </c>
      <c r="R16" s="19">
        <v>0.71403968077979496</v>
      </c>
      <c r="S16" s="19">
        <v>0.76999589840120597</v>
      </c>
      <c r="T16" s="19"/>
      <c r="U16" s="19">
        <v>0.72256065459693897</v>
      </c>
      <c r="V16" s="19">
        <v>0.71427555649616503</v>
      </c>
      <c r="W16" s="19">
        <v>0.63304270741387003</v>
      </c>
      <c r="X16" s="19">
        <v>0.73872265356689004</v>
      </c>
      <c r="Y16" s="19">
        <v>0.62393905376580105</v>
      </c>
      <c r="Z16" s="19"/>
      <c r="AA16" s="19">
        <v>0.71658457218635396</v>
      </c>
      <c r="AB16" s="19">
        <v>0.71144368816839698</v>
      </c>
      <c r="AC16" s="19"/>
      <c r="AD16" s="19">
        <v>0.71572568462074504</v>
      </c>
      <c r="AE16" s="19">
        <v>0.71906017953878099</v>
      </c>
      <c r="AF16" s="19"/>
      <c r="AG16" s="19">
        <v>0.66210235887869395</v>
      </c>
      <c r="AH16" s="19">
        <v>0.79859055065238005</v>
      </c>
      <c r="AI16" s="19">
        <v>0.69061870352622601</v>
      </c>
      <c r="AJ16" s="19" t="s">
        <v>123</v>
      </c>
      <c r="AK16" s="19" t="s">
        <v>123</v>
      </c>
      <c r="AL16" s="19" t="s">
        <v>123</v>
      </c>
      <c r="AM16" s="19">
        <v>0.60153381282201501</v>
      </c>
      <c r="AN16" s="19">
        <v>0.57759526778188397</v>
      </c>
      <c r="AO16" s="19">
        <v>0.66385596045511097</v>
      </c>
      <c r="AP16" s="19"/>
      <c r="AQ16" s="19">
        <v>0.72155798777732405</v>
      </c>
      <c r="AR16" s="19">
        <v>0.730093458058519</v>
      </c>
      <c r="AS16" s="19">
        <v>0.89995398406432103</v>
      </c>
      <c r="AT16" s="19">
        <v>0.68083942336582304</v>
      </c>
      <c r="AU16" s="19">
        <v>0.66579749281049005</v>
      </c>
      <c r="AV16" s="19">
        <v>0.59042441949840196</v>
      </c>
      <c r="AW16" s="19"/>
      <c r="AX16" s="19">
        <v>0.66487290223522999</v>
      </c>
      <c r="AY16" s="19">
        <v>0.72660688145663799</v>
      </c>
      <c r="AZ16" s="19">
        <v>0.77205904311564599</v>
      </c>
      <c r="BA16" s="19">
        <v>0.72466248356725405</v>
      </c>
      <c r="BB16" s="19">
        <v>0.67050425528413304</v>
      </c>
      <c r="BC16" s="19"/>
      <c r="BD16" s="19">
        <v>0.72669543384421598</v>
      </c>
      <c r="BE16" s="19">
        <v>0.67207708670709598</v>
      </c>
      <c r="BF16" s="19"/>
      <c r="BG16" s="19">
        <v>0.74097869390306303</v>
      </c>
      <c r="BH16" s="19">
        <v>0.67314779506192202</v>
      </c>
      <c r="BI16" s="19"/>
      <c r="BJ16" s="19">
        <v>0.69042653289597899</v>
      </c>
      <c r="BK16" s="19">
        <v>0.75006798888807202</v>
      </c>
    </row>
    <row r="17" spans="2:63" x14ac:dyDescent="0.35">
      <c r="B17" s="17" t="s">
        <v>96</v>
      </c>
      <c r="C17" s="20">
        <v>-0.56640635101579495</v>
      </c>
      <c r="D17" s="20">
        <v>-0.59063897861341697</v>
      </c>
      <c r="E17" s="20">
        <v>-0.54370495726060697</v>
      </c>
      <c r="F17" s="20"/>
      <c r="G17" s="20">
        <v>-0.54570492701192197</v>
      </c>
      <c r="H17" s="20">
        <v>-0.46303548585559201</v>
      </c>
      <c r="I17" s="20">
        <v>-0.62267233923051402</v>
      </c>
      <c r="J17" s="20"/>
      <c r="K17" s="20">
        <v>-0.58908158355348295</v>
      </c>
      <c r="L17" s="20">
        <v>-0.61346378179432604</v>
      </c>
      <c r="M17" s="20">
        <v>-0.50216789415313901</v>
      </c>
      <c r="N17" s="20">
        <v>-0.61779777330579999</v>
      </c>
      <c r="O17" s="20"/>
      <c r="P17" s="20">
        <v>-0.37731908565321698</v>
      </c>
      <c r="Q17" s="20">
        <v>-0.55380687926163197</v>
      </c>
      <c r="R17" s="20">
        <v>-0.54555956139353601</v>
      </c>
      <c r="S17" s="20">
        <v>-0.66036071509204797</v>
      </c>
      <c r="T17" s="20"/>
      <c r="U17" s="20">
        <v>-0.59664015770506795</v>
      </c>
      <c r="V17" s="20">
        <v>-0.56797227018612095</v>
      </c>
      <c r="W17" s="20">
        <v>-0.48802941020000001</v>
      </c>
      <c r="X17" s="20">
        <v>-0.56945161884365303</v>
      </c>
      <c r="Y17" s="20">
        <v>-0.34572065864099599</v>
      </c>
      <c r="Z17" s="20"/>
      <c r="AA17" s="20">
        <v>-0.569997981889931</v>
      </c>
      <c r="AB17" s="20">
        <v>-0.55681947105034202</v>
      </c>
      <c r="AC17" s="20"/>
      <c r="AD17" s="20">
        <v>-0.57400216783462299</v>
      </c>
      <c r="AE17" s="20">
        <v>-0.57925478559625099</v>
      </c>
      <c r="AF17" s="20"/>
      <c r="AG17" s="20">
        <v>-0.489283590699781</v>
      </c>
      <c r="AH17" s="20">
        <v>-0.70783552551676898</v>
      </c>
      <c r="AI17" s="20">
        <v>-0.53434305079675803</v>
      </c>
      <c r="AJ17" s="20" t="s">
        <v>123</v>
      </c>
      <c r="AK17" s="20" t="s">
        <v>123</v>
      </c>
      <c r="AL17" s="20" t="s">
        <v>123</v>
      </c>
      <c r="AM17" s="20">
        <v>-0.40766975295388003</v>
      </c>
      <c r="AN17" s="20">
        <v>-0.34757805583162699</v>
      </c>
      <c r="AO17" s="20">
        <v>-0.66385596045511097</v>
      </c>
      <c r="AP17" s="20"/>
      <c r="AQ17" s="20">
        <v>-0.59137509735551796</v>
      </c>
      <c r="AR17" s="20">
        <v>-0.58567825026833198</v>
      </c>
      <c r="AS17" s="20">
        <v>-0.89995398406432103</v>
      </c>
      <c r="AT17" s="20">
        <v>-0.53040217631741804</v>
      </c>
      <c r="AU17" s="20">
        <v>-0.49883345774711202</v>
      </c>
      <c r="AV17" s="20">
        <v>-0.46191146998339999</v>
      </c>
      <c r="AW17" s="20"/>
      <c r="AX17" s="20">
        <v>-0.48604961035573302</v>
      </c>
      <c r="AY17" s="20">
        <v>-0.59487474919282501</v>
      </c>
      <c r="AZ17" s="20">
        <v>-0.77205904311564599</v>
      </c>
      <c r="BA17" s="20">
        <v>-0.57550317398743001</v>
      </c>
      <c r="BB17" s="20">
        <v>-0.51877430038664096</v>
      </c>
      <c r="BC17" s="20"/>
      <c r="BD17" s="20">
        <v>-0.59773912611638902</v>
      </c>
      <c r="BE17" s="20">
        <v>-0.50419544434373897</v>
      </c>
      <c r="BF17" s="20"/>
      <c r="BG17" s="20">
        <v>-0.62232961026530098</v>
      </c>
      <c r="BH17" s="20">
        <v>-0.50583504537710999</v>
      </c>
      <c r="BI17" s="20"/>
      <c r="BJ17" s="20">
        <v>-0.52678606409999496</v>
      </c>
      <c r="BK17" s="20">
        <v>-0.66213546419654401</v>
      </c>
    </row>
    <row r="18" spans="2:63" x14ac:dyDescent="0.35">
      <c r="B18" t="s">
        <v>492</v>
      </c>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K22"/>
  <sheetViews>
    <sheetView showGridLines="0" topLeftCell="A7" workbookViewId="0">
      <pane xSplit="2" topLeftCell="C1" activePane="topRight" state="frozen"/>
      <selection pane="topRight" activeCell="B18" sqref="B18"/>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682</v>
      </c>
      <c r="D7" s="10">
        <v>300</v>
      </c>
      <c r="E7" s="10">
        <v>380</v>
      </c>
      <c r="F7" s="10"/>
      <c r="G7" s="10">
        <v>61</v>
      </c>
      <c r="H7" s="10">
        <v>220</v>
      </c>
      <c r="I7" s="10">
        <v>401</v>
      </c>
      <c r="J7" s="10"/>
      <c r="K7" s="10">
        <v>125</v>
      </c>
      <c r="L7" s="10">
        <v>151</v>
      </c>
      <c r="M7" s="10">
        <v>271</v>
      </c>
      <c r="N7" s="10">
        <v>135</v>
      </c>
      <c r="O7" s="10"/>
      <c r="P7" s="10">
        <v>116</v>
      </c>
      <c r="Q7" s="10">
        <v>153</v>
      </c>
      <c r="R7" s="10">
        <v>110</v>
      </c>
      <c r="S7" s="10">
        <v>273</v>
      </c>
      <c r="T7" s="10"/>
      <c r="U7" s="10">
        <v>356</v>
      </c>
      <c r="V7" s="10">
        <v>165</v>
      </c>
      <c r="W7" s="10">
        <v>89</v>
      </c>
      <c r="X7" s="10">
        <v>53</v>
      </c>
      <c r="Y7" s="10">
        <v>10</v>
      </c>
      <c r="Z7" s="10"/>
      <c r="AA7" s="10">
        <v>234</v>
      </c>
      <c r="AB7" s="10">
        <v>236</v>
      </c>
      <c r="AC7" s="10"/>
      <c r="AD7" s="10">
        <v>291</v>
      </c>
      <c r="AE7" s="10">
        <v>295</v>
      </c>
      <c r="AF7" s="10"/>
      <c r="AG7" s="10">
        <v>215</v>
      </c>
      <c r="AH7" s="10">
        <v>237</v>
      </c>
      <c r="AI7" s="10">
        <v>89</v>
      </c>
      <c r="AJ7" s="10" t="s">
        <v>122</v>
      </c>
      <c r="AK7" s="10" t="s">
        <v>122</v>
      </c>
      <c r="AL7" s="10" t="s">
        <v>122</v>
      </c>
      <c r="AM7" s="10">
        <v>20</v>
      </c>
      <c r="AN7" s="10">
        <v>51</v>
      </c>
      <c r="AO7" s="10">
        <v>3</v>
      </c>
      <c r="AP7" s="10"/>
      <c r="AQ7" s="10">
        <v>354</v>
      </c>
      <c r="AR7" s="10">
        <v>151</v>
      </c>
      <c r="AS7" s="10">
        <v>9</v>
      </c>
      <c r="AT7" s="10">
        <v>41</v>
      </c>
      <c r="AU7" s="10">
        <v>109</v>
      </c>
      <c r="AV7" s="10">
        <v>14</v>
      </c>
      <c r="AW7" s="10"/>
      <c r="AX7" s="10">
        <v>110</v>
      </c>
      <c r="AY7" s="10">
        <v>316</v>
      </c>
      <c r="AZ7" s="10">
        <v>25</v>
      </c>
      <c r="BA7" s="10">
        <v>104</v>
      </c>
      <c r="BB7" s="10">
        <v>127</v>
      </c>
      <c r="BC7" s="10"/>
      <c r="BD7" s="10">
        <v>465</v>
      </c>
      <c r="BE7" s="10">
        <v>215</v>
      </c>
      <c r="BF7" s="10"/>
      <c r="BG7" s="10">
        <v>359</v>
      </c>
      <c r="BH7" s="10">
        <v>320</v>
      </c>
      <c r="BI7" s="10"/>
      <c r="BJ7" s="10">
        <v>441</v>
      </c>
      <c r="BK7" s="10">
        <v>229</v>
      </c>
    </row>
    <row r="8" spans="2:63" ht="30" customHeight="1" x14ac:dyDescent="0.35">
      <c r="B8" s="11" t="s">
        <v>19</v>
      </c>
      <c r="C8" s="11">
        <v>672</v>
      </c>
      <c r="D8" s="11">
        <v>306</v>
      </c>
      <c r="E8" s="11">
        <v>364</v>
      </c>
      <c r="F8" s="11"/>
      <c r="G8" s="11">
        <v>64</v>
      </c>
      <c r="H8" s="11">
        <v>206</v>
      </c>
      <c r="I8" s="11">
        <v>402</v>
      </c>
      <c r="J8" s="11"/>
      <c r="K8" s="11">
        <v>115</v>
      </c>
      <c r="L8" s="11">
        <v>147</v>
      </c>
      <c r="M8" s="11">
        <v>264</v>
      </c>
      <c r="N8" s="11">
        <v>145</v>
      </c>
      <c r="O8" s="11"/>
      <c r="P8" s="11">
        <v>115</v>
      </c>
      <c r="Q8" s="11">
        <v>154</v>
      </c>
      <c r="R8" s="11">
        <v>108</v>
      </c>
      <c r="S8" s="11">
        <v>266</v>
      </c>
      <c r="T8" s="11"/>
      <c r="U8" s="11">
        <v>366</v>
      </c>
      <c r="V8" s="11">
        <v>155</v>
      </c>
      <c r="W8" s="11">
        <v>82</v>
      </c>
      <c r="X8" s="11">
        <v>49</v>
      </c>
      <c r="Y8" s="11">
        <v>10</v>
      </c>
      <c r="Z8" s="11"/>
      <c r="AA8" s="11">
        <v>228</v>
      </c>
      <c r="AB8" s="11">
        <v>236</v>
      </c>
      <c r="AC8" s="11"/>
      <c r="AD8" s="11">
        <v>283</v>
      </c>
      <c r="AE8" s="11">
        <v>294</v>
      </c>
      <c r="AF8" s="11"/>
      <c r="AG8" s="11">
        <v>214</v>
      </c>
      <c r="AH8" s="11">
        <v>234</v>
      </c>
      <c r="AI8" s="11">
        <v>85</v>
      </c>
      <c r="AJ8" s="11" t="s">
        <v>122</v>
      </c>
      <c r="AK8" s="11" t="s">
        <v>122</v>
      </c>
      <c r="AL8" s="11" t="s">
        <v>122</v>
      </c>
      <c r="AM8" s="11">
        <v>20</v>
      </c>
      <c r="AN8" s="11">
        <v>52</v>
      </c>
      <c r="AO8" s="11">
        <v>3</v>
      </c>
      <c r="AP8" s="11"/>
      <c r="AQ8" s="11">
        <v>349</v>
      </c>
      <c r="AR8" s="11">
        <v>148</v>
      </c>
      <c r="AS8" s="11">
        <v>9</v>
      </c>
      <c r="AT8" s="11">
        <v>40</v>
      </c>
      <c r="AU8" s="11">
        <v>108</v>
      </c>
      <c r="AV8" s="11">
        <v>14</v>
      </c>
      <c r="AW8" s="11"/>
      <c r="AX8" s="11">
        <v>112</v>
      </c>
      <c r="AY8" s="11">
        <v>308</v>
      </c>
      <c r="AZ8" s="11">
        <v>25</v>
      </c>
      <c r="BA8" s="11">
        <v>102</v>
      </c>
      <c r="BB8" s="11">
        <v>125</v>
      </c>
      <c r="BC8" s="11"/>
      <c r="BD8" s="11">
        <v>457</v>
      </c>
      <c r="BE8" s="11">
        <v>213</v>
      </c>
      <c r="BF8" s="11"/>
      <c r="BG8" s="11">
        <v>354</v>
      </c>
      <c r="BH8" s="11">
        <v>315</v>
      </c>
      <c r="BI8" s="11"/>
      <c r="BJ8" s="11">
        <v>433</v>
      </c>
      <c r="BK8" s="11">
        <v>227</v>
      </c>
    </row>
    <row r="9" spans="2:63" x14ac:dyDescent="0.35">
      <c r="B9" s="17" t="s">
        <v>322</v>
      </c>
      <c r="C9" s="16">
        <v>3.92259811593045E-2</v>
      </c>
      <c r="D9" s="16">
        <v>2.5095501294035E-2</v>
      </c>
      <c r="E9" s="16">
        <v>5.1308614459967698E-2</v>
      </c>
      <c r="F9" s="16"/>
      <c r="G9" s="16">
        <v>8.1505583500146597E-2</v>
      </c>
      <c r="H9" s="16">
        <v>5.8857417642473597E-2</v>
      </c>
      <c r="I9" s="16">
        <v>2.23985198133809E-2</v>
      </c>
      <c r="J9" s="16"/>
      <c r="K9" s="16">
        <v>3.9796881597692998E-2</v>
      </c>
      <c r="L9" s="16">
        <v>3.2482140011598E-2</v>
      </c>
      <c r="M9" s="16">
        <v>4.2707608009355101E-2</v>
      </c>
      <c r="N9" s="16">
        <v>3.92471368709853E-2</v>
      </c>
      <c r="O9" s="16"/>
      <c r="P9" s="16">
        <v>4.8259933123445203E-2</v>
      </c>
      <c r="Q9" s="16">
        <v>6.0552852178175597E-2</v>
      </c>
      <c r="R9" s="16">
        <v>4.6431642310935599E-2</v>
      </c>
      <c r="S9" s="16">
        <v>2.06162822465101E-2</v>
      </c>
      <c r="T9" s="16"/>
      <c r="U9" s="16">
        <v>4.47475345487073E-2</v>
      </c>
      <c r="V9" s="16">
        <v>3.4782564431405601E-2</v>
      </c>
      <c r="W9" s="16">
        <v>3.1911235913022397E-2</v>
      </c>
      <c r="X9" s="16">
        <v>1.9499962267561299E-2</v>
      </c>
      <c r="Y9" s="16">
        <v>0</v>
      </c>
      <c r="Z9" s="16"/>
      <c r="AA9" s="16">
        <v>4.57303289097186E-2</v>
      </c>
      <c r="AB9" s="16">
        <v>2.8737426805214499E-2</v>
      </c>
      <c r="AC9" s="16"/>
      <c r="AD9" s="16">
        <v>4.0011365332857603E-2</v>
      </c>
      <c r="AE9" s="16">
        <v>3.2860859065729497E-2</v>
      </c>
      <c r="AF9" s="16"/>
      <c r="AG9" s="16">
        <v>5.0304935070014899E-2</v>
      </c>
      <c r="AH9" s="16">
        <v>8.2100687238009108E-3</v>
      </c>
      <c r="AI9" s="16">
        <v>3.3827453919154801E-2</v>
      </c>
      <c r="AJ9" s="16" t="s">
        <v>123</v>
      </c>
      <c r="AK9" s="16" t="s">
        <v>123</v>
      </c>
      <c r="AL9" s="16" t="s">
        <v>123</v>
      </c>
      <c r="AM9" s="16">
        <v>4.9963849539533103E-2</v>
      </c>
      <c r="AN9" s="16">
        <v>8.7181939416811793E-2</v>
      </c>
      <c r="AO9" s="16">
        <v>0</v>
      </c>
      <c r="AP9" s="16"/>
      <c r="AQ9" s="16">
        <v>1.92959730278736E-2</v>
      </c>
      <c r="AR9" s="16">
        <v>5.0435446877241497E-2</v>
      </c>
      <c r="AS9" s="16">
        <v>0</v>
      </c>
      <c r="AT9" s="16">
        <v>0.111025100389051</v>
      </c>
      <c r="AU9" s="16">
        <v>5.3417125592781098E-2</v>
      </c>
      <c r="AV9" s="16">
        <v>0.13857355976819899</v>
      </c>
      <c r="AW9" s="16"/>
      <c r="AX9" s="16">
        <v>7.3694270210659302E-2</v>
      </c>
      <c r="AY9" s="16">
        <v>1.5893209989545999E-2</v>
      </c>
      <c r="AZ9" s="16">
        <v>4.1504707024137298E-2</v>
      </c>
      <c r="BA9" s="16">
        <v>4.6061374283740603E-2</v>
      </c>
      <c r="BB9" s="16">
        <v>5.99947234775529E-2</v>
      </c>
      <c r="BC9" s="16"/>
      <c r="BD9" s="16">
        <v>3.9381467481515497E-2</v>
      </c>
      <c r="BE9" s="16">
        <v>3.9237392478210703E-2</v>
      </c>
      <c r="BF9" s="16"/>
      <c r="BG9" s="16">
        <v>3.1943890737021197E-2</v>
      </c>
      <c r="BH9" s="16">
        <v>4.7776018410593001E-2</v>
      </c>
      <c r="BI9" s="16"/>
      <c r="BJ9" s="16">
        <v>4.9834942501742897E-2</v>
      </c>
      <c r="BK9" s="16">
        <v>1.6775306553060001E-2</v>
      </c>
    </row>
    <row r="10" spans="2:63" x14ac:dyDescent="0.35">
      <c r="B10" s="17" t="s">
        <v>323</v>
      </c>
      <c r="C10" s="16">
        <v>8.6962679173193794E-2</v>
      </c>
      <c r="D10" s="16">
        <v>9.5153595757061296E-2</v>
      </c>
      <c r="E10" s="16">
        <v>8.0551956809483002E-2</v>
      </c>
      <c r="F10" s="16"/>
      <c r="G10" s="16">
        <v>5.3756102987193903E-2</v>
      </c>
      <c r="H10" s="16">
        <v>0.10723219346896901</v>
      </c>
      <c r="I10" s="16">
        <v>8.1898235752165705E-2</v>
      </c>
      <c r="J10" s="16"/>
      <c r="K10" s="16">
        <v>8.1027283991267698E-2</v>
      </c>
      <c r="L10" s="16">
        <v>8.5321369751610601E-2</v>
      </c>
      <c r="M10" s="16">
        <v>8.5175550781649595E-2</v>
      </c>
      <c r="N10" s="16">
        <v>9.6570480388877195E-2</v>
      </c>
      <c r="O10" s="16"/>
      <c r="P10" s="16">
        <v>9.8696151261872894E-2</v>
      </c>
      <c r="Q10" s="16">
        <v>0.126796683762814</v>
      </c>
      <c r="R10" s="16">
        <v>8.6412903068872005E-2</v>
      </c>
      <c r="S10" s="16">
        <v>6.8457134949027595E-2</v>
      </c>
      <c r="T10" s="16"/>
      <c r="U10" s="16">
        <v>6.7841473486258796E-2</v>
      </c>
      <c r="V10" s="16">
        <v>0.13385074792012</v>
      </c>
      <c r="W10" s="16">
        <v>7.7550387906017607E-2</v>
      </c>
      <c r="X10" s="16">
        <v>0.110820979867139</v>
      </c>
      <c r="Y10" s="16">
        <v>9.7842551109393994E-2</v>
      </c>
      <c r="Z10" s="16"/>
      <c r="AA10" s="16">
        <v>8.1526401760859707E-2</v>
      </c>
      <c r="AB10" s="16">
        <v>0.100998254449046</v>
      </c>
      <c r="AC10" s="16"/>
      <c r="AD10" s="16">
        <v>8.1351942238945804E-2</v>
      </c>
      <c r="AE10" s="16">
        <v>9.7821043308071995E-2</v>
      </c>
      <c r="AF10" s="16"/>
      <c r="AG10" s="16">
        <v>8.25076700097159E-2</v>
      </c>
      <c r="AH10" s="16">
        <v>9.8671720385287306E-2</v>
      </c>
      <c r="AI10" s="16">
        <v>5.5195565229794803E-2</v>
      </c>
      <c r="AJ10" s="16" t="s">
        <v>123</v>
      </c>
      <c r="AK10" s="16" t="s">
        <v>123</v>
      </c>
      <c r="AL10" s="16" t="s">
        <v>123</v>
      </c>
      <c r="AM10" s="16">
        <v>0.19719899909927999</v>
      </c>
      <c r="AN10" s="16">
        <v>9.1745893216249E-2</v>
      </c>
      <c r="AO10" s="16">
        <v>0</v>
      </c>
      <c r="AP10" s="16"/>
      <c r="AQ10" s="16">
        <v>8.6428009675983603E-2</v>
      </c>
      <c r="AR10" s="16">
        <v>5.7570875087335403E-2</v>
      </c>
      <c r="AS10" s="16">
        <v>0.101009035785891</v>
      </c>
      <c r="AT10" s="16">
        <v>7.2687673071912998E-2</v>
      </c>
      <c r="AU10" s="16">
        <v>0.10675894285255499</v>
      </c>
      <c r="AV10" s="16">
        <v>0.31599857318487401</v>
      </c>
      <c r="AW10" s="16"/>
      <c r="AX10" s="16">
        <v>9.6395368758164804E-2</v>
      </c>
      <c r="AY10" s="16">
        <v>7.9491818185533997E-2</v>
      </c>
      <c r="AZ10" s="16">
        <v>4.0911491900619698E-2</v>
      </c>
      <c r="BA10" s="16">
        <v>0.115224267312759</v>
      </c>
      <c r="BB10" s="16">
        <v>8.3295722157675597E-2</v>
      </c>
      <c r="BC10" s="16"/>
      <c r="BD10" s="16">
        <v>8.2290951446692101E-2</v>
      </c>
      <c r="BE10" s="16">
        <v>9.7745255173661102E-2</v>
      </c>
      <c r="BF10" s="16"/>
      <c r="BG10" s="16">
        <v>6.65760146169459E-2</v>
      </c>
      <c r="BH10" s="16">
        <v>0.11068287838081101</v>
      </c>
      <c r="BI10" s="16"/>
      <c r="BJ10" s="16">
        <v>9.3580287572843299E-2</v>
      </c>
      <c r="BK10" s="16">
        <v>6.3792289825336398E-2</v>
      </c>
    </row>
    <row r="11" spans="2:63" x14ac:dyDescent="0.35">
      <c r="B11" s="17" t="s">
        <v>324</v>
      </c>
      <c r="C11" s="16">
        <v>0.18178627418441101</v>
      </c>
      <c r="D11" s="16">
        <v>0.168951440839126</v>
      </c>
      <c r="E11" s="16">
        <v>0.19355127888639601</v>
      </c>
      <c r="F11" s="16"/>
      <c r="G11" s="16">
        <v>0.169588901697141</v>
      </c>
      <c r="H11" s="16">
        <v>0.17880940688233399</v>
      </c>
      <c r="I11" s="16">
        <v>0.185264668700765</v>
      </c>
      <c r="J11" s="16"/>
      <c r="K11" s="16">
        <v>0.20123762806366299</v>
      </c>
      <c r="L11" s="16">
        <v>0.124947949997818</v>
      </c>
      <c r="M11" s="16">
        <v>0.15825871513074</v>
      </c>
      <c r="N11" s="16">
        <v>0.26653546660163702</v>
      </c>
      <c r="O11" s="16"/>
      <c r="P11" s="16">
        <v>0.20184814400163101</v>
      </c>
      <c r="Q11" s="16">
        <v>0.194648729826118</v>
      </c>
      <c r="R11" s="16">
        <v>0.14844135734187999</v>
      </c>
      <c r="S11" s="16">
        <v>0.16896978194943801</v>
      </c>
      <c r="T11" s="16"/>
      <c r="U11" s="16">
        <v>0.18942213176446199</v>
      </c>
      <c r="V11" s="16">
        <v>0.18905265528461901</v>
      </c>
      <c r="W11" s="16">
        <v>0.16899093448216501</v>
      </c>
      <c r="X11" s="16">
        <v>0.11387864925904</v>
      </c>
      <c r="Y11" s="16">
        <v>0.19558760381187801</v>
      </c>
      <c r="Z11" s="16"/>
      <c r="AA11" s="16">
        <v>0.22712616611129799</v>
      </c>
      <c r="AB11" s="16">
        <v>0.14138423396457001</v>
      </c>
      <c r="AC11" s="16"/>
      <c r="AD11" s="16">
        <v>0.23176363873160499</v>
      </c>
      <c r="AE11" s="16">
        <v>0.15314521476626</v>
      </c>
      <c r="AF11" s="16"/>
      <c r="AG11" s="16">
        <v>0.184103145806055</v>
      </c>
      <c r="AH11" s="16">
        <v>0.15025872918931499</v>
      </c>
      <c r="AI11" s="16">
        <v>0.22641037413232401</v>
      </c>
      <c r="AJ11" s="16" t="s">
        <v>123</v>
      </c>
      <c r="AK11" s="16" t="s">
        <v>123</v>
      </c>
      <c r="AL11" s="16" t="s">
        <v>123</v>
      </c>
      <c r="AM11" s="16">
        <v>0.19775494601336499</v>
      </c>
      <c r="AN11" s="16">
        <v>0.197893577601649</v>
      </c>
      <c r="AO11" s="16">
        <v>0</v>
      </c>
      <c r="AP11" s="16"/>
      <c r="AQ11" s="16">
        <v>0.180428401125453</v>
      </c>
      <c r="AR11" s="16">
        <v>0.173409779466662</v>
      </c>
      <c r="AS11" s="16">
        <v>0.27742977513293998</v>
      </c>
      <c r="AT11" s="16">
        <v>0.17533978071096301</v>
      </c>
      <c r="AU11" s="16">
        <v>0.17696571255677501</v>
      </c>
      <c r="AV11" s="16">
        <v>0.207688019132654</v>
      </c>
      <c r="AW11" s="16"/>
      <c r="AX11" s="16">
        <v>0.24127785506493099</v>
      </c>
      <c r="AY11" s="16">
        <v>0.15634816294417</v>
      </c>
      <c r="AZ11" s="16">
        <v>0.27950557038757401</v>
      </c>
      <c r="BA11" s="16">
        <v>0.21376964070253601</v>
      </c>
      <c r="BB11" s="16">
        <v>0.14542567878986001</v>
      </c>
      <c r="BC11" s="16"/>
      <c r="BD11" s="16">
        <v>0.173661635331125</v>
      </c>
      <c r="BE11" s="16">
        <v>0.19201585257839399</v>
      </c>
      <c r="BF11" s="16"/>
      <c r="BG11" s="16">
        <v>0.17957696288532399</v>
      </c>
      <c r="BH11" s="16">
        <v>0.185987183106189</v>
      </c>
      <c r="BI11" s="16"/>
      <c r="BJ11" s="16">
        <v>0.17749847570405</v>
      </c>
      <c r="BK11" s="16">
        <v>0.186489163314841</v>
      </c>
    </row>
    <row r="12" spans="2:63" x14ac:dyDescent="0.35">
      <c r="B12" s="17" t="s">
        <v>325</v>
      </c>
      <c r="C12" s="16">
        <v>0.191471852875267</v>
      </c>
      <c r="D12" s="16">
        <v>0.20692736160147401</v>
      </c>
      <c r="E12" s="16">
        <v>0.176739049200899</v>
      </c>
      <c r="F12" s="16"/>
      <c r="G12" s="16">
        <v>0.199533878146369</v>
      </c>
      <c r="H12" s="16">
        <v>0.170808901078466</v>
      </c>
      <c r="I12" s="16">
        <v>0.200764980751999</v>
      </c>
      <c r="J12" s="16"/>
      <c r="K12" s="16">
        <v>0.17474826888129899</v>
      </c>
      <c r="L12" s="16">
        <v>0.226539954679464</v>
      </c>
      <c r="M12" s="16">
        <v>0.17824600847116001</v>
      </c>
      <c r="N12" s="16">
        <v>0.193382120092881</v>
      </c>
      <c r="O12" s="16"/>
      <c r="P12" s="16">
        <v>0.21821492521114</v>
      </c>
      <c r="Q12" s="16">
        <v>0.17077494687376399</v>
      </c>
      <c r="R12" s="16">
        <v>0.22789069176471899</v>
      </c>
      <c r="S12" s="16">
        <v>0.17367875211254799</v>
      </c>
      <c r="T12" s="16"/>
      <c r="U12" s="16">
        <v>0.18125714345704699</v>
      </c>
      <c r="V12" s="16">
        <v>0.171827099490064</v>
      </c>
      <c r="W12" s="16">
        <v>0.219115414654729</v>
      </c>
      <c r="X12" s="16">
        <v>0.26247268408593</v>
      </c>
      <c r="Y12" s="16">
        <v>0.26961579992530899</v>
      </c>
      <c r="Z12" s="16"/>
      <c r="AA12" s="16">
        <v>0.173571737488149</v>
      </c>
      <c r="AB12" s="16">
        <v>0.20238914756932999</v>
      </c>
      <c r="AC12" s="16"/>
      <c r="AD12" s="16">
        <v>0.163562459195461</v>
      </c>
      <c r="AE12" s="16">
        <v>0.17521530817259801</v>
      </c>
      <c r="AF12" s="16"/>
      <c r="AG12" s="16">
        <v>0.18791099984676199</v>
      </c>
      <c r="AH12" s="16">
        <v>0.22676959958624801</v>
      </c>
      <c r="AI12" s="16">
        <v>0.180030062627756</v>
      </c>
      <c r="AJ12" s="16" t="s">
        <v>123</v>
      </c>
      <c r="AK12" s="16" t="s">
        <v>123</v>
      </c>
      <c r="AL12" s="16" t="s">
        <v>123</v>
      </c>
      <c r="AM12" s="16">
        <v>0.17144938258755199</v>
      </c>
      <c r="AN12" s="16">
        <v>0.15973176947897499</v>
      </c>
      <c r="AO12" s="16">
        <v>0.65273470284608004</v>
      </c>
      <c r="AP12" s="16"/>
      <c r="AQ12" s="16">
        <v>0.22765200698065199</v>
      </c>
      <c r="AR12" s="16">
        <v>0.13783805131760499</v>
      </c>
      <c r="AS12" s="16">
        <v>0.10015358042079001</v>
      </c>
      <c r="AT12" s="16">
        <v>0.223187889298438</v>
      </c>
      <c r="AU12" s="16">
        <v>0.17575711399160299</v>
      </c>
      <c r="AV12" s="16">
        <v>0</v>
      </c>
      <c r="AW12" s="16"/>
      <c r="AX12" s="16">
        <v>0.118966506686221</v>
      </c>
      <c r="AY12" s="16">
        <v>0.19889441912646999</v>
      </c>
      <c r="AZ12" s="16">
        <v>0.109391628236208</v>
      </c>
      <c r="BA12" s="16">
        <v>0.20071059717708301</v>
      </c>
      <c r="BB12" s="16">
        <v>0.247228071588249</v>
      </c>
      <c r="BC12" s="16"/>
      <c r="BD12" s="16">
        <v>0.18157129719855</v>
      </c>
      <c r="BE12" s="16">
        <v>0.21438590619565101</v>
      </c>
      <c r="BF12" s="16"/>
      <c r="BG12" s="16">
        <v>0.18099645956750399</v>
      </c>
      <c r="BH12" s="16">
        <v>0.20504856904673499</v>
      </c>
      <c r="BI12" s="16"/>
      <c r="BJ12" s="16">
        <v>0.198343864992993</v>
      </c>
      <c r="BK12" s="16">
        <v>0.184081125074604</v>
      </c>
    </row>
    <row r="13" spans="2:63" x14ac:dyDescent="0.35">
      <c r="B13" s="17" t="s">
        <v>326</v>
      </c>
      <c r="C13" s="16">
        <v>0.481639627693499</v>
      </c>
      <c r="D13" s="16">
        <v>0.49088835027719702</v>
      </c>
      <c r="E13" s="16">
        <v>0.47385179672036698</v>
      </c>
      <c r="F13" s="16"/>
      <c r="G13" s="16">
        <v>0.48122293926056497</v>
      </c>
      <c r="H13" s="16">
        <v>0.46168417825445801</v>
      </c>
      <c r="I13" s="16">
        <v>0.49192829690933798</v>
      </c>
      <c r="J13" s="16"/>
      <c r="K13" s="16">
        <v>0.486903916389192</v>
      </c>
      <c r="L13" s="16">
        <v>0.48975106439994398</v>
      </c>
      <c r="M13" s="16">
        <v>0.51738697246862297</v>
      </c>
      <c r="N13" s="16">
        <v>0.40426479604561999</v>
      </c>
      <c r="O13" s="16"/>
      <c r="P13" s="16">
        <v>0.39833313885340499</v>
      </c>
      <c r="Q13" s="16">
        <v>0.44047965644464898</v>
      </c>
      <c r="R13" s="16">
        <v>0.47344767235127699</v>
      </c>
      <c r="S13" s="16">
        <v>0.54650265496023198</v>
      </c>
      <c r="T13" s="16"/>
      <c r="U13" s="16">
        <v>0.48705102858520799</v>
      </c>
      <c r="V13" s="16">
        <v>0.47048693287379101</v>
      </c>
      <c r="W13" s="16">
        <v>0.480099325850878</v>
      </c>
      <c r="X13" s="16">
        <v>0.49332772452033002</v>
      </c>
      <c r="Y13" s="16">
        <v>0.43695404515341901</v>
      </c>
      <c r="Z13" s="16"/>
      <c r="AA13" s="16">
        <v>0.45038136023754</v>
      </c>
      <c r="AB13" s="16">
        <v>0.50994776613130199</v>
      </c>
      <c r="AC13" s="16"/>
      <c r="AD13" s="16">
        <v>0.46250474704816502</v>
      </c>
      <c r="AE13" s="16">
        <v>0.52770490578961804</v>
      </c>
      <c r="AF13" s="16"/>
      <c r="AG13" s="16">
        <v>0.46202689349974102</v>
      </c>
      <c r="AH13" s="16">
        <v>0.51198557518977905</v>
      </c>
      <c r="AI13" s="16">
        <v>0.49287122563397301</v>
      </c>
      <c r="AJ13" s="16" t="s">
        <v>123</v>
      </c>
      <c r="AK13" s="16" t="s">
        <v>123</v>
      </c>
      <c r="AL13" s="16" t="s">
        <v>123</v>
      </c>
      <c r="AM13" s="16">
        <v>0.38363282276027</v>
      </c>
      <c r="AN13" s="16">
        <v>0.446698895925488</v>
      </c>
      <c r="AO13" s="16">
        <v>0.34726529715392002</v>
      </c>
      <c r="AP13" s="16"/>
      <c r="AQ13" s="16">
        <v>0.47773201981868402</v>
      </c>
      <c r="AR13" s="16">
        <v>0.54141974049975905</v>
      </c>
      <c r="AS13" s="16">
        <v>0.52140760866038005</v>
      </c>
      <c r="AT13" s="16">
        <v>0.41775955652963398</v>
      </c>
      <c r="AU13" s="16">
        <v>0.47802213816332501</v>
      </c>
      <c r="AV13" s="16">
        <v>0.27348530859112702</v>
      </c>
      <c r="AW13" s="16"/>
      <c r="AX13" s="16">
        <v>0.46037980902696501</v>
      </c>
      <c r="AY13" s="16">
        <v>0.53049538186745604</v>
      </c>
      <c r="AZ13" s="16">
        <v>0.49142607044825998</v>
      </c>
      <c r="BA13" s="16">
        <v>0.41494794616555403</v>
      </c>
      <c r="BB13" s="16">
        <v>0.432305612992119</v>
      </c>
      <c r="BC13" s="16"/>
      <c r="BD13" s="16">
        <v>0.50376164917260402</v>
      </c>
      <c r="BE13" s="16">
        <v>0.43843513366445303</v>
      </c>
      <c r="BF13" s="16"/>
      <c r="BG13" s="16">
        <v>0.52128206469068805</v>
      </c>
      <c r="BH13" s="16">
        <v>0.43221146338001898</v>
      </c>
      <c r="BI13" s="16"/>
      <c r="BJ13" s="16">
        <v>0.46255987421077399</v>
      </c>
      <c r="BK13" s="16">
        <v>0.52753921101744194</v>
      </c>
    </row>
    <row r="14" spans="2:63" x14ac:dyDescent="0.35">
      <c r="B14" s="17" t="s">
        <v>84</v>
      </c>
      <c r="C14" s="16">
        <v>1.8913584914324998E-2</v>
      </c>
      <c r="D14" s="16">
        <v>1.2983750231106201E-2</v>
      </c>
      <c r="E14" s="16">
        <v>2.3997303922886799E-2</v>
      </c>
      <c r="F14" s="16"/>
      <c r="G14" s="16">
        <v>1.4392594408584701E-2</v>
      </c>
      <c r="H14" s="16">
        <v>2.2607902673299301E-2</v>
      </c>
      <c r="I14" s="16">
        <v>1.7745298072351499E-2</v>
      </c>
      <c r="J14" s="16"/>
      <c r="K14" s="16">
        <v>1.6286021076884399E-2</v>
      </c>
      <c r="L14" s="16">
        <v>4.0957521159565101E-2</v>
      </c>
      <c r="M14" s="16">
        <v>1.8225145138472398E-2</v>
      </c>
      <c r="N14" s="16">
        <v>0</v>
      </c>
      <c r="O14" s="16"/>
      <c r="P14" s="16">
        <v>3.4647707548504998E-2</v>
      </c>
      <c r="Q14" s="16">
        <v>6.7471309144799896E-3</v>
      </c>
      <c r="R14" s="16">
        <v>1.7375733162316599E-2</v>
      </c>
      <c r="S14" s="16">
        <v>2.1775393782244599E-2</v>
      </c>
      <c r="T14" s="16"/>
      <c r="U14" s="16">
        <v>2.96806881583167E-2</v>
      </c>
      <c r="V14" s="16">
        <v>0</v>
      </c>
      <c r="W14" s="16">
        <v>2.2332701193187601E-2</v>
      </c>
      <c r="X14" s="16">
        <v>0</v>
      </c>
      <c r="Y14" s="16">
        <v>0</v>
      </c>
      <c r="Z14" s="16"/>
      <c r="AA14" s="16">
        <v>2.1664005492433899E-2</v>
      </c>
      <c r="AB14" s="16">
        <v>1.6543171080537499E-2</v>
      </c>
      <c r="AC14" s="16"/>
      <c r="AD14" s="16">
        <v>2.0805847452966101E-2</v>
      </c>
      <c r="AE14" s="16">
        <v>1.32526688977224E-2</v>
      </c>
      <c r="AF14" s="16"/>
      <c r="AG14" s="16">
        <v>3.31463557677113E-2</v>
      </c>
      <c r="AH14" s="16">
        <v>4.1043069255699101E-3</v>
      </c>
      <c r="AI14" s="16">
        <v>1.16653184569978E-2</v>
      </c>
      <c r="AJ14" s="16" t="s">
        <v>123</v>
      </c>
      <c r="AK14" s="16" t="s">
        <v>123</v>
      </c>
      <c r="AL14" s="16" t="s">
        <v>123</v>
      </c>
      <c r="AM14" s="16">
        <v>0</v>
      </c>
      <c r="AN14" s="16">
        <v>1.6747924360826699E-2</v>
      </c>
      <c r="AO14" s="16">
        <v>0</v>
      </c>
      <c r="AP14" s="16"/>
      <c r="AQ14" s="16">
        <v>8.4635893713531293E-3</v>
      </c>
      <c r="AR14" s="16">
        <v>3.9326106751397E-2</v>
      </c>
      <c r="AS14" s="16">
        <v>0</v>
      </c>
      <c r="AT14" s="16">
        <v>0</v>
      </c>
      <c r="AU14" s="16">
        <v>9.0789668429621297E-3</v>
      </c>
      <c r="AV14" s="16">
        <v>6.4254539323145801E-2</v>
      </c>
      <c r="AW14" s="16"/>
      <c r="AX14" s="16">
        <v>9.2861902530582494E-3</v>
      </c>
      <c r="AY14" s="16">
        <v>1.8877007886825298E-2</v>
      </c>
      <c r="AZ14" s="16">
        <v>3.7260532003201098E-2</v>
      </c>
      <c r="BA14" s="16">
        <v>9.2861743583270394E-3</v>
      </c>
      <c r="BB14" s="16">
        <v>3.1750190994543299E-2</v>
      </c>
      <c r="BC14" s="16"/>
      <c r="BD14" s="16">
        <v>1.9332999369513201E-2</v>
      </c>
      <c r="BE14" s="16">
        <v>1.8180459909630201E-2</v>
      </c>
      <c r="BF14" s="16"/>
      <c r="BG14" s="16">
        <v>1.9624607502516701E-2</v>
      </c>
      <c r="BH14" s="16">
        <v>1.8293887675652099E-2</v>
      </c>
      <c r="BI14" s="16"/>
      <c r="BJ14" s="16">
        <v>1.81825550175965E-2</v>
      </c>
      <c r="BK14" s="16">
        <v>2.1322904214716699E-2</v>
      </c>
    </row>
    <row r="15" spans="2:63" x14ac:dyDescent="0.35">
      <c r="B15" s="17" t="s">
        <v>327</v>
      </c>
      <c r="C15" s="19">
        <v>0.12618866033249801</v>
      </c>
      <c r="D15" s="19">
        <v>0.120249097051096</v>
      </c>
      <c r="E15" s="19">
        <v>0.131860571269451</v>
      </c>
      <c r="F15" s="19"/>
      <c r="G15" s="19">
        <v>0.13526168648733999</v>
      </c>
      <c r="H15" s="19">
        <v>0.16608961111144299</v>
      </c>
      <c r="I15" s="19">
        <v>0.104296755565547</v>
      </c>
      <c r="J15" s="19"/>
      <c r="K15" s="19">
        <v>0.120824165588961</v>
      </c>
      <c r="L15" s="19">
        <v>0.117803509763209</v>
      </c>
      <c r="M15" s="19">
        <v>0.12788315879100501</v>
      </c>
      <c r="N15" s="19">
        <v>0.13581761725986299</v>
      </c>
      <c r="O15" s="19"/>
      <c r="P15" s="19">
        <v>0.14695608438531799</v>
      </c>
      <c r="Q15" s="19">
        <v>0.18734953594098999</v>
      </c>
      <c r="R15" s="19">
        <v>0.132844545379808</v>
      </c>
      <c r="S15" s="19">
        <v>8.9073417195537699E-2</v>
      </c>
      <c r="T15" s="19"/>
      <c r="U15" s="19">
        <v>0.11258900803496601</v>
      </c>
      <c r="V15" s="19">
        <v>0.16863331235152601</v>
      </c>
      <c r="W15" s="19">
        <v>0.10946162381904</v>
      </c>
      <c r="X15" s="19">
        <v>0.1303209421347</v>
      </c>
      <c r="Y15" s="19">
        <v>9.7842551109393994E-2</v>
      </c>
      <c r="Z15" s="19"/>
      <c r="AA15" s="19">
        <v>0.12725673067057799</v>
      </c>
      <c r="AB15" s="19">
        <v>0.12973568125426099</v>
      </c>
      <c r="AC15" s="19"/>
      <c r="AD15" s="19">
        <v>0.121363307571803</v>
      </c>
      <c r="AE15" s="19">
        <v>0.13068190237380101</v>
      </c>
      <c r="AF15" s="19"/>
      <c r="AG15" s="19">
        <v>0.132812605079731</v>
      </c>
      <c r="AH15" s="19">
        <v>0.10688178910908799</v>
      </c>
      <c r="AI15" s="19">
        <v>8.9023019148949598E-2</v>
      </c>
      <c r="AJ15" s="19" t="s">
        <v>123</v>
      </c>
      <c r="AK15" s="19" t="s">
        <v>123</v>
      </c>
      <c r="AL15" s="19" t="s">
        <v>123</v>
      </c>
      <c r="AM15" s="19">
        <v>0.24716284863881299</v>
      </c>
      <c r="AN15" s="19">
        <v>0.178927832633061</v>
      </c>
      <c r="AO15" s="19">
        <v>0</v>
      </c>
      <c r="AP15" s="19"/>
      <c r="AQ15" s="19">
        <v>0.10572398270385699</v>
      </c>
      <c r="AR15" s="19">
        <v>0.108006321964577</v>
      </c>
      <c r="AS15" s="19">
        <v>0.101009035785891</v>
      </c>
      <c r="AT15" s="19">
        <v>0.18371277346096401</v>
      </c>
      <c r="AU15" s="19">
        <v>0.160176068445336</v>
      </c>
      <c r="AV15" s="19">
        <v>0.45457213295307303</v>
      </c>
      <c r="AW15" s="19"/>
      <c r="AX15" s="19">
        <v>0.17008963896882401</v>
      </c>
      <c r="AY15" s="19">
        <v>9.5385028175080003E-2</v>
      </c>
      <c r="AZ15" s="19">
        <v>8.2416198924757003E-2</v>
      </c>
      <c r="BA15" s="19">
        <v>0.1612856415965</v>
      </c>
      <c r="BB15" s="19">
        <v>0.143290445635228</v>
      </c>
      <c r="BC15" s="19"/>
      <c r="BD15" s="19">
        <v>0.121672418928208</v>
      </c>
      <c r="BE15" s="19">
        <v>0.13698264765187201</v>
      </c>
      <c r="BF15" s="19"/>
      <c r="BG15" s="19">
        <v>9.8519905353966999E-2</v>
      </c>
      <c r="BH15" s="19">
        <v>0.15845889679140401</v>
      </c>
      <c r="BI15" s="19"/>
      <c r="BJ15" s="19">
        <v>0.14341523007458601</v>
      </c>
      <c r="BK15" s="19">
        <v>8.0567596378396403E-2</v>
      </c>
    </row>
    <row r="16" spans="2:63" x14ac:dyDescent="0.35">
      <c r="B16" s="17" t="s">
        <v>328</v>
      </c>
      <c r="C16" s="19">
        <v>0.67311148056876602</v>
      </c>
      <c r="D16" s="19">
        <v>0.69781571187867197</v>
      </c>
      <c r="E16" s="19">
        <v>0.65059084592126704</v>
      </c>
      <c r="F16" s="19"/>
      <c r="G16" s="19">
        <v>0.68075681740693395</v>
      </c>
      <c r="H16" s="19">
        <v>0.63249307933292398</v>
      </c>
      <c r="I16" s="19">
        <v>0.69269327766133704</v>
      </c>
      <c r="J16" s="19"/>
      <c r="K16" s="19">
        <v>0.66165218527049097</v>
      </c>
      <c r="L16" s="19">
        <v>0.71629101907940795</v>
      </c>
      <c r="M16" s="19">
        <v>0.69563298093978299</v>
      </c>
      <c r="N16" s="19">
        <v>0.59764691613850096</v>
      </c>
      <c r="O16" s="19"/>
      <c r="P16" s="19">
        <v>0.61654806406454599</v>
      </c>
      <c r="Q16" s="19">
        <v>0.61125460331841197</v>
      </c>
      <c r="R16" s="19">
        <v>0.70133836411599604</v>
      </c>
      <c r="S16" s="19">
        <v>0.72018140707278</v>
      </c>
      <c r="T16" s="19"/>
      <c r="U16" s="19">
        <v>0.66830817204225601</v>
      </c>
      <c r="V16" s="19">
        <v>0.64231403236385498</v>
      </c>
      <c r="W16" s="19">
        <v>0.69921474050560695</v>
      </c>
      <c r="X16" s="19">
        <v>0.75580040860625997</v>
      </c>
      <c r="Y16" s="19">
        <v>0.706569845078728</v>
      </c>
      <c r="Z16" s="19"/>
      <c r="AA16" s="19">
        <v>0.62395309772568897</v>
      </c>
      <c r="AB16" s="19">
        <v>0.71233691370063201</v>
      </c>
      <c r="AC16" s="19"/>
      <c r="AD16" s="19">
        <v>0.626067206243626</v>
      </c>
      <c r="AE16" s="19">
        <v>0.70292021396221605</v>
      </c>
      <c r="AF16" s="19"/>
      <c r="AG16" s="19">
        <v>0.64993789334650298</v>
      </c>
      <c r="AH16" s="19">
        <v>0.73875517477602703</v>
      </c>
      <c r="AI16" s="19">
        <v>0.67290128826172901</v>
      </c>
      <c r="AJ16" s="19" t="s">
        <v>123</v>
      </c>
      <c r="AK16" s="19" t="s">
        <v>123</v>
      </c>
      <c r="AL16" s="19" t="s">
        <v>123</v>
      </c>
      <c r="AM16" s="19">
        <v>0.55508220534782204</v>
      </c>
      <c r="AN16" s="19">
        <v>0.606430665404463</v>
      </c>
      <c r="AO16" s="19">
        <v>1</v>
      </c>
      <c r="AP16" s="19"/>
      <c r="AQ16" s="19">
        <v>0.70538402679933698</v>
      </c>
      <c r="AR16" s="19">
        <v>0.67925779181736401</v>
      </c>
      <c r="AS16" s="19">
        <v>0.62156118908116997</v>
      </c>
      <c r="AT16" s="19">
        <v>0.64094744582807295</v>
      </c>
      <c r="AU16" s="19">
        <v>0.65377925215492705</v>
      </c>
      <c r="AV16" s="19">
        <v>0.27348530859112702</v>
      </c>
      <c r="AW16" s="19"/>
      <c r="AX16" s="19">
        <v>0.57934631571318596</v>
      </c>
      <c r="AY16" s="19">
        <v>0.72938980099392503</v>
      </c>
      <c r="AZ16" s="19">
        <v>0.60081769868446799</v>
      </c>
      <c r="BA16" s="19">
        <v>0.61565854334263803</v>
      </c>
      <c r="BB16" s="19">
        <v>0.679533684580368</v>
      </c>
      <c r="BC16" s="19"/>
      <c r="BD16" s="19">
        <v>0.68533294637115405</v>
      </c>
      <c r="BE16" s="19">
        <v>0.65282103986010398</v>
      </c>
      <c r="BF16" s="19"/>
      <c r="BG16" s="19">
        <v>0.70227852425819304</v>
      </c>
      <c r="BH16" s="19">
        <v>0.637260032426754</v>
      </c>
      <c r="BI16" s="19"/>
      <c r="BJ16" s="19">
        <v>0.66090373920376699</v>
      </c>
      <c r="BK16" s="19">
        <v>0.711620336092046</v>
      </c>
    </row>
    <row r="17" spans="2:63" x14ac:dyDescent="0.35">
      <c r="B17" s="17" t="s">
        <v>96</v>
      </c>
      <c r="C17" s="20">
        <v>-0.54692282023626704</v>
      </c>
      <c r="D17" s="20">
        <v>-0.57756661482757499</v>
      </c>
      <c r="E17" s="20">
        <v>-0.51873027465181598</v>
      </c>
      <c r="F17" s="20"/>
      <c r="G17" s="20">
        <v>-0.54549513091959401</v>
      </c>
      <c r="H17" s="20">
        <v>-0.46640346822148099</v>
      </c>
      <c r="I17" s="20">
        <v>-0.58839652209578996</v>
      </c>
      <c r="J17" s="20"/>
      <c r="K17" s="20">
        <v>-0.54082801968153105</v>
      </c>
      <c r="L17" s="20">
        <v>-0.59848750931619998</v>
      </c>
      <c r="M17" s="20">
        <v>-0.56774982214877801</v>
      </c>
      <c r="N17" s="20">
        <v>-0.46182929887863799</v>
      </c>
      <c r="O17" s="20"/>
      <c r="P17" s="20">
        <v>-0.469591979679228</v>
      </c>
      <c r="Q17" s="20">
        <v>-0.42390506737742201</v>
      </c>
      <c r="R17" s="20">
        <v>-0.56849381873618798</v>
      </c>
      <c r="S17" s="20">
        <v>-0.63110798987724204</v>
      </c>
      <c r="T17" s="20"/>
      <c r="U17" s="20">
        <v>-0.55571916400729005</v>
      </c>
      <c r="V17" s="20">
        <v>-0.47368072001233003</v>
      </c>
      <c r="W17" s="20">
        <v>-0.58975311668656705</v>
      </c>
      <c r="X17" s="20">
        <v>-0.62547946647156005</v>
      </c>
      <c r="Y17" s="20">
        <v>-0.608727293969334</v>
      </c>
      <c r="Z17" s="20"/>
      <c r="AA17" s="20">
        <v>-0.496696367055111</v>
      </c>
      <c r="AB17" s="20">
        <v>-0.58260123244637096</v>
      </c>
      <c r="AC17" s="20"/>
      <c r="AD17" s="20">
        <v>-0.50470389867182197</v>
      </c>
      <c r="AE17" s="20">
        <v>-0.57223831158841498</v>
      </c>
      <c r="AF17" s="20"/>
      <c r="AG17" s="20">
        <v>-0.51712528826677195</v>
      </c>
      <c r="AH17" s="20">
        <v>-0.63187338566693896</v>
      </c>
      <c r="AI17" s="20">
        <v>-0.58387826911277896</v>
      </c>
      <c r="AJ17" s="20" t="s">
        <v>123</v>
      </c>
      <c r="AK17" s="20" t="s">
        <v>123</v>
      </c>
      <c r="AL17" s="20" t="s">
        <v>123</v>
      </c>
      <c r="AM17" s="20">
        <v>-0.307919356709009</v>
      </c>
      <c r="AN17" s="20">
        <v>-0.427502832771402</v>
      </c>
      <c r="AO17" s="20">
        <v>-1</v>
      </c>
      <c r="AP17" s="20"/>
      <c r="AQ17" s="20">
        <v>-0.59966004409547902</v>
      </c>
      <c r="AR17" s="20">
        <v>-0.57125146985278696</v>
      </c>
      <c r="AS17" s="20">
        <v>-0.52055215329527904</v>
      </c>
      <c r="AT17" s="20">
        <v>-0.45723467236710902</v>
      </c>
      <c r="AU17" s="20">
        <v>-0.493603183709591</v>
      </c>
      <c r="AV17" s="20">
        <v>0.18108682436194601</v>
      </c>
      <c r="AW17" s="20"/>
      <c r="AX17" s="20">
        <v>-0.409256676744362</v>
      </c>
      <c r="AY17" s="20">
        <v>-0.63400477281884504</v>
      </c>
      <c r="AZ17" s="20">
        <v>-0.51840149975971095</v>
      </c>
      <c r="BA17" s="20">
        <v>-0.45437290174613798</v>
      </c>
      <c r="BB17" s="20">
        <v>-0.53624323894513903</v>
      </c>
      <c r="BC17" s="20"/>
      <c r="BD17" s="20">
        <v>-0.56366052744294703</v>
      </c>
      <c r="BE17" s="20">
        <v>-0.51583839220823202</v>
      </c>
      <c r="BF17" s="20"/>
      <c r="BG17" s="20">
        <v>-0.603758618904226</v>
      </c>
      <c r="BH17" s="20">
        <v>-0.47880113563534998</v>
      </c>
      <c r="BI17" s="20"/>
      <c r="BJ17" s="20">
        <v>-0.51748850912918098</v>
      </c>
      <c r="BK17" s="20">
        <v>-0.63105273971364995</v>
      </c>
    </row>
    <row r="18" spans="2:63" x14ac:dyDescent="0.35">
      <c r="B18" t="s">
        <v>492</v>
      </c>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K22"/>
  <sheetViews>
    <sheetView showGridLines="0" topLeftCell="A6" workbookViewId="0">
      <pane xSplit="2" topLeftCell="C1" activePane="topRight" state="frozen"/>
      <selection pane="topRight" activeCell="B18" sqref="B18"/>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682</v>
      </c>
      <c r="D7" s="10">
        <v>300</v>
      </c>
      <c r="E7" s="10">
        <v>380</v>
      </c>
      <c r="F7" s="10"/>
      <c r="G7" s="10">
        <v>61</v>
      </c>
      <c r="H7" s="10">
        <v>220</v>
      </c>
      <c r="I7" s="10">
        <v>401</v>
      </c>
      <c r="J7" s="10"/>
      <c r="K7" s="10">
        <v>125</v>
      </c>
      <c r="L7" s="10">
        <v>151</v>
      </c>
      <c r="M7" s="10">
        <v>271</v>
      </c>
      <c r="N7" s="10">
        <v>135</v>
      </c>
      <c r="O7" s="10"/>
      <c r="P7" s="10">
        <v>116</v>
      </c>
      <c r="Q7" s="10">
        <v>153</v>
      </c>
      <c r="R7" s="10">
        <v>110</v>
      </c>
      <c r="S7" s="10">
        <v>273</v>
      </c>
      <c r="T7" s="10"/>
      <c r="U7" s="10">
        <v>356</v>
      </c>
      <c r="V7" s="10">
        <v>165</v>
      </c>
      <c r="W7" s="10">
        <v>89</v>
      </c>
      <c r="X7" s="10">
        <v>53</v>
      </c>
      <c r="Y7" s="10">
        <v>10</v>
      </c>
      <c r="Z7" s="10"/>
      <c r="AA7" s="10">
        <v>234</v>
      </c>
      <c r="AB7" s="10">
        <v>236</v>
      </c>
      <c r="AC7" s="10"/>
      <c r="AD7" s="10">
        <v>291</v>
      </c>
      <c r="AE7" s="10">
        <v>295</v>
      </c>
      <c r="AF7" s="10"/>
      <c r="AG7" s="10">
        <v>215</v>
      </c>
      <c r="AH7" s="10">
        <v>237</v>
      </c>
      <c r="AI7" s="10">
        <v>89</v>
      </c>
      <c r="AJ7" s="10" t="s">
        <v>122</v>
      </c>
      <c r="AK7" s="10" t="s">
        <v>122</v>
      </c>
      <c r="AL7" s="10" t="s">
        <v>122</v>
      </c>
      <c r="AM7" s="10">
        <v>20</v>
      </c>
      <c r="AN7" s="10">
        <v>51</v>
      </c>
      <c r="AO7" s="10">
        <v>3</v>
      </c>
      <c r="AP7" s="10"/>
      <c r="AQ7" s="10">
        <v>354</v>
      </c>
      <c r="AR7" s="10">
        <v>151</v>
      </c>
      <c r="AS7" s="10">
        <v>9</v>
      </c>
      <c r="AT7" s="10">
        <v>41</v>
      </c>
      <c r="AU7" s="10">
        <v>109</v>
      </c>
      <c r="AV7" s="10">
        <v>14</v>
      </c>
      <c r="AW7" s="10"/>
      <c r="AX7" s="10">
        <v>110</v>
      </c>
      <c r="AY7" s="10">
        <v>316</v>
      </c>
      <c r="AZ7" s="10">
        <v>25</v>
      </c>
      <c r="BA7" s="10">
        <v>104</v>
      </c>
      <c r="BB7" s="10">
        <v>127</v>
      </c>
      <c r="BC7" s="10"/>
      <c r="BD7" s="10">
        <v>465</v>
      </c>
      <c r="BE7" s="10">
        <v>215</v>
      </c>
      <c r="BF7" s="10"/>
      <c r="BG7" s="10">
        <v>359</v>
      </c>
      <c r="BH7" s="10">
        <v>320</v>
      </c>
      <c r="BI7" s="10"/>
      <c r="BJ7" s="10">
        <v>441</v>
      </c>
      <c r="BK7" s="10">
        <v>229</v>
      </c>
    </row>
    <row r="8" spans="2:63" ht="30" customHeight="1" x14ac:dyDescent="0.35">
      <c r="B8" s="11" t="s">
        <v>19</v>
      </c>
      <c r="C8" s="11">
        <v>672</v>
      </c>
      <c r="D8" s="11">
        <v>306</v>
      </c>
      <c r="E8" s="11">
        <v>364</v>
      </c>
      <c r="F8" s="11"/>
      <c r="G8" s="11">
        <v>64</v>
      </c>
      <c r="H8" s="11">
        <v>206</v>
      </c>
      <c r="I8" s="11">
        <v>402</v>
      </c>
      <c r="J8" s="11"/>
      <c r="K8" s="11">
        <v>115</v>
      </c>
      <c r="L8" s="11">
        <v>147</v>
      </c>
      <c r="M8" s="11">
        <v>264</v>
      </c>
      <c r="N8" s="11">
        <v>145</v>
      </c>
      <c r="O8" s="11"/>
      <c r="P8" s="11">
        <v>115</v>
      </c>
      <c r="Q8" s="11">
        <v>154</v>
      </c>
      <c r="R8" s="11">
        <v>108</v>
      </c>
      <c r="S8" s="11">
        <v>266</v>
      </c>
      <c r="T8" s="11"/>
      <c r="U8" s="11">
        <v>366</v>
      </c>
      <c r="V8" s="11">
        <v>155</v>
      </c>
      <c r="W8" s="11">
        <v>82</v>
      </c>
      <c r="X8" s="11">
        <v>49</v>
      </c>
      <c r="Y8" s="11">
        <v>10</v>
      </c>
      <c r="Z8" s="11"/>
      <c r="AA8" s="11">
        <v>228</v>
      </c>
      <c r="AB8" s="11">
        <v>236</v>
      </c>
      <c r="AC8" s="11"/>
      <c r="AD8" s="11">
        <v>283</v>
      </c>
      <c r="AE8" s="11">
        <v>294</v>
      </c>
      <c r="AF8" s="11"/>
      <c r="AG8" s="11">
        <v>214</v>
      </c>
      <c r="AH8" s="11">
        <v>234</v>
      </c>
      <c r="AI8" s="11">
        <v>85</v>
      </c>
      <c r="AJ8" s="11" t="s">
        <v>122</v>
      </c>
      <c r="AK8" s="11" t="s">
        <v>122</v>
      </c>
      <c r="AL8" s="11" t="s">
        <v>122</v>
      </c>
      <c r="AM8" s="11">
        <v>20</v>
      </c>
      <c r="AN8" s="11">
        <v>52</v>
      </c>
      <c r="AO8" s="11">
        <v>3</v>
      </c>
      <c r="AP8" s="11"/>
      <c r="AQ8" s="11">
        <v>349</v>
      </c>
      <c r="AR8" s="11">
        <v>148</v>
      </c>
      <c r="AS8" s="11">
        <v>9</v>
      </c>
      <c r="AT8" s="11">
        <v>40</v>
      </c>
      <c r="AU8" s="11">
        <v>108</v>
      </c>
      <c r="AV8" s="11">
        <v>14</v>
      </c>
      <c r="AW8" s="11"/>
      <c r="AX8" s="11">
        <v>112</v>
      </c>
      <c r="AY8" s="11">
        <v>308</v>
      </c>
      <c r="AZ8" s="11">
        <v>25</v>
      </c>
      <c r="BA8" s="11">
        <v>102</v>
      </c>
      <c r="BB8" s="11">
        <v>125</v>
      </c>
      <c r="BC8" s="11"/>
      <c r="BD8" s="11">
        <v>457</v>
      </c>
      <c r="BE8" s="11">
        <v>213</v>
      </c>
      <c r="BF8" s="11"/>
      <c r="BG8" s="11">
        <v>354</v>
      </c>
      <c r="BH8" s="11">
        <v>315</v>
      </c>
      <c r="BI8" s="11"/>
      <c r="BJ8" s="11">
        <v>433</v>
      </c>
      <c r="BK8" s="11">
        <v>227</v>
      </c>
    </row>
    <row r="9" spans="2:63" x14ac:dyDescent="0.35">
      <c r="B9" s="17" t="s">
        <v>322</v>
      </c>
      <c r="C9" s="16">
        <v>2.3481481534485302E-2</v>
      </c>
      <c r="D9" s="16">
        <v>2.7350738635302001E-2</v>
      </c>
      <c r="E9" s="16">
        <v>2.0358008376888701E-2</v>
      </c>
      <c r="F9" s="16"/>
      <c r="G9" s="16">
        <v>5.2159077872011801E-2</v>
      </c>
      <c r="H9" s="16">
        <v>4.0638406366651801E-2</v>
      </c>
      <c r="I9" s="16">
        <v>1.01000553160612E-2</v>
      </c>
      <c r="J9" s="16"/>
      <c r="K9" s="16">
        <v>2.1838271224507801E-2</v>
      </c>
      <c r="L9" s="16">
        <v>4.6822927949312601E-2</v>
      </c>
      <c r="M9" s="16">
        <v>1.4185927751005099E-2</v>
      </c>
      <c r="N9" s="16">
        <v>1.81339703022067E-2</v>
      </c>
      <c r="O9" s="16"/>
      <c r="P9" s="16">
        <v>1.6352650013951201E-2</v>
      </c>
      <c r="Q9" s="16">
        <v>2.31019183756105E-2</v>
      </c>
      <c r="R9" s="16">
        <v>4.3695420671540502E-2</v>
      </c>
      <c r="S9" s="16">
        <v>1.7851722235833901E-2</v>
      </c>
      <c r="T9" s="16"/>
      <c r="U9" s="16">
        <v>2.3363753873714099E-2</v>
      </c>
      <c r="V9" s="16">
        <v>1.8430306962292999E-2</v>
      </c>
      <c r="W9" s="16">
        <v>2.1757842337625798E-2</v>
      </c>
      <c r="X9" s="16">
        <v>1.6818256049521599E-2</v>
      </c>
      <c r="Y9" s="16">
        <v>8.2728289719836506E-2</v>
      </c>
      <c r="Z9" s="16"/>
      <c r="AA9" s="16">
        <v>1.6438830433459398E-2</v>
      </c>
      <c r="AB9" s="16">
        <v>2.7184835233862999E-2</v>
      </c>
      <c r="AC9" s="16"/>
      <c r="AD9" s="16">
        <v>2.01050491367313E-2</v>
      </c>
      <c r="AE9" s="16">
        <v>2.4757458964384201E-2</v>
      </c>
      <c r="AF9" s="16"/>
      <c r="AG9" s="16">
        <v>2.1264433380191999E-2</v>
      </c>
      <c r="AH9" s="16">
        <v>3.2268472750754597E-2</v>
      </c>
      <c r="AI9" s="16">
        <v>2.2487707855985799E-2</v>
      </c>
      <c r="AJ9" s="16" t="s">
        <v>123</v>
      </c>
      <c r="AK9" s="16" t="s">
        <v>123</v>
      </c>
      <c r="AL9" s="16" t="s">
        <v>123</v>
      </c>
      <c r="AM9" s="16">
        <v>0</v>
      </c>
      <c r="AN9" s="16">
        <v>1.7691878335787701E-2</v>
      </c>
      <c r="AO9" s="16">
        <v>0</v>
      </c>
      <c r="AP9" s="16"/>
      <c r="AQ9" s="16">
        <v>2.41148550274644E-2</v>
      </c>
      <c r="AR9" s="16">
        <v>2.0450837048186399E-2</v>
      </c>
      <c r="AS9" s="16">
        <v>0</v>
      </c>
      <c r="AT9" s="16">
        <v>6.02659780813454E-2</v>
      </c>
      <c r="AU9" s="16">
        <v>1.7744080645551701E-2</v>
      </c>
      <c r="AV9" s="16">
        <v>0</v>
      </c>
      <c r="AW9" s="16"/>
      <c r="AX9" s="16">
        <v>3.2889450853113102E-2</v>
      </c>
      <c r="AY9" s="16">
        <v>1.4490143198882401E-2</v>
      </c>
      <c r="AZ9" s="16">
        <v>0</v>
      </c>
      <c r="BA9" s="16">
        <v>2.6793198287144299E-2</v>
      </c>
      <c r="BB9" s="16">
        <v>3.93560801716916E-2</v>
      </c>
      <c r="BC9" s="16"/>
      <c r="BD9" s="16">
        <v>1.9274935704439201E-2</v>
      </c>
      <c r="BE9" s="16">
        <v>3.2708452622633603E-2</v>
      </c>
      <c r="BF9" s="16"/>
      <c r="BG9" s="16">
        <v>1.68716991227022E-2</v>
      </c>
      <c r="BH9" s="16">
        <v>3.1127480097115901E-2</v>
      </c>
      <c r="BI9" s="16"/>
      <c r="BJ9" s="16">
        <v>2.5578698756494E-2</v>
      </c>
      <c r="BK9" s="16">
        <v>2.0743244526935298E-2</v>
      </c>
    </row>
    <row r="10" spans="2:63" x14ac:dyDescent="0.35">
      <c r="B10" s="17" t="s">
        <v>323</v>
      </c>
      <c r="C10" s="16">
        <v>5.3640594045796401E-2</v>
      </c>
      <c r="D10" s="16">
        <v>5.7540466047369898E-2</v>
      </c>
      <c r="E10" s="16">
        <v>5.06544678524345E-2</v>
      </c>
      <c r="F10" s="16"/>
      <c r="G10" s="16">
        <v>0.108700780042293</v>
      </c>
      <c r="H10" s="16">
        <v>5.7811324722301403E-2</v>
      </c>
      <c r="I10" s="16">
        <v>4.2685750096814197E-2</v>
      </c>
      <c r="J10" s="16"/>
      <c r="K10" s="16">
        <v>8.0006990794713406E-2</v>
      </c>
      <c r="L10" s="16">
        <v>2.60371154208941E-2</v>
      </c>
      <c r="M10" s="16">
        <v>5.0048218816470098E-2</v>
      </c>
      <c r="N10" s="16">
        <v>6.7149859200677606E-2</v>
      </c>
      <c r="O10" s="16"/>
      <c r="P10" s="16">
        <v>6.3354327522894993E-2</v>
      </c>
      <c r="Q10" s="16">
        <v>5.5345865517416402E-2</v>
      </c>
      <c r="R10" s="16">
        <v>1.8042718259056099E-2</v>
      </c>
      <c r="S10" s="16">
        <v>6.5492590987573596E-2</v>
      </c>
      <c r="T10" s="16"/>
      <c r="U10" s="16">
        <v>5.8222708218484902E-2</v>
      </c>
      <c r="V10" s="16">
        <v>4.2713049515039903E-2</v>
      </c>
      <c r="W10" s="16">
        <v>4.32175173371665E-2</v>
      </c>
      <c r="X10" s="16">
        <v>9.1847410776812605E-2</v>
      </c>
      <c r="Y10" s="16">
        <v>0</v>
      </c>
      <c r="Z10" s="16"/>
      <c r="AA10" s="16">
        <v>5.5559512316550402E-2</v>
      </c>
      <c r="AB10" s="16">
        <v>5.63857316563907E-2</v>
      </c>
      <c r="AC10" s="16"/>
      <c r="AD10" s="16">
        <v>3.5488100526426397E-2</v>
      </c>
      <c r="AE10" s="16">
        <v>6.5079450693210805E-2</v>
      </c>
      <c r="AF10" s="16"/>
      <c r="AG10" s="16">
        <v>3.6276735818339102E-2</v>
      </c>
      <c r="AH10" s="16">
        <v>5.5599473434746603E-2</v>
      </c>
      <c r="AI10" s="16">
        <v>7.3561566406440099E-2</v>
      </c>
      <c r="AJ10" s="16" t="s">
        <v>123</v>
      </c>
      <c r="AK10" s="16" t="s">
        <v>123</v>
      </c>
      <c r="AL10" s="16" t="s">
        <v>123</v>
      </c>
      <c r="AM10" s="16">
        <v>0</v>
      </c>
      <c r="AN10" s="16">
        <v>3.5744256970493202E-2</v>
      </c>
      <c r="AO10" s="16">
        <v>0</v>
      </c>
      <c r="AP10" s="16"/>
      <c r="AQ10" s="16">
        <v>5.1969429664497399E-2</v>
      </c>
      <c r="AR10" s="16">
        <v>3.9293456913004697E-2</v>
      </c>
      <c r="AS10" s="16">
        <v>0.10015358042079001</v>
      </c>
      <c r="AT10" s="16">
        <v>9.6170776232168798E-2</v>
      </c>
      <c r="AU10" s="16">
        <v>3.5182745973918197E-2</v>
      </c>
      <c r="AV10" s="16">
        <v>0.25302961683273301</v>
      </c>
      <c r="AW10" s="16"/>
      <c r="AX10" s="16">
        <v>8.5670547587554505E-2</v>
      </c>
      <c r="AY10" s="16">
        <v>4.5952041680171002E-2</v>
      </c>
      <c r="AZ10" s="16">
        <v>7.5492051448431005E-2</v>
      </c>
      <c r="BA10" s="16">
        <v>4.6292586573128403E-2</v>
      </c>
      <c r="BB10" s="16">
        <v>4.5505453054808902E-2</v>
      </c>
      <c r="BC10" s="16"/>
      <c r="BD10" s="16">
        <v>5.5968972192862301E-2</v>
      </c>
      <c r="BE10" s="16">
        <v>4.9119161359356601E-2</v>
      </c>
      <c r="BF10" s="16"/>
      <c r="BG10" s="16">
        <v>4.9351221608464203E-2</v>
      </c>
      <c r="BH10" s="16">
        <v>5.8965653417681299E-2</v>
      </c>
      <c r="BI10" s="16"/>
      <c r="BJ10" s="16">
        <v>5.2243925547483E-2</v>
      </c>
      <c r="BK10" s="16">
        <v>5.2062345912562001E-2</v>
      </c>
    </row>
    <row r="11" spans="2:63" x14ac:dyDescent="0.35">
      <c r="B11" s="17" t="s">
        <v>324</v>
      </c>
      <c r="C11" s="16">
        <v>0.17952076000487199</v>
      </c>
      <c r="D11" s="16">
        <v>0.175393261318705</v>
      </c>
      <c r="E11" s="16">
        <v>0.18133633758726</v>
      </c>
      <c r="F11" s="16"/>
      <c r="G11" s="16">
        <v>0.14079908646633399</v>
      </c>
      <c r="H11" s="16">
        <v>0.18326828108319301</v>
      </c>
      <c r="I11" s="16">
        <v>0.18380280138285801</v>
      </c>
      <c r="J11" s="16"/>
      <c r="K11" s="16">
        <v>0.16048766619622601</v>
      </c>
      <c r="L11" s="16">
        <v>0.177178174581547</v>
      </c>
      <c r="M11" s="16">
        <v>0.175352335613738</v>
      </c>
      <c r="N11" s="16">
        <v>0.20454095202303799</v>
      </c>
      <c r="O11" s="16"/>
      <c r="P11" s="16">
        <v>0.211832982119462</v>
      </c>
      <c r="Q11" s="16">
        <v>0.213966166235975</v>
      </c>
      <c r="R11" s="16">
        <v>0.15409278267392101</v>
      </c>
      <c r="S11" s="16">
        <v>0.153461099215737</v>
      </c>
      <c r="T11" s="16"/>
      <c r="U11" s="16">
        <v>0.17326079914273099</v>
      </c>
      <c r="V11" s="16">
        <v>0.19993322220044199</v>
      </c>
      <c r="W11" s="16">
        <v>0.223833437363609</v>
      </c>
      <c r="X11" s="16">
        <v>0.115888663403328</v>
      </c>
      <c r="Y11" s="16">
        <v>9.7842551109393994E-2</v>
      </c>
      <c r="Z11" s="16"/>
      <c r="AA11" s="16">
        <v>0.17537647466764</v>
      </c>
      <c r="AB11" s="16">
        <v>0.164688704157291</v>
      </c>
      <c r="AC11" s="16"/>
      <c r="AD11" s="16">
        <v>0.18555701291684901</v>
      </c>
      <c r="AE11" s="16">
        <v>0.17965833423139899</v>
      </c>
      <c r="AF11" s="16"/>
      <c r="AG11" s="16">
        <v>0.18464973806221899</v>
      </c>
      <c r="AH11" s="16">
        <v>0.18082853299646201</v>
      </c>
      <c r="AI11" s="16">
        <v>0.157663591154246</v>
      </c>
      <c r="AJ11" s="16" t="s">
        <v>123</v>
      </c>
      <c r="AK11" s="16" t="s">
        <v>123</v>
      </c>
      <c r="AL11" s="16" t="s">
        <v>123</v>
      </c>
      <c r="AM11" s="16">
        <v>9.8137770086921594E-2</v>
      </c>
      <c r="AN11" s="16">
        <v>0.23057097227349699</v>
      </c>
      <c r="AO11" s="16">
        <v>0</v>
      </c>
      <c r="AP11" s="16"/>
      <c r="AQ11" s="16">
        <v>0.192655461490535</v>
      </c>
      <c r="AR11" s="16">
        <v>0.13362378955398799</v>
      </c>
      <c r="AS11" s="16">
        <v>0.10004601593567899</v>
      </c>
      <c r="AT11" s="16">
        <v>0.19638053917836801</v>
      </c>
      <c r="AU11" s="16">
        <v>0.20236811838682101</v>
      </c>
      <c r="AV11" s="16">
        <v>0.14114859657892001</v>
      </c>
      <c r="AW11" s="16"/>
      <c r="AX11" s="16">
        <v>0.18735429043318899</v>
      </c>
      <c r="AY11" s="16">
        <v>0.16561035016589001</v>
      </c>
      <c r="AZ11" s="16">
        <v>0.19838868100895499</v>
      </c>
      <c r="BA11" s="16">
        <v>0.18401796730398301</v>
      </c>
      <c r="BB11" s="16">
        <v>0.19938892390468399</v>
      </c>
      <c r="BC11" s="16"/>
      <c r="BD11" s="16">
        <v>0.17934764801202299</v>
      </c>
      <c r="BE11" s="16">
        <v>0.17719651090774199</v>
      </c>
      <c r="BF11" s="16"/>
      <c r="BG11" s="16">
        <v>0.16978723114025501</v>
      </c>
      <c r="BH11" s="16">
        <v>0.19215119510725701</v>
      </c>
      <c r="BI11" s="16"/>
      <c r="BJ11" s="16">
        <v>0.19363849225382701</v>
      </c>
      <c r="BK11" s="16">
        <v>0.14930657519231699</v>
      </c>
    </row>
    <row r="12" spans="2:63" x14ac:dyDescent="0.35">
      <c r="B12" s="17" t="s">
        <v>325</v>
      </c>
      <c r="C12" s="16">
        <v>0.19903761098466999</v>
      </c>
      <c r="D12" s="16">
        <v>0.22365358325517901</v>
      </c>
      <c r="E12" s="16">
        <v>0.17665031438008699</v>
      </c>
      <c r="F12" s="16"/>
      <c r="G12" s="16">
        <v>0.19367800216046299</v>
      </c>
      <c r="H12" s="16">
        <v>0.205399296951533</v>
      </c>
      <c r="I12" s="16">
        <v>0.196637310836035</v>
      </c>
      <c r="J12" s="16"/>
      <c r="K12" s="16">
        <v>0.18309178565355899</v>
      </c>
      <c r="L12" s="16">
        <v>0.23303157973507699</v>
      </c>
      <c r="M12" s="16">
        <v>0.168200838322771</v>
      </c>
      <c r="N12" s="16">
        <v>0.233447721873348</v>
      </c>
      <c r="O12" s="16"/>
      <c r="P12" s="16">
        <v>0.22263816843154699</v>
      </c>
      <c r="Q12" s="16">
        <v>0.22553057568167301</v>
      </c>
      <c r="R12" s="16">
        <v>0.221235022303434</v>
      </c>
      <c r="S12" s="16">
        <v>0.16891982410783901</v>
      </c>
      <c r="T12" s="16"/>
      <c r="U12" s="16">
        <v>0.20206459095889201</v>
      </c>
      <c r="V12" s="16">
        <v>0.22260450009100999</v>
      </c>
      <c r="W12" s="16">
        <v>0.17021490105839801</v>
      </c>
      <c r="X12" s="16">
        <v>0.18605128303141999</v>
      </c>
      <c r="Y12" s="16">
        <v>9.7776472266735998E-2</v>
      </c>
      <c r="Z12" s="16"/>
      <c r="AA12" s="16">
        <v>0.193736233686647</v>
      </c>
      <c r="AB12" s="16">
        <v>0.218591814856504</v>
      </c>
      <c r="AC12" s="16"/>
      <c r="AD12" s="16">
        <v>0.19670505981620701</v>
      </c>
      <c r="AE12" s="16">
        <v>0.17855673742111899</v>
      </c>
      <c r="AF12" s="16"/>
      <c r="AG12" s="16">
        <v>0.191701981059475</v>
      </c>
      <c r="AH12" s="16">
        <v>0.22269219439650301</v>
      </c>
      <c r="AI12" s="16">
        <v>0.20235302851635001</v>
      </c>
      <c r="AJ12" s="16" t="s">
        <v>123</v>
      </c>
      <c r="AK12" s="16" t="s">
        <v>123</v>
      </c>
      <c r="AL12" s="16" t="s">
        <v>123</v>
      </c>
      <c r="AM12" s="16">
        <v>0.27698759607366402</v>
      </c>
      <c r="AN12" s="16">
        <v>0.25013222497517301</v>
      </c>
      <c r="AO12" s="16">
        <v>0.33614403954488897</v>
      </c>
      <c r="AP12" s="16"/>
      <c r="AQ12" s="16">
        <v>0.211983232914526</v>
      </c>
      <c r="AR12" s="16">
        <v>0.17151026218764701</v>
      </c>
      <c r="AS12" s="16">
        <v>0</v>
      </c>
      <c r="AT12" s="16">
        <v>0.25189531094751599</v>
      </c>
      <c r="AU12" s="16">
        <v>0.216964710061402</v>
      </c>
      <c r="AV12" s="16">
        <v>6.2968956352140795E-2</v>
      </c>
      <c r="AW12" s="16"/>
      <c r="AX12" s="16">
        <v>0.14822205624993301</v>
      </c>
      <c r="AY12" s="16">
        <v>0.20074687609108299</v>
      </c>
      <c r="AZ12" s="16">
        <v>0.18336383056778999</v>
      </c>
      <c r="BA12" s="16">
        <v>0.22440145648784801</v>
      </c>
      <c r="BB12" s="16">
        <v>0.22283350530580301</v>
      </c>
      <c r="BC12" s="16"/>
      <c r="BD12" s="16">
        <v>0.190899271919338</v>
      </c>
      <c r="BE12" s="16">
        <v>0.218239266353835</v>
      </c>
      <c r="BF12" s="16"/>
      <c r="BG12" s="16">
        <v>0.190063722292551</v>
      </c>
      <c r="BH12" s="16">
        <v>0.21099944934854301</v>
      </c>
      <c r="BI12" s="16"/>
      <c r="BJ12" s="16">
        <v>0.19637025005646899</v>
      </c>
      <c r="BK12" s="16">
        <v>0.20214258828954099</v>
      </c>
    </row>
    <row r="13" spans="2:63" x14ac:dyDescent="0.35">
      <c r="B13" s="17" t="s">
        <v>326</v>
      </c>
      <c r="C13" s="16">
        <v>0.51244384688437306</v>
      </c>
      <c r="D13" s="16">
        <v>0.49611973576040203</v>
      </c>
      <c r="E13" s="16">
        <v>0.52892789029105303</v>
      </c>
      <c r="F13" s="16"/>
      <c r="G13" s="16">
        <v>0.49027045905031402</v>
      </c>
      <c r="H13" s="16">
        <v>0.46815438712615698</v>
      </c>
      <c r="I13" s="16">
        <v>0.53868186491188397</v>
      </c>
      <c r="J13" s="16"/>
      <c r="K13" s="16">
        <v>0.52462610155548794</v>
      </c>
      <c r="L13" s="16">
        <v>0.48252678387327402</v>
      </c>
      <c r="M13" s="16">
        <v>0.55894235002348702</v>
      </c>
      <c r="N13" s="16">
        <v>0.44841357621043398</v>
      </c>
      <c r="O13" s="16"/>
      <c r="P13" s="16">
        <v>0.42769642383983603</v>
      </c>
      <c r="Q13" s="16">
        <v>0.45497128551007898</v>
      </c>
      <c r="R13" s="16">
        <v>0.53607657401507902</v>
      </c>
      <c r="S13" s="16">
        <v>0.56555125205961798</v>
      </c>
      <c r="T13" s="16"/>
      <c r="U13" s="16">
        <v>0.50252842476825799</v>
      </c>
      <c r="V13" s="16">
        <v>0.485862835738051</v>
      </c>
      <c r="W13" s="16">
        <v>0.51864735528804295</v>
      </c>
      <c r="X13" s="16">
        <v>0.58939438673891797</v>
      </c>
      <c r="Y13" s="16">
        <v>0.72165268690403395</v>
      </c>
      <c r="Z13" s="16"/>
      <c r="AA13" s="16">
        <v>0.52902951989797198</v>
      </c>
      <c r="AB13" s="16">
        <v>0.50875377417282697</v>
      </c>
      <c r="AC13" s="16"/>
      <c r="AD13" s="16">
        <v>0.53448664817090197</v>
      </c>
      <c r="AE13" s="16">
        <v>0.52262533121013199</v>
      </c>
      <c r="AF13" s="16"/>
      <c r="AG13" s="16">
        <v>0.53359463292076903</v>
      </c>
      <c r="AH13" s="16">
        <v>0.49546721374108998</v>
      </c>
      <c r="AI13" s="16">
        <v>0.50955701357590499</v>
      </c>
      <c r="AJ13" s="16" t="s">
        <v>123</v>
      </c>
      <c r="AK13" s="16" t="s">
        <v>123</v>
      </c>
      <c r="AL13" s="16" t="s">
        <v>123</v>
      </c>
      <c r="AM13" s="16">
        <v>0.57288630167957799</v>
      </c>
      <c r="AN13" s="16">
        <v>0.431066165414281</v>
      </c>
      <c r="AO13" s="16">
        <v>0.31659066330119101</v>
      </c>
      <c r="AP13" s="16"/>
      <c r="AQ13" s="16">
        <v>0.49382634390769498</v>
      </c>
      <c r="AR13" s="16">
        <v>0.60231005490163203</v>
      </c>
      <c r="AS13" s="16">
        <v>0.799800403643531</v>
      </c>
      <c r="AT13" s="16">
        <v>0.35251290127035501</v>
      </c>
      <c r="AU13" s="16">
        <v>0.50008745739808202</v>
      </c>
      <c r="AV13" s="16">
        <v>0.40299368749700198</v>
      </c>
      <c r="AW13" s="16"/>
      <c r="AX13" s="16">
        <v>0.50899673657292699</v>
      </c>
      <c r="AY13" s="16">
        <v>0.53897426110338997</v>
      </c>
      <c r="AZ13" s="16">
        <v>0.50549490497162297</v>
      </c>
      <c r="BA13" s="16">
        <v>0.50041474198189695</v>
      </c>
      <c r="BB13" s="16">
        <v>0.46116584656846898</v>
      </c>
      <c r="BC13" s="16"/>
      <c r="BD13" s="16">
        <v>0.52070834881222805</v>
      </c>
      <c r="BE13" s="16">
        <v>0.49470891466950501</v>
      </c>
      <c r="BF13" s="16"/>
      <c r="BG13" s="16">
        <v>0.53850750566596906</v>
      </c>
      <c r="BH13" s="16">
        <v>0.478558293874498</v>
      </c>
      <c r="BI13" s="16"/>
      <c r="BJ13" s="16">
        <v>0.50097886997808905</v>
      </c>
      <c r="BK13" s="16">
        <v>0.540850288698559</v>
      </c>
    </row>
    <row r="14" spans="2:63" x14ac:dyDescent="0.35">
      <c r="B14" s="17" t="s">
        <v>84</v>
      </c>
      <c r="C14" s="16">
        <v>3.1875706545803899E-2</v>
      </c>
      <c r="D14" s="16">
        <v>1.99422149830417E-2</v>
      </c>
      <c r="E14" s="16">
        <v>4.2072981512277598E-2</v>
      </c>
      <c r="F14" s="16"/>
      <c r="G14" s="16">
        <v>1.4392594408584701E-2</v>
      </c>
      <c r="H14" s="16">
        <v>4.4728303750163699E-2</v>
      </c>
      <c r="I14" s="16">
        <v>2.8092217456348E-2</v>
      </c>
      <c r="J14" s="16"/>
      <c r="K14" s="16">
        <v>2.99491845755059E-2</v>
      </c>
      <c r="L14" s="16">
        <v>3.44034184398955E-2</v>
      </c>
      <c r="M14" s="16">
        <v>3.3270329472528698E-2</v>
      </c>
      <c r="N14" s="16">
        <v>2.8313920390295799E-2</v>
      </c>
      <c r="O14" s="16"/>
      <c r="P14" s="16">
        <v>5.81254480723081E-2</v>
      </c>
      <c r="Q14" s="16">
        <v>2.7084188679247001E-2</v>
      </c>
      <c r="R14" s="16">
        <v>2.6857482076969402E-2</v>
      </c>
      <c r="S14" s="16">
        <v>2.8723511393398099E-2</v>
      </c>
      <c r="T14" s="16"/>
      <c r="U14" s="16">
        <v>4.0559723037920298E-2</v>
      </c>
      <c r="V14" s="16">
        <v>3.0456085493163299E-2</v>
      </c>
      <c r="W14" s="16">
        <v>2.2328946615156799E-2</v>
      </c>
      <c r="X14" s="16">
        <v>0</v>
      </c>
      <c r="Y14" s="16">
        <v>0</v>
      </c>
      <c r="Z14" s="16"/>
      <c r="AA14" s="16">
        <v>2.9859428997730701E-2</v>
      </c>
      <c r="AB14" s="16">
        <v>2.43951399231245E-2</v>
      </c>
      <c r="AC14" s="16"/>
      <c r="AD14" s="16">
        <v>2.7658129432884801E-2</v>
      </c>
      <c r="AE14" s="16">
        <v>2.93226874797551E-2</v>
      </c>
      <c r="AF14" s="16"/>
      <c r="AG14" s="16">
        <v>3.2512478759005897E-2</v>
      </c>
      <c r="AH14" s="16">
        <v>1.31441126804436E-2</v>
      </c>
      <c r="AI14" s="16">
        <v>3.4377092491073701E-2</v>
      </c>
      <c r="AJ14" s="16" t="s">
        <v>123</v>
      </c>
      <c r="AK14" s="16" t="s">
        <v>123</v>
      </c>
      <c r="AL14" s="16" t="s">
        <v>123</v>
      </c>
      <c r="AM14" s="16">
        <v>5.1988332159836399E-2</v>
      </c>
      <c r="AN14" s="16">
        <v>3.47945020307679E-2</v>
      </c>
      <c r="AO14" s="16">
        <v>0.34726529715392002</v>
      </c>
      <c r="AP14" s="16"/>
      <c r="AQ14" s="16">
        <v>2.5450676995282601E-2</v>
      </c>
      <c r="AR14" s="16">
        <v>3.2811599395541E-2</v>
      </c>
      <c r="AS14" s="16">
        <v>0</v>
      </c>
      <c r="AT14" s="16">
        <v>4.27744942902464E-2</v>
      </c>
      <c r="AU14" s="16">
        <v>2.7652887534224499E-2</v>
      </c>
      <c r="AV14" s="16">
        <v>0.139859142739204</v>
      </c>
      <c r="AW14" s="16"/>
      <c r="AX14" s="16">
        <v>3.6866918303283598E-2</v>
      </c>
      <c r="AY14" s="16">
        <v>3.4226327760584298E-2</v>
      </c>
      <c r="AZ14" s="16">
        <v>3.7260532003201098E-2</v>
      </c>
      <c r="BA14" s="16">
        <v>1.8080049365999599E-2</v>
      </c>
      <c r="BB14" s="16">
        <v>3.1750190994543299E-2</v>
      </c>
      <c r="BC14" s="16"/>
      <c r="BD14" s="16">
        <v>3.3800823359109902E-2</v>
      </c>
      <c r="BE14" s="16">
        <v>2.80276940869266E-2</v>
      </c>
      <c r="BF14" s="16"/>
      <c r="BG14" s="16">
        <v>3.54186201700585E-2</v>
      </c>
      <c r="BH14" s="16">
        <v>2.8197928154905599E-2</v>
      </c>
      <c r="BI14" s="16"/>
      <c r="BJ14" s="16">
        <v>3.1189763407637201E-2</v>
      </c>
      <c r="BK14" s="16">
        <v>3.4894957380085301E-2</v>
      </c>
    </row>
    <row r="15" spans="2:63" x14ac:dyDescent="0.35">
      <c r="B15" s="17" t="s">
        <v>327</v>
      </c>
      <c r="C15" s="19">
        <v>7.7122075580281696E-2</v>
      </c>
      <c r="D15" s="19">
        <v>8.4891204682671903E-2</v>
      </c>
      <c r="E15" s="19">
        <v>7.1012476229323204E-2</v>
      </c>
      <c r="F15" s="19"/>
      <c r="G15" s="19">
        <v>0.16085985791430399</v>
      </c>
      <c r="H15" s="19">
        <v>9.8449731088953205E-2</v>
      </c>
      <c r="I15" s="19">
        <v>5.2785805412875399E-2</v>
      </c>
      <c r="J15" s="19"/>
      <c r="K15" s="19">
        <v>0.10184526201922101</v>
      </c>
      <c r="L15" s="19">
        <v>7.2860043370206795E-2</v>
      </c>
      <c r="M15" s="19">
        <v>6.4234146567475295E-2</v>
      </c>
      <c r="N15" s="19">
        <v>8.5283829502884295E-2</v>
      </c>
      <c r="O15" s="19"/>
      <c r="P15" s="19">
        <v>7.9706977536846205E-2</v>
      </c>
      <c r="Q15" s="19">
        <v>7.8447783893026896E-2</v>
      </c>
      <c r="R15" s="19">
        <v>6.1738138930596598E-2</v>
      </c>
      <c r="S15" s="19">
        <v>8.3344313223407504E-2</v>
      </c>
      <c r="T15" s="19"/>
      <c r="U15" s="19">
        <v>8.1586462092199094E-2</v>
      </c>
      <c r="V15" s="19">
        <v>6.1143356477332898E-2</v>
      </c>
      <c r="W15" s="19">
        <v>6.4975359674792302E-2</v>
      </c>
      <c r="X15" s="19">
        <v>0.108665666826334</v>
      </c>
      <c r="Y15" s="19">
        <v>8.2728289719836506E-2</v>
      </c>
      <c r="Z15" s="19"/>
      <c r="AA15" s="19">
        <v>7.1998342750009894E-2</v>
      </c>
      <c r="AB15" s="19">
        <v>8.3570566890253703E-2</v>
      </c>
      <c r="AC15" s="19"/>
      <c r="AD15" s="19">
        <v>5.5593149663157697E-2</v>
      </c>
      <c r="AE15" s="19">
        <v>8.9836909657594999E-2</v>
      </c>
      <c r="AF15" s="19"/>
      <c r="AG15" s="19">
        <v>5.7541169198531097E-2</v>
      </c>
      <c r="AH15" s="19">
        <v>8.78679461855012E-2</v>
      </c>
      <c r="AI15" s="19">
        <v>9.6049274262425904E-2</v>
      </c>
      <c r="AJ15" s="19" t="s">
        <v>123</v>
      </c>
      <c r="AK15" s="19" t="s">
        <v>123</v>
      </c>
      <c r="AL15" s="19" t="s">
        <v>123</v>
      </c>
      <c r="AM15" s="19">
        <v>0</v>
      </c>
      <c r="AN15" s="19">
        <v>5.3436135306280899E-2</v>
      </c>
      <c r="AO15" s="19">
        <v>0</v>
      </c>
      <c r="AP15" s="19"/>
      <c r="AQ15" s="19">
        <v>7.6084284691961795E-2</v>
      </c>
      <c r="AR15" s="19">
        <v>5.9744293961190999E-2</v>
      </c>
      <c r="AS15" s="19">
        <v>0.10015358042079001</v>
      </c>
      <c r="AT15" s="19">
        <v>0.156436754313514</v>
      </c>
      <c r="AU15" s="19">
        <v>5.2926826619469902E-2</v>
      </c>
      <c r="AV15" s="19">
        <v>0.25302961683273301</v>
      </c>
      <c r="AW15" s="19"/>
      <c r="AX15" s="19">
        <v>0.118559998440668</v>
      </c>
      <c r="AY15" s="19">
        <v>6.0442184879053402E-2</v>
      </c>
      <c r="AZ15" s="19">
        <v>7.5492051448431005E-2</v>
      </c>
      <c r="BA15" s="19">
        <v>7.3085784860272798E-2</v>
      </c>
      <c r="BB15" s="19">
        <v>8.4861533226500599E-2</v>
      </c>
      <c r="BC15" s="19"/>
      <c r="BD15" s="19">
        <v>7.5243907897301496E-2</v>
      </c>
      <c r="BE15" s="19">
        <v>8.1827613981990205E-2</v>
      </c>
      <c r="BF15" s="19"/>
      <c r="BG15" s="19">
        <v>6.6222920731166396E-2</v>
      </c>
      <c r="BH15" s="19">
        <v>9.00931335147971E-2</v>
      </c>
      <c r="BI15" s="19"/>
      <c r="BJ15" s="19">
        <v>7.78226243039771E-2</v>
      </c>
      <c r="BK15" s="19">
        <v>7.2805590439497303E-2</v>
      </c>
    </row>
    <row r="16" spans="2:63" x14ac:dyDescent="0.35">
      <c r="B16" s="17" t="s">
        <v>328</v>
      </c>
      <c r="C16" s="19">
        <v>0.71148145786904304</v>
      </c>
      <c r="D16" s="19">
        <v>0.71977331901558195</v>
      </c>
      <c r="E16" s="19">
        <v>0.70557820467113996</v>
      </c>
      <c r="F16" s="19"/>
      <c r="G16" s="19">
        <v>0.68394846121077701</v>
      </c>
      <c r="H16" s="19">
        <v>0.67355368407769001</v>
      </c>
      <c r="I16" s="19">
        <v>0.73531917574791905</v>
      </c>
      <c r="J16" s="19"/>
      <c r="K16" s="19">
        <v>0.70771788720904705</v>
      </c>
      <c r="L16" s="19">
        <v>0.71555836360835101</v>
      </c>
      <c r="M16" s="19">
        <v>0.72714318834625802</v>
      </c>
      <c r="N16" s="19">
        <v>0.68186129808378204</v>
      </c>
      <c r="O16" s="19"/>
      <c r="P16" s="19">
        <v>0.65033459227138302</v>
      </c>
      <c r="Q16" s="19">
        <v>0.68050186119175204</v>
      </c>
      <c r="R16" s="19">
        <v>0.75731159631851297</v>
      </c>
      <c r="S16" s="19">
        <v>0.73447107616745699</v>
      </c>
      <c r="T16" s="19"/>
      <c r="U16" s="19">
        <v>0.70459301572714905</v>
      </c>
      <c r="V16" s="19">
        <v>0.70846733582906196</v>
      </c>
      <c r="W16" s="19">
        <v>0.68886225634644105</v>
      </c>
      <c r="X16" s="19">
        <v>0.77544566977033702</v>
      </c>
      <c r="Y16" s="19">
        <v>0.81942915917076997</v>
      </c>
      <c r="Z16" s="19"/>
      <c r="AA16" s="19">
        <v>0.72276575358461903</v>
      </c>
      <c r="AB16" s="19">
        <v>0.72734558902933</v>
      </c>
      <c r="AC16" s="19"/>
      <c r="AD16" s="19">
        <v>0.73119170798710897</v>
      </c>
      <c r="AE16" s="19">
        <v>0.70118206863125099</v>
      </c>
      <c r="AF16" s="19"/>
      <c r="AG16" s="19">
        <v>0.72529661398024403</v>
      </c>
      <c r="AH16" s="19">
        <v>0.71815940813759305</v>
      </c>
      <c r="AI16" s="19">
        <v>0.71191004209225395</v>
      </c>
      <c r="AJ16" s="19" t="s">
        <v>123</v>
      </c>
      <c r="AK16" s="19" t="s">
        <v>123</v>
      </c>
      <c r="AL16" s="19" t="s">
        <v>123</v>
      </c>
      <c r="AM16" s="19">
        <v>0.84987389775324196</v>
      </c>
      <c r="AN16" s="19">
        <v>0.68119839038945396</v>
      </c>
      <c r="AO16" s="19">
        <v>0.65273470284608004</v>
      </c>
      <c r="AP16" s="19"/>
      <c r="AQ16" s="19">
        <v>0.70580957682222101</v>
      </c>
      <c r="AR16" s="19">
        <v>0.77382031708927901</v>
      </c>
      <c r="AS16" s="19">
        <v>0.799800403643531</v>
      </c>
      <c r="AT16" s="19">
        <v>0.604408212217872</v>
      </c>
      <c r="AU16" s="19">
        <v>0.71705216745948497</v>
      </c>
      <c r="AV16" s="19">
        <v>0.46596264384914299</v>
      </c>
      <c r="AW16" s="19"/>
      <c r="AX16" s="19">
        <v>0.65721879282286</v>
      </c>
      <c r="AY16" s="19">
        <v>0.73972113719447297</v>
      </c>
      <c r="AZ16" s="19">
        <v>0.68885873553941301</v>
      </c>
      <c r="BA16" s="19">
        <v>0.72481619846974499</v>
      </c>
      <c r="BB16" s="19">
        <v>0.68399935187427197</v>
      </c>
      <c r="BC16" s="19"/>
      <c r="BD16" s="19">
        <v>0.71160762073156603</v>
      </c>
      <c r="BE16" s="19">
        <v>0.71294818102334101</v>
      </c>
      <c r="BF16" s="19"/>
      <c r="BG16" s="19">
        <v>0.72857122795852003</v>
      </c>
      <c r="BH16" s="19">
        <v>0.68955774322303998</v>
      </c>
      <c r="BI16" s="19"/>
      <c r="BJ16" s="19">
        <v>0.69734912003455896</v>
      </c>
      <c r="BK16" s="19">
        <v>0.74299287698810002</v>
      </c>
    </row>
    <row r="17" spans="2:63" x14ac:dyDescent="0.35">
      <c r="B17" s="17" t="s">
        <v>96</v>
      </c>
      <c r="C17" s="20">
        <v>-0.63435938228876099</v>
      </c>
      <c r="D17" s="20">
        <v>-0.63488211433290997</v>
      </c>
      <c r="E17" s="20">
        <v>-0.63456572844181602</v>
      </c>
      <c r="F17" s="20"/>
      <c r="G17" s="20">
        <v>-0.523088603296472</v>
      </c>
      <c r="H17" s="20">
        <v>-0.57510395298873696</v>
      </c>
      <c r="I17" s="20">
        <v>-0.68253337033504402</v>
      </c>
      <c r="J17" s="20"/>
      <c r="K17" s="20">
        <v>-0.60587262518982599</v>
      </c>
      <c r="L17" s="20">
        <v>-0.64269832023814399</v>
      </c>
      <c r="M17" s="20">
        <v>-0.66290904177878296</v>
      </c>
      <c r="N17" s="20">
        <v>-0.596577468580898</v>
      </c>
      <c r="O17" s="20"/>
      <c r="P17" s="20">
        <v>-0.57062761473453705</v>
      </c>
      <c r="Q17" s="20">
        <v>-0.60205407729872495</v>
      </c>
      <c r="R17" s="20">
        <v>-0.69557345738791698</v>
      </c>
      <c r="S17" s="20">
        <v>-0.65112676294405003</v>
      </c>
      <c r="T17" s="20"/>
      <c r="U17" s="20">
        <v>-0.62300655363495006</v>
      </c>
      <c r="V17" s="20">
        <v>-0.64732397935172903</v>
      </c>
      <c r="W17" s="20">
        <v>-0.62388689667164898</v>
      </c>
      <c r="X17" s="20">
        <v>-0.66678000294400297</v>
      </c>
      <c r="Y17" s="20">
        <v>-0.73670086945093305</v>
      </c>
      <c r="Z17" s="20"/>
      <c r="AA17" s="20">
        <v>-0.65076741083460898</v>
      </c>
      <c r="AB17" s="20">
        <v>-0.643775022139077</v>
      </c>
      <c r="AC17" s="20"/>
      <c r="AD17" s="20">
        <v>-0.67559855832395099</v>
      </c>
      <c r="AE17" s="20">
        <v>-0.61134515897365604</v>
      </c>
      <c r="AF17" s="20"/>
      <c r="AG17" s="20">
        <v>-0.667755444781713</v>
      </c>
      <c r="AH17" s="20">
        <v>-0.63029146195209196</v>
      </c>
      <c r="AI17" s="20">
        <v>-0.61586076782982802</v>
      </c>
      <c r="AJ17" s="20" t="s">
        <v>123</v>
      </c>
      <c r="AK17" s="20" t="s">
        <v>123</v>
      </c>
      <c r="AL17" s="20" t="s">
        <v>123</v>
      </c>
      <c r="AM17" s="20">
        <v>-0.84987389775324196</v>
      </c>
      <c r="AN17" s="20">
        <v>-0.62776225508317296</v>
      </c>
      <c r="AO17" s="20">
        <v>-0.65273470284608004</v>
      </c>
      <c r="AP17" s="20"/>
      <c r="AQ17" s="20">
        <v>-0.62972529213025896</v>
      </c>
      <c r="AR17" s="20">
        <v>-0.71407602312808804</v>
      </c>
      <c r="AS17" s="20">
        <v>-0.69964682322274097</v>
      </c>
      <c r="AT17" s="20">
        <v>-0.447971457904357</v>
      </c>
      <c r="AU17" s="20">
        <v>-0.66412534084001495</v>
      </c>
      <c r="AV17" s="20">
        <v>-0.21293302701641001</v>
      </c>
      <c r="AW17" s="20"/>
      <c r="AX17" s="20">
        <v>-0.538658794382193</v>
      </c>
      <c r="AY17" s="20">
        <v>-0.67927895231541902</v>
      </c>
      <c r="AZ17" s="20">
        <v>-0.61336668409098205</v>
      </c>
      <c r="BA17" s="20">
        <v>-0.65173041360947204</v>
      </c>
      <c r="BB17" s="20">
        <v>-0.59913781864777205</v>
      </c>
      <c r="BC17" s="20"/>
      <c r="BD17" s="20">
        <v>-0.63636371283426496</v>
      </c>
      <c r="BE17" s="20">
        <v>-0.63112056704135</v>
      </c>
      <c r="BF17" s="20"/>
      <c r="BG17" s="20">
        <v>-0.66234830722735305</v>
      </c>
      <c r="BH17" s="20">
        <v>-0.599464609708243</v>
      </c>
      <c r="BI17" s="20"/>
      <c r="BJ17" s="20">
        <v>-0.61952649573058205</v>
      </c>
      <c r="BK17" s="20">
        <v>-0.67018728654860305</v>
      </c>
    </row>
    <row r="18" spans="2:63" x14ac:dyDescent="0.35">
      <c r="B18" t="s">
        <v>492</v>
      </c>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K22"/>
  <sheetViews>
    <sheetView showGridLines="0" topLeftCell="A8" workbookViewId="0">
      <pane xSplit="2" topLeftCell="C1" activePane="topRight" state="frozen"/>
      <selection pane="topRight" activeCell="B18" sqref="B18"/>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682</v>
      </c>
      <c r="D7" s="10">
        <v>300</v>
      </c>
      <c r="E7" s="10">
        <v>380</v>
      </c>
      <c r="F7" s="10"/>
      <c r="G7" s="10">
        <v>61</v>
      </c>
      <c r="H7" s="10">
        <v>220</v>
      </c>
      <c r="I7" s="10">
        <v>401</v>
      </c>
      <c r="J7" s="10"/>
      <c r="K7" s="10">
        <v>125</v>
      </c>
      <c r="L7" s="10">
        <v>151</v>
      </c>
      <c r="M7" s="10">
        <v>271</v>
      </c>
      <c r="N7" s="10">
        <v>135</v>
      </c>
      <c r="O7" s="10"/>
      <c r="P7" s="10">
        <v>116</v>
      </c>
      <c r="Q7" s="10">
        <v>153</v>
      </c>
      <c r="R7" s="10">
        <v>110</v>
      </c>
      <c r="S7" s="10">
        <v>273</v>
      </c>
      <c r="T7" s="10"/>
      <c r="U7" s="10">
        <v>356</v>
      </c>
      <c r="V7" s="10">
        <v>165</v>
      </c>
      <c r="W7" s="10">
        <v>89</v>
      </c>
      <c r="X7" s="10">
        <v>53</v>
      </c>
      <c r="Y7" s="10">
        <v>10</v>
      </c>
      <c r="Z7" s="10"/>
      <c r="AA7" s="10">
        <v>234</v>
      </c>
      <c r="AB7" s="10">
        <v>236</v>
      </c>
      <c r="AC7" s="10"/>
      <c r="AD7" s="10">
        <v>291</v>
      </c>
      <c r="AE7" s="10">
        <v>295</v>
      </c>
      <c r="AF7" s="10"/>
      <c r="AG7" s="10">
        <v>215</v>
      </c>
      <c r="AH7" s="10">
        <v>237</v>
      </c>
      <c r="AI7" s="10">
        <v>89</v>
      </c>
      <c r="AJ7" s="10" t="s">
        <v>122</v>
      </c>
      <c r="AK7" s="10" t="s">
        <v>122</v>
      </c>
      <c r="AL7" s="10" t="s">
        <v>122</v>
      </c>
      <c r="AM7" s="10">
        <v>20</v>
      </c>
      <c r="AN7" s="10">
        <v>51</v>
      </c>
      <c r="AO7" s="10">
        <v>3</v>
      </c>
      <c r="AP7" s="10"/>
      <c r="AQ7" s="10">
        <v>354</v>
      </c>
      <c r="AR7" s="10">
        <v>151</v>
      </c>
      <c r="AS7" s="10">
        <v>9</v>
      </c>
      <c r="AT7" s="10">
        <v>41</v>
      </c>
      <c r="AU7" s="10">
        <v>109</v>
      </c>
      <c r="AV7" s="10">
        <v>14</v>
      </c>
      <c r="AW7" s="10"/>
      <c r="AX7" s="10">
        <v>110</v>
      </c>
      <c r="AY7" s="10">
        <v>316</v>
      </c>
      <c r="AZ7" s="10">
        <v>25</v>
      </c>
      <c r="BA7" s="10">
        <v>104</v>
      </c>
      <c r="BB7" s="10">
        <v>127</v>
      </c>
      <c r="BC7" s="10"/>
      <c r="BD7" s="10">
        <v>465</v>
      </c>
      <c r="BE7" s="10">
        <v>215</v>
      </c>
      <c r="BF7" s="10"/>
      <c r="BG7" s="10">
        <v>359</v>
      </c>
      <c r="BH7" s="10">
        <v>320</v>
      </c>
      <c r="BI7" s="10"/>
      <c r="BJ7" s="10">
        <v>441</v>
      </c>
      <c r="BK7" s="10">
        <v>229</v>
      </c>
    </row>
    <row r="8" spans="2:63" ht="30" customHeight="1" x14ac:dyDescent="0.35">
      <c r="B8" s="11" t="s">
        <v>19</v>
      </c>
      <c r="C8" s="11">
        <v>672</v>
      </c>
      <c r="D8" s="11">
        <v>306</v>
      </c>
      <c r="E8" s="11">
        <v>364</v>
      </c>
      <c r="F8" s="11"/>
      <c r="G8" s="11">
        <v>64</v>
      </c>
      <c r="H8" s="11">
        <v>206</v>
      </c>
      <c r="I8" s="11">
        <v>402</v>
      </c>
      <c r="J8" s="11"/>
      <c r="K8" s="11">
        <v>115</v>
      </c>
      <c r="L8" s="11">
        <v>147</v>
      </c>
      <c r="M8" s="11">
        <v>264</v>
      </c>
      <c r="N8" s="11">
        <v>145</v>
      </c>
      <c r="O8" s="11"/>
      <c r="P8" s="11">
        <v>115</v>
      </c>
      <c r="Q8" s="11">
        <v>154</v>
      </c>
      <c r="R8" s="11">
        <v>108</v>
      </c>
      <c r="S8" s="11">
        <v>266</v>
      </c>
      <c r="T8" s="11"/>
      <c r="U8" s="11">
        <v>366</v>
      </c>
      <c r="V8" s="11">
        <v>155</v>
      </c>
      <c r="W8" s="11">
        <v>82</v>
      </c>
      <c r="X8" s="11">
        <v>49</v>
      </c>
      <c r="Y8" s="11">
        <v>10</v>
      </c>
      <c r="Z8" s="11"/>
      <c r="AA8" s="11">
        <v>228</v>
      </c>
      <c r="AB8" s="11">
        <v>236</v>
      </c>
      <c r="AC8" s="11"/>
      <c r="AD8" s="11">
        <v>283</v>
      </c>
      <c r="AE8" s="11">
        <v>294</v>
      </c>
      <c r="AF8" s="11"/>
      <c r="AG8" s="11">
        <v>214</v>
      </c>
      <c r="AH8" s="11">
        <v>234</v>
      </c>
      <c r="AI8" s="11">
        <v>85</v>
      </c>
      <c r="AJ8" s="11" t="s">
        <v>122</v>
      </c>
      <c r="AK8" s="11" t="s">
        <v>122</v>
      </c>
      <c r="AL8" s="11" t="s">
        <v>122</v>
      </c>
      <c r="AM8" s="11">
        <v>20</v>
      </c>
      <c r="AN8" s="11">
        <v>52</v>
      </c>
      <c r="AO8" s="11">
        <v>3</v>
      </c>
      <c r="AP8" s="11"/>
      <c r="AQ8" s="11">
        <v>349</v>
      </c>
      <c r="AR8" s="11">
        <v>148</v>
      </c>
      <c r="AS8" s="11">
        <v>9</v>
      </c>
      <c r="AT8" s="11">
        <v>40</v>
      </c>
      <c r="AU8" s="11">
        <v>108</v>
      </c>
      <c r="AV8" s="11">
        <v>14</v>
      </c>
      <c r="AW8" s="11"/>
      <c r="AX8" s="11">
        <v>112</v>
      </c>
      <c r="AY8" s="11">
        <v>308</v>
      </c>
      <c r="AZ8" s="11">
        <v>25</v>
      </c>
      <c r="BA8" s="11">
        <v>102</v>
      </c>
      <c r="BB8" s="11">
        <v>125</v>
      </c>
      <c r="BC8" s="11"/>
      <c r="BD8" s="11">
        <v>457</v>
      </c>
      <c r="BE8" s="11">
        <v>213</v>
      </c>
      <c r="BF8" s="11"/>
      <c r="BG8" s="11">
        <v>354</v>
      </c>
      <c r="BH8" s="11">
        <v>315</v>
      </c>
      <c r="BI8" s="11"/>
      <c r="BJ8" s="11">
        <v>433</v>
      </c>
      <c r="BK8" s="11">
        <v>227</v>
      </c>
    </row>
    <row r="9" spans="2:63" x14ac:dyDescent="0.35">
      <c r="B9" s="17" t="s">
        <v>322</v>
      </c>
      <c r="C9" s="16">
        <v>2.7583774443198698E-2</v>
      </c>
      <c r="D9" s="16">
        <v>6.1522324068751903E-3</v>
      </c>
      <c r="E9" s="16">
        <v>4.5736838911518099E-2</v>
      </c>
      <c r="F9" s="16"/>
      <c r="G9" s="16">
        <v>2.9678735360855499E-2</v>
      </c>
      <c r="H9" s="16">
        <v>2.6764514410614799E-2</v>
      </c>
      <c r="I9" s="16">
        <v>2.7667901357818801E-2</v>
      </c>
      <c r="J9" s="16"/>
      <c r="K9" s="16">
        <v>8.5277704575513098E-3</v>
      </c>
      <c r="L9" s="16">
        <v>4.7466354306918E-2</v>
      </c>
      <c r="M9" s="16">
        <v>3.2433882462528998E-2</v>
      </c>
      <c r="N9" s="16">
        <v>1.37889676658086E-2</v>
      </c>
      <c r="O9" s="16"/>
      <c r="P9" s="16">
        <v>2.47627709695405E-2</v>
      </c>
      <c r="Q9" s="16">
        <v>3.2014234744905598E-2</v>
      </c>
      <c r="R9" s="16">
        <v>1.8266695185013501E-2</v>
      </c>
      <c r="S9" s="16">
        <v>2.5684843752740098E-2</v>
      </c>
      <c r="T9" s="16"/>
      <c r="U9" s="16">
        <v>2.4540812796508101E-2</v>
      </c>
      <c r="V9" s="16">
        <v>5.9296530740307997E-3</v>
      </c>
      <c r="W9" s="16">
        <v>3.3711321674873701E-2</v>
      </c>
      <c r="X9" s="16">
        <v>3.8980493160589401E-2</v>
      </c>
      <c r="Y9" s="16">
        <v>9.7842551109393994E-2</v>
      </c>
      <c r="Z9" s="16"/>
      <c r="AA9" s="16">
        <v>3.4433711758434002E-2</v>
      </c>
      <c r="AB9" s="16">
        <v>2.17035348960255E-2</v>
      </c>
      <c r="AC9" s="16"/>
      <c r="AD9" s="16">
        <v>3.0278911018146299E-2</v>
      </c>
      <c r="AE9" s="16">
        <v>2.4121800716444101E-2</v>
      </c>
      <c r="AF9" s="16"/>
      <c r="AG9" s="16">
        <v>4.66341521347984E-2</v>
      </c>
      <c r="AH9" s="16">
        <v>1.29610226852223E-2</v>
      </c>
      <c r="AI9" s="16">
        <v>2.14281472724272E-2</v>
      </c>
      <c r="AJ9" s="16" t="s">
        <v>123</v>
      </c>
      <c r="AK9" s="16" t="s">
        <v>123</v>
      </c>
      <c r="AL9" s="16" t="s">
        <v>123</v>
      </c>
      <c r="AM9" s="16">
        <v>9.1717810631804494E-2</v>
      </c>
      <c r="AN9" s="16">
        <v>3.5628439944730202E-2</v>
      </c>
      <c r="AO9" s="16">
        <v>0</v>
      </c>
      <c r="AP9" s="16"/>
      <c r="AQ9" s="16">
        <v>2.8114078525709699E-2</v>
      </c>
      <c r="AR9" s="16">
        <v>3.2513411450494301E-2</v>
      </c>
      <c r="AS9" s="16">
        <v>0</v>
      </c>
      <c r="AT9" s="16">
        <v>0</v>
      </c>
      <c r="AU9" s="16">
        <v>2.6747163736276801E-2</v>
      </c>
      <c r="AV9" s="16">
        <v>0</v>
      </c>
      <c r="AW9" s="16"/>
      <c r="AX9" s="16">
        <v>1.8086706191323399E-2</v>
      </c>
      <c r="AY9" s="16">
        <v>1.8655200639809699E-2</v>
      </c>
      <c r="AZ9" s="16">
        <v>0</v>
      </c>
      <c r="BA9" s="16">
        <v>4.8256806972495798E-2</v>
      </c>
      <c r="BB9" s="16">
        <v>4.6912713451451503E-2</v>
      </c>
      <c r="BC9" s="16"/>
      <c r="BD9" s="16">
        <v>2.1056539392093902E-2</v>
      </c>
      <c r="BE9" s="16">
        <v>4.1823310117872402E-2</v>
      </c>
      <c r="BF9" s="16"/>
      <c r="BG9" s="16">
        <v>1.6964844065902401E-2</v>
      </c>
      <c r="BH9" s="16">
        <v>3.9771519800044203E-2</v>
      </c>
      <c r="BI9" s="16"/>
      <c r="BJ9" s="16">
        <v>2.4547246772441401E-2</v>
      </c>
      <c r="BK9" s="16">
        <v>2.6364474183002501E-2</v>
      </c>
    </row>
    <row r="10" spans="2:63" x14ac:dyDescent="0.35">
      <c r="B10" s="17" t="s">
        <v>323</v>
      </c>
      <c r="C10" s="16">
        <v>8.7882628085016706E-2</v>
      </c>
      <c r="D10" s="16">
        <v>8.1537450598517705E-2</v>
      </c>
      <c r="E10" s="16">
        <v>9.3688167363012304E-2</v>
      </c>
      <c r="F10" s="16"/>
      <c r="G10" s="16">
        <v>8.1714311789089902E-2</v>
      </c>
      <c r="H10" s="16">
        <v>9.8963842719885106E-2</v>
      </c>
      <c r="I10" s="16">
        <v>8.3194330270087102E-2</v>
      </c>
      <c r="J10" s="16"/>
      <c r="K10" s="16">
        <v>0.102654393835677</v>
      </c>
      <c r="L10" s="16">
        <v>5.4125048133351998E-2</v>
      </c>
      <c r="M10" s="16">
        <v>8.3625249592464895E-2</v>
      </c>
      <c r="N10" s="16">
        <v>0.117995159510332</v>
      </c>
      <c r="O10" s="16"/>
      <c r="P10" s="16">
        <v>0.15413613767293599</v>
      </c>
      <c r="Q10" s="16">
        <v>9.2481884515834806E-2</v>
      </c>
      <c r="R10" s="16">
        <v>6.3903886421188605E-2</v>
      </c>
      <c r="S10" s="16">
        <v>6.9122191537353703E-2</v>
      </c>
      <c r="T10" s="16"/>
      <c r="U10" s="16">
        <v>9.8008515265164006E-2</v>
      </c>
      <c r="V10" s="16">
        <v>7.8856029700736394E-2</v>
      </c>
      <c r="W10" s="16">
        <v>6.7816474115030001E-2</v>
      </c>
      <c r="X10" s="16">
        <v>8.86560281338762E-2</v>
      </c>
      <c r="Y10" s="16">
        <v>9.7745052702484306E-2</v>
      </c>
      <c r="Z10" s="16"/>
      <c r="AA10" s="16">
        <v>8.5722468132011301E-2</v>
      </c>
      <c r="AB10" s="16">
        <v>7.8819358451066995E-2</v>
      </c>
      <c r="AC10" s="16"/>
      <c r="AD10" s="16">
        <v>8.2585378738370893E-2</v>
      </c>
      <c r="AE10" s="16">
        <v>7.2701454182361305E-2</v>
      </c>
      <c r="AF10" s="16"/>
      <c r="AG10" s="16">
        <v>0.116686024721451</v>
      </c>
      <c r="AH10" s="16">
        <v>7.0611592151542807E-2</v>
      </c>
      <c r="AI10" s="16">
        <v>7.4589943759063998E-2</v>
      </c>
      <c r="AJ10" s="16" t="s">
        <v>123</v>
      </c>
      <c r="AK10" s="16" t="s">
        <v>123</v>
      </c>
      <c r="AL10" s="16" t="s">
        <v>123</v>
      </c>
      <c r="AM10" s="16">
        <v>5.3543166531691597E-2</v>
      </c>
      <c r="AN10" s="16">
        <v>7.2332442123201598E-2</v>
      </c>
      <c r="AO10" s="16">
        <v>0.34726529715392002</v>
      </c>
      <c r="AP10" s="16"/>
      <c r="AQ10" s="16">
        <v>7.5545729562409902E-2</v>
      </c>
      <c r="AR10" s="16">
        <v>8.9328347392710894E-2</v>
      </c>
      <c r="AS10" s="16">
        <v>0</v>
      </c>
      <c r="AT10" s="16">
        <v>0</v>
      </c>
      <c r="AU10" s="16">
        <v>0.13472556453776099</v>
      </c>
      <c r="AV10" s="16">
        <v>0.20674748141025301</v>
      </c>
      <c r="AW10" s="16"/>
      <c r="AX10" s="16">
        <v>9.90872177870607E-2</v>
      </c>
      <c r="AY10" s="16">
        <v>9.1286373216745806E-2</v>
      </c>
      <c r="AZ10" s="16">
        <v>3.45805595478113E-2</v>
      </c>
      <c r="BA10" s="16">
        <v>7.7858210533361893E-2</v>
      </c>
      <c r="BB10" s="16">
        <v>8.8444706117740496E-2</v>
      </c>
      <c r="BC10" s="16"/>
      <c r="BD10" s="16">
        <v>8.1551173539219896E-2</v>
      </c>
      <c r="BE10" s="16">
        <v>0.10223242045328799</v>
      </c>
      <c r="BF10" s="16"/>
      <c r="BG10" s="16">
        <v>7.8260562713701298E-2</v>
      </c>
      <c r="BH10" s="16">
        <v>9.9521082928398896E-2</v>
      </c>
      <c r="BI10" s="16"/>
      <c r="BJ10" s="16">
        <v>0.106385999978926</v>
      </c>
      <c r="BK10" s="16">
        <v>5.2752239342430299E-2</v>
      </c>
    </row>
    <row r="11" spans="2:63" x14ac:dyDescent="0.35">
      <c r="B11" s="17" t="s">
        <v>324</v>
      </c>
      <c r="C11" s="16">
        <v>0.151887489082767</v>
      </c>
      <c r="D11" s="16">
        <v>0.14565845120709101</v>
      </c>
      <c r="E11" s="16">
        <v>0.155157123138429</v>
      </c>
      <c r="F11" s="16"/>
      <c r="G11" s="16">
        <v>0.171390893630435</v>
      </c>
      <c r="H11" s="16">
        <v>0.150400195371138</v>
      </c>
      <c r="I11" s="16">
        <v>0.149525671883041</v>
      </c>
      <c r="J11" s="16"/>
      <c r="K11" s="16">
        <v>0.119034072016149</v>
      </c>
      <c r="L11" s="16">
        <v>9.9524319510268203E-2</v>
      </c>
      <c r="M11" s="16">
        <v>0.15315954218493599</v>
      </c>
      <c r="N11" s="16">
        <v>0.228438858718262</v>
      </c>
      <c r="O11" s="16"/>
      <c r="P11" s="16">
        <v>0.21574458737497601</v>
      </c>
      <c r="Q11" s="16">
        <v>0.15203591857292501</v>
      </c>
      <c r="R11" s="16">
        <v>0.164923331187665</v>
      </c>
      <c r="S11" s="16">
        <v>0.120222345920926</v>
      </c>
      <c r="T11" s="16"/>
      <c r="U11" s="16">
        <v>0.134901951551432</v>
      </c>
      <c r="V11" s="16">
        <v>0.200530564215742</v>
      </c>
      <c r="W11" s="16">
        <v>0.18074207545849699</v>
      </c>
      <c r="X11" s="16">
        <v>7.8111972599461094E-2</v>
      </c>
      <c r="Y11" s="16">
        <v>0.28463256290795602</v>
      </c>
      <c r="Z11" s="16"/>
      <c r="AA11" s="16">
        <v>0.14580759858988501</v>
      </c>
      <c r="AB11" s="16">
        <v>0.145593752187098</v>
      </c>
      <c r="AC11" s="16"/>
      <c r="AD11" s="16">
        <v>0.15999131934209501</v>
      </c>
      <c r="AE11" s="16">
        <v>0.15349890054544299</v>
      </c>
      <c r="AF11" s="16"/>
      <c r="AG11" s="16">
        <v>0.15597896281690099</v>
      </c>
      <c r="AH11" s="16">
        <v>0.140975208758327</v>
      </c>
      <c r="AI11" s="16">
        <v>0.13662675499613799</v>
      </c>
      <c r="AJ11" s="16" t="s">
        <v>123</v>
      </c>
      <c r="AK11" s="16" t="s">
        <v>123</v>
      </c>
      <c r="AL11" s="16" t="s">
        <v>123</v>
      </c>
      <c r="AM11" s="16">
        <v>0.150758034909071</v>
      </c>
      <c r="AN11" s="16">
        <v>0.180511914317423</v>
      </c>
      <c r="AO11" s="16">
        <v>0.65273470284608004</v>
      </c>
      <c r="AP11" s="16"/>
      <c r="AQ11" s="16">
        <v>0.13520411401579099</v>
      </c>
      <c r="AR11" s="16">
        <v>0.125540863517145</v>
      </c>
      <c r="AS11" s="16">
        <v>0.27742977513293998</v>
      </c>
      <c r="AT11" s="16">
        <v>0.230422781086321</v>
      </c>
      <c r="AU11" s="16">
        <v>0.17745626817451901</v>
      </c>
      <c r="AV11" s="16">
        <v>0.31639099620067801</v>
      </c>
      <c r="AW11" s="16"/>
      <c r="AX11" s="16">
        <v>0.16321908116365999</v>
      </c>
      <c r="AY11" s="16">
        <v>0.13637555571151699</v>
      </c>
      <c r="AZ11" s="16">
        <v>0.157256205112767</v>
      </c>
      <c r="BA11" s="16">
        <v>0.15485075317741501</v>
      </c>
      <c r="BB11" s="16">
        <v>0.17657738784740901</v>
      </c>
      <c r="BC11" s="16"/>
      <c r="BD11" s="16">
        <v>0.16067784480307201</v>
      </c>
      <c r="BE11" s="16">
        <v>0.125581600909101</v>
      </c>
      <c r="BF11" s="16"/>
      <c r="BG11" s="16">
        <v>0.15822802483047099</v>
      </c>
      <c r="BH11" s="16">
        <v>0.143150442547019</v>
      </c>
      <c r="BI11" s="16"/>
      <c r="BJ11" s="16">
        <v>0.16950516816203401</v>
      </c>
      <c r="BK11" s="16">
        <v>0.110587778202326</v>
      </c>
    </row>
    <row r="12" spans="2:63" x14ac:dyDescent="0.35">
      <c r="B12" s="17" t="s">
        <v>325</v>
      </c>
      <c r="C12" s="16">
        <v>0.14857128938525399</v>
      </c>
      <c r="D12" s="16">
        <v>0.15552197214382599</v>
      </c>
      <c r="E12" s="16">
        <v>0.143535554026229</v>
      </c>
      <c r="F12" s="16"/>
      <c r="G12" s="16">
        <v>0.153392627388695</v>
      </c>
      <c r="H12" s="16">
        <v>0.144847573122836</v>
      </c>
      <c r="I12" s="16">
        <v>0.14970653159592201</v>
      </c>
      <c r="J12" s="16"/>
      <c r="K12" s="16">
        <v>0.20141313479304401</v>
      </c>
      <c r="L12" s="16">
        <v>0.149848700633645</v>
      </c>
      <c r="M12" s="16">
        <v>0.13426696672691901</v>
      </c>
      <c r="N12" s="16">
        <v>0.131448780551878</v>
      </c>
      <c r="O12" s="16"/>
      <c r="P12" s="16">
        <v>0.182022335882287</v>
      </c>
      <c r="Q12" s="16">
        <v>0.13018694395878899</v>
      </c>
      <c r="R12" s="16">
        <v>0.128265597801627</v>
      </c>
      <c r="S12" s="16">
        <v>0.14823761298926899</v>
      </c>
      <c r="T12" s="16"/>
      <c r="U12" s="16">
        <v>0.124694024201041</v>
      </c>
      <c r="V12" s="16">
        <v>0.151270515652209</v>
      </c>
      <c r="W12" s="16">
        <v>0.21360632981070299</v>
      </c>
      <c r="X12" s="16">
        <v>0.22570055260452601</v>
      </c>
      <c r="Y12" s="16">
        <v>0</v>
      </c>
      <c r="Z12" s="16"/>
      <c r="AA12" s="16">
        <v>0.17174938513917601</v>
      </c>
      <c r="AB12" s="16">
        <v>0.13718336758802799</v>
      </c>
      <c r="AC12" s="16"/>
      <c r="AD12" s="16">
        <v>0.16909579722996301</v>
      </c>
      <c r="AE12" s="16">
        <v>0.10686022746330701</v>
      </c>
      <c r="AF12" s="16"/>
      <c r="AG12" s="16">
        <v>0.14258341351388301</v>
      </c>
      <c r="AH12" s="16">
        <v>0.14798868990408501</v>
      </c>
      <c r="AI12" s="16">
        <v>0.17791207275962401</v>
      </c>
      <c r="AJ12" s="16" t="s">
        <v>123</v>
      </c>
      <c r="AK12" s="16" t="s">
        <v>123</v>
      </c>
      <c r="AL12" s="16" t="s">
        <v>123</v>
      </c>
      <c r="AM12" s="16">
        <v>0.22343771474738899</v>
      </c>
      <c r="AN12" s="16">
        <v>0.14555898901372799</v>
      </c>
      <c r="AO12" s="16">
        <v>0</v>
      </c>
      <c r="AP12" s="16"/>
      <c r="AQ12" s="16">
        <v>0.16352459641786801</v>
      </c>
      <c r="AR12" s="16">
        <v>0.10324782004835199</v>
      </c>
      <c r="AS12" s="16">
        <v>0.10015358042079001</v>
      </c>
      <c r="AT12" s="16">
        <v>0.16771853296821301</v>
      </c>
      <c r="AU12" s="16">
        <v>0.18392145938235599</v>
      </c>
      <c r="AV12" s="16">
        <v>0</v>
      </c>
      <c r="AW12" s="16"/>
      <c r="AX12" s="16">
        <v>0.12013407691200401</v>
      </c>
      <c r="AY12" s="16">
        <v>0.16135775726866</v>
      </c>
      <c r="AZ12" s="16">
        <v>0.153631034333401</v>
      </c>
      <c r="BA12" s="16">
        <v>0.16306773290301799</v>
      </c>
      <c r="BB12" s="16">
        <v>0.12958212034817099</v>
      </c>
      <c r="BC12" s="16"/>
      <c r="BD12" s="16">
        <v>0.132973359922295</v>
      </c>
      <c r="BE12" s="16">
        <v>0.18332568774938901</v>
      </c>
      <c r="BF12" s="16"/>
      <c r="BG12" s="16">
        <v>0.12438777075579301</v>
      </c>
      <c r="BH12" s="16">
        <v>0.177138735423088</v>
      </c>
      <c r="BI12" s="16"/>
      <c r="BJ12" s="16">
        <v>0.146024661906765</v>
      </c>
      <c r="BK12" s="16">
        <v>0.157540728093194</v>
      </c>
    </row>
    <row r="13" spans="2:63" x14ac:dyDescent="0.35">
      <c r="B13" s="17" t="s">
        <v>326</v>
      </c>
      <c r="C13" s="16">
        <v>0.55860738720930803</v>
      </c>
      <c r="D13" s="16">
        <v>0.58667652739397402</v>
      </c>
      <c r="E13" s="16">
        <v>0.53542530378700703</v>
      </c>
      <c r="F13" s="16"/>
      <c r="G13" s="16">
        <v>0.51095195548240002</v>
      </c>
      <c r="H13" s="16">
        <v>0.55163138593585404</v>
      </c>
      <c r="I13" s="16">
        <v>0.56981325100873503</v>
      </c>
      <c r="J13" s="16"/>
      <c r="K13" s="16">
        <v>0.55283713210790397</v>
      </c>
      <c r="L13" s="16">
        <v>0.60272904989305698</v>
      </c>
      <c r="M13" s="16">
        <v>0.57039213224701502</v>
      </c>
      <c r="N13" s="16">
        <v>0.49721494621983903</v>
      </c>
      <c r="O13" s="16"/>
      <c r="P13" s="16">
        <v>0.39177356563499699</v>
      </c>
      <c r="Q13" s="16">
        <v>0.56329603677240703</v>
      </c>
      <c r="R13" s="16">
        <v>0.61586500095720997</v>
      </c>
      <c r="S13" s="16">
        <v>0.60702601797740297</v>
      </c>
      <c r="T13" s="16"/>
      <c r="U13" s="16">
        <v>0.58387071502667898</v>
      </c>
      <c r="V13" s="16">
        <v>0.55167452643800796</v>
      </c>
      <c r="W13" s="16">
        <v>0.469568798324912</v>
      </c>
      <c r="X13" s="16">
        <v>0.56855095350154705</v>
      </c>
      <c r="Y13" s="16">
        <v>0.51977983328016497</v>
      </c>
      <c r="Z13" s="16"/>
      <c r="AA13" s="16">
        <v>0.544851330053297</v>
      </c>
      <c r="AB13" s="16">
        <v>0.59352328873900995</v>
      </c>
      <c r="AC13" s="16"/>
      <c r="AD13" s="16">
        <v>0.53358713871535701</v>
      </c>
      <c r="AE13" s="16">
        <v>0.61441396698848905</v>
      </c>
      <c r="AF13" s="16"/>
      <c r="AG13" s="16">
        <v>0.52382726918482503</v>
      </c>
      <c r="AH13" s="16">
        <v>0.61072081965188496</v>
      </c>
      <c r="AI13" s="16">
        <v>0.55506598872167301</v>
      </c>
      <c r="AJ13" s="16" t="s">
        <v>123</v>
      </c>
      <c r="AK13" s="16" t="s">
        <v>123</v>
      </c>
      <c r="AL13" s="16" t="s">
        <v>123</v>
      </c>
      <c r="AM13" s="16">
        <v>0.48054327318004397</v>
      </c>
      <c r="AN13" s="16">
        <v>0.51866863271507602</v>
      </c>
      <c r="AO13" s="16">
        <v>0</v>
      </c>
      <c r="AP13" s="16"/>
      <c r="AQ13" s="16">
        <v>0.574379286373213</v>
      </c>
      <c r="AR13" s="16">
        <v>0.629739428545114</v>
      </c>
      <c r="AS13" s="16">
        <v>0.62241664444626998</v>
      </c>
      <c r="AT13" s="16">
        <v>0.53388949087481297</v>
      </c>
      <c r="AU13" s="16">
        <v>0.45424128228906802</v>
      </c>
      <c r="AV13" s="16">
        <v>0.41260698306592303</v>
      </c>
      <c r="AW13" s="16"/>
      <c r="AX13" s="16">
        <v>0.56711503016840803</v>
      </c>
      <c r="AY13" s="16">
        <v>0.566765753061372</v>
      </c>
      <c r="AZ13" s="16">
        <v>0.61727166900282004</v>
      </c>
      <c r="BA13" s="16">
        <v>0.52860356707325995</v>
      </c>
      <c r="BB13" s="16">
        <v>0.54335953651244295</v>
      </c>
      <c r="BC13" s="16"/>
      <c r="BD13" s="16">
        <v>0.582401450071384</v>
      </c>
      <c r="BE13" s="16">
        <v>0.51249398341518904</v>
      </c>
      <c r="BF13" s="16"/>
      <c r="BG13" s="16">
        <v>0.60510459375302095</v>
      </c>
      <c r="BH13" s="16">
        <v>0.505260433162672</v>
      </c>
      <c r="BI13" s="16"/>
      <c r="BJ13" s="16">
        <v>0.52666918785858596</v>
      </c>
      <c r="BK13" s="16">
        <v>0.62859011649517904</v>
      </c>
    </row>
    <row r="14" spans="2:63" x14ac:dyDescent="0.35">
      <c r="B14" s="17" t="s">
        <v>84</v>
      </c>
      <c r="C14" s="16">
        <v>2.54674317944561E-2</v>
      </c>
      <c r="D14" s="16">
        <v>2.4453366249717098E-2</v>
      </c>
      <c r="E14" s="16">
        <v>2.6457012773805001E-2</v>
      </c>
      <c r="F14" s="16"/>
      <c r="G14" s="16">
        <v>5.2871476348524203E-2</v>
      </c>
      <c r="H14" s="16">
        <v>2.7392488439671601E-2</v>
      </c>
      <c r="I14" s="16">
        <v>2.00923138843964E-2</v>
      </c>
      <c r="J14" s="16"/>
      <c r="K14" s="16">
        <v>1.5533496789674899E-2</v>
      </c>
      <c r="L14" s="16">
        <v>4.6306527522760203E-2</v>
      </c>
      <c r="M14" s="16">
        <v>2.61222267861352E-2</v>
      </c>
      <c r="N14" s="16">
        <v>1.1113287333880201E-2</v>
      </c>
      <c r="O14" s="16"/>
      <c r="P14" s="16">
        <v>3.1560602465262599E-2</v>
      </c>
      <c r="Q14" s="16">
        <v>2.9984981435139502E-2</v>
      </c>
      <c r="R14" s="16">
        <v>8.7754884472961807E-3</v>
      </c>
      <c r="S14" s="16">
        <v>2.97069878223091E-2</v>
      </c>
      <c r="T14" s="16"/>
      <c r="U14" s="16">
        <v>3.3983981159175898E-2</v>
      </c>
      <c r="V14" s="16">
        <v>1.1738710919274E-2</v>
      </c>
      <c r="W14" s="16">
        <v>3.4555000615985001E-2</v>
      </c>
      <c r="X14" s="16">
        <v>0</v>
      </c>
      <c r="Y14" s="16">
        <v>0</v>
      </c>
      <c r="Z14" s="16"/>
      <c r="AA14" s="16">
        <v>1.7435506327196398E-2</v>
      </c>
      <c r="AB14" s="16">
        <v>2.3176698138771899E-2</v>
      </c>
      <c r="AC14" s="16"/>
      <c r="AD14" s="16">
        <v>2.4461454956068E-2</v>
      </c>
      <c r="AE14" s="16">
        <v>2.8403650103955499E-2</v>
      </c>
      <c r="AF14" s="16"/>
      <c r="AG14" s="16">
        <v>1.42901776281412E-2</v>
      </c>
      <c r="AH14" s="16">
        <v>1.67426668489381E-2</v>
      </c>
      <c r="AI14" s="16">
        <v>3.4377092491073701E-2</v>
      </c>
      <c r="AJ14" s="16" t="s">
        <v>123</v>
      </c>
      <c r="AK14" s="16" t="s">
        <v>123</v>
      </c>
      <c r="AL14" s="16" t="s">
        <v>123</v>
      </c>
      <c r="AM14" s="16">
        <v>0</v>
      </c>
      <c r="AN14" s="16">
        <v>4.7299581885840797E-2</v>
      </c>
      <c r="AO14" s="16">
        <v>0</v>
      </c>
      <c r="AP14" s="16"/>
      <c r="AQ14" s="16">
        <v>2.32321951050086E-2</v>
      </c>
      <c r="AR14" s="16">
        <v>1.9630129046183699E-2</v>
      </c>
      <c r="AS14" s="16">
        <v>0</v>
      </c>
      <c r="AT14" s="16">
        <v>6.7969195070653202E-2</v>
      </c>
      <c r="AU14" s="16">
        <v>2.29082618800199E-2</v>
      </c>
      <c r="AV14" s="16">
        <v>6.4254539323145801E-2</v>
      </c>
      <c r="AW14" s="16"/>
      <c r="AX14" s="16">
        <v>3.23578877775434E-2</v>
      </c>
      <c r="AY14" s="16">
        <v>2.5559360101894898E-2</v>
      </c>
      <c r="AZ14" s="16">
        <v>3.7260532003201098E-2</v>
      </c>
      <c r="BA14" s="16">
        <v>2.7362929340448601E-2</v>
      </c>
      <c r="BB14" s="16">
        <v>1.51235357227846E-2</v>
      </c>
      <c r="BC14" s="16"/>
      <c r="BD14" s="16">
        <v>2.1339632271934701E-2</v>
      </c>
      <c r="BE14" s="16">
        <v>3.4542997355159803E-2</v>
      </c>
      <c r="BF14" s="16"/>
      <c r="BG14" s="16">
        <v>1.7054203881111299E-2</v>
      </c>
      <c r="BH14" s="16">
        <v>3.5157786138778097E-2</v>
      </c>
      <c r="BI14" s="16"/>
      <c r="BJ14" s="16">
        <v>2.6867735321248299E-2</v>
      </c>
      <c r="BK14" s="16">
        <v>2.4164663683867701E-2</v>
      </c>
    </row>
    <row r="15" spans="2:63" x14ac:dyDescent="0.35">
      <c r="B15" s="17" t="s">
        <v>327</v>
      </c>
      <c r="C15" s="19">
        <v>0.115466402528215</v>
      </c>
      <c r="D15" s="19">
        <v>8.7689683005392899E-2</v>
      </c>
      <c r="E15" s="19">
        <v>0.13942500627453</v>
      </c>
      <c r="F15" s="19"/>
      <c r="G15" s="19">
        <v>0.111393047149945</v>
      </c>
      <c r="H15" s="19">
        <v>0.12572835713050001</v>
      </c>
      <c r="I15" s="19">
        <v>0.110862231627906</v>
      </c>
      <c r="J15" s="19"/>
      <c r="K15" s="19">
        <v>0.111182164293228</v>
      </c>
      <c r="L15" s="19">
        <v>0.10159140244027</v>
      </c>
      <c r="M15" s="19">
        <v>0.116059132054994</v>
      </c>
      <c r="N15" s="19">
        <v>0.13178412717613999</v>
      </c>
      <c r="O15" s="19"/>
      <c r="P15" s="19">
        <v>0.17889890864247701</v>
      </c>
      <c r="Q15" s="19">
        <v>0.12449611926074</v>
      </c>
      <c r="R15" s="19">
        <v>8.2170581606202206E-2</v>
      </c>
      <c r="S15" s="19">
        <v>9.4807035290093697E-2</v>
      </c>
      <c r="T15" s="19"/>
      <c r="U15" s="19">
        <v>0.122549328061672</v>
      </c>
      <c r="V15" s="19">
        <v>8.4785682774767196E-2</v>
      </c>
      <c r="W15" s="19">
        <v>0.10152779578990399</v>
      </c>
      <c r="X15" s="19">
        <v>0.12763652129446601</v>
      </c>
      <c r="Y15" s="19">
        <v>0.19558760381187801</v>
      </c>
      <c r="Z15" s="19"/>
      <c r="AA15" s="19">
        <v>0.120156179890445</v>
      </c>
      <c r="AB15" s="19">
        <v>0.100522893347092</v>
      </c>
      <c r="AC15" s="19"/>
      <c r="AD15" s="19">
        <v>0.11286428975651699</v>
      </c>
      <c r="AE15" s="19">
        <v>9.6823254898805403E-2</v>
      </c>
      <c r="AF15" s="19"/>
      <c r="AG15" s="19">
        <v>0.16332017685625</v>
      </c>
      <c r="AH15" s="19">
        <v>8.3572614836765105E-2</v>
      </c>
      <c r="AI15" s="19">
        <v>9.6018091031491198E-2</v>
      </c>
      <c r="AJ15" s="19" t="s">
        <v>123</v>
      </c>
      <c r="AK15" s="19" t="s">
        <v>123</v>
      </c>
      <c r="AL15" s="19" t="s">
        <v>123</v>
      </c>
      <c r="AM15" s="19">
        <v>0.14526097716349601</v>
      </c>
      <c r="AN15" s="19">
        <v>0.107960882067932</v>
      </c>
      <c r="AO15" s="19">
        <v>0.34726529715392002</v>
      </c>
      <c r="AP15" s="19"/>
      <c r="AQ15" s="19">
        <v>0.10365980808812</v>
      </c>
      <c r="AR15" s="19">
        <v>0.121841758843205</v>
      </c>
      <c r="AS15" s="19">
        <v>0</v>
      </c>
      <c r="AT15" s="19">
        <v>0</v>
      </c>
      <c r="AU15" s="19">
        <v>0.161472728274037</v>
      </c>
      <c r="AV15" s="19">
        <v>0.20674748141025301</v>
      </c>
      <c r="AW15" s="19"/>
      <c r="AX15" s="19">
        <v>0.117173923978384</v>
      </c>
      <c r="AY15" s="19">
        <v>0.10994157385655499</v>
      </c>
      <c r="AZ15" s="19">
        <v>3.45805595478113E-2</v>
      </c>
      <c r="BA15" s="19">
        <v>0.12611501750585799</v>
      </c>
      <c r="BB15" s="19">
        <v>0.13535741956919201</v>
      </c>
      <c r="BC15" s="19"/>
      <c r="BD15" s="19">
        <v>0.102607712931314</v>
      </c>
      <c r="BE15" s="19">
        <v>0.144055730571161</v>
      </c>
      <c r="BF15" s="19"/>
      <c r="BG15" s="19">
        <v>9.52254067796037E-2</v>
      </c>
      <c r="BH15" s="19">
        <v>0.13929260272844299</v>
      </c>
      <c r="BI15" s="19"/>
      <c r="BJ15" s="19">
        <v>0.130933246751368</v>
      </c>
      <c r="BK15" s="19">
        <v>7.91167135254328E-2</v>
      </c>
    </row>
    <row r="16" spans="2:63" x14ac:dyDescent="0.35">
      <c r="B16" s="17" t="s">
        <v>328</v>
      </c>
      <c r="C16" s="19">
        <v>0.70717867659456202</v>
      </c>
      <c r="D16" s="19">
        <v>0.74219849953779904</v>
      </c>
      <c r="E16" s="19">
        <v>0.67896085781323601</v>
      </c>
      <c r="F16" s="19"/>
      <c r="G16" s="19">
        <v>0.66434458287109499</v>
      </c>
      <c r="H16" s="19">
        <v>0.69647895905868995</v>
      </c>
      <c r="I16" s="19">
        <v>0.71951978260465599</v>
      </c>
      <c r="J16" s="19"/>
      <c r="K16" s="19">
        <v>0.75425026690094799</v>
      </c>
      <c r="L16" s="19">
        <v>0.75257775052670195</v>
      </c>
      <c r="M16" s="19">
        <v>0.70465909897393497</v>
      </c>
      <c r="N16" s="19">
        <v>0.628663726771718</v>
      </c>
      <c r="O16" s="19"/>
      <c r="P16" s="19">
        <v>0.57379590151728399</v>
      </c>
      <c r="Q16" s="19">
        <v>0.69348298073119596</v>
      </c>
      <c r="R16" s="19">
        <v>0.74413059875883703</v>
      </c>
      <c r="S16" s="19">
        <v>0.75526363096667204</v>
      </c>
      <c r="T16" s="19"/>
      <c r="U16" s="19">
        <v>0.70856473922772001</v>
      </c>
      <c r="V16" s="19">
        <v>0.70294504209021702</v>
      </c>
      <c r="W16" s="19">
        <v>0.68317512813561498</v>
      </c>
      <c r="X16" s="19">
        <v>0.79425150610607298</v>
      </c>
      <c r="Y16" s="19">
        <v>0.51977983328016497</v>
      </c>
      <c r="Z16" s="19"/>
      <c r="AA16" s="19">
        <v>0.71660071519247404</v>
      </c>
      <c r="AB16" s="19">
        <v>0.73070665632703702</v>
      </c>
      <c r="AC16" s="19"/>
      <c r="AD16" s="19">
        <v>0.70268293594532005</v>
      </c>
      <c r="AE16" s="19">
        <v>0.72127419445179597</v>
      </c>
      <c r="AF16" s="19"/>
      <c r="AG16" s="19">
        <v>0.66641068269870796</v>
      </c>
      <c r="AH16" s="19">
        <v>0.75870950955597005</v>
      </c>
      <c r="AI16" s="19">
        <v>0.73297806148129696</v>
      </c>
      <c r="AJ16" s="19" t="s">
        <v>123</v>
      </c>
      <c r="AK16" s="19" t="s">
        <v>123</v>
      </c>
      <c r="AL16" s="19" t="s">
        <v>123</v>
      </c>
      <c r="AM16" s="19">
        <v>0.70398098792743302</v>
      </c>
      <c r="AN16" s="19">
        <v>0.66422762172880401</v>
      </c>
      <c r="AO16" s="19">
        <v>0</v>
      </c>
      <c r="AP16" s="19"/>
      <c r="AQ16" s="19">
        <v>0.73790388279108099</v>
      </c>
      <c r="AR16" s="19">
        <v>0.73298724859346598</v>
      </c>
      <c r="AS16" s="19">
        <v>0.72257022486706002</v>
      </c>
      <c r="AT16" s="19">
        <v>0.70160802384302601</v>
      </c>
      <c r="AU16" s="19">
        <v>0.63816274167142395</v>
      </c>
      <c r="AV16" s="19">
        <v>0.41260698306592303</v>
      </c>
      <c r="AW16" s="19"/>
      <c r="AX16" s="19">
        <v>0.68724910708041298</v>
      </c>
      <c r="AY16" s="19">
        <v>0.72812351033003297</v>
      </c>
      <c r="AZ16" s="19">
        <v>0.77090270333622102</v>
      </c>
      <c r="BA16" s="19">
        <v>0.69167129997627896</v>
      </c>
      <c r="BB16" s="19">
        <v>0.67294165686061502</v>
      </c>
      <c r="BC16" s="19"/>
      <c r="BD16" s="19">
        <v>0.71537480999367997</v>
      </c>
      <c r="BE16" s="19">
        <v>0.69581967116457799</v>
      </c>
      <c r="BF16" s="19"/>
      <c r="BG16" s="19">
        <v>0.72949236450881405</v>
      </c>
      <c r="BH16" s="19">
        <v>0.68239916858576</v>
      </c>
      <c r="BI16" s="19"/>
      <c r="BJ16" s="19">
        <v>0.67269384976534996</v>
      </c>
      <c r="BK16" s="19">
        <v>0.78613084458837301</v>
      </c>
    </row>
    <row r="17" spans="2:63" x14ac:dyDescent="0.35">
      <c r="B17" s="17" t="s">
        <v>96</v>
      </c>
      <c r="C17" s="20">
        <v>-0.59171227406634697</v>
      </c>
      <c r="D17" s="20">
        <v>-0.654508816532407</v>
      </c>
      <c r="E17" s="20">
        <v>-0.53953585153870598</v>
      </c>
      <c r="F17" s="20"/>
      <c r="G17" s="20">
        <v>-0.55295153572114997</v>
      </c>
      <c r="H17" s="20">
        <v>-0.57075060192819005</v>
      </c>
      <c r="I17" s="20">
        <v>-0.60865755097675101</v>
      </c>
      <c r="J17" s="20"/>
      <c r="K17" s="20">
        <v>-0.64306810260771996</v>
      </c>
      <c r="L17" s="20">
        <v>-0.65098634808643197</v>
      </c>
      <c r="M17" s="20">
        <v>-0.58859996691894101</v>
      </c>
      <c r="N17" s="20">
        <v>-0.49687959959557698</v>
      </c>
      <c r="O17" s="20"/>
      <c r="P17" s="20">
        <v>-0.39489699287480801</v>
      </c>
      <c r="Q17" s="20">
        <v>-0.56898686147045496</v>
      </c>
      <c r="R17" s="20">
        <v>-0.66196001715263497</v>
      </c>
      <c r="S17" s="20">
        <v>-0.660456595676578</v>
      </c>
      <c r="T17" s="20"/>
      <c r="U17" s="20">
        <v>-0.58601541116604805</v>
      </c>
      <c r="V17" s="20">
        <v>-0.61815935931544996</v>
      </c>
      <c r="W17" s="20">
        <v>-0.58164733234571098</v>
      </c>
      <c r="X17" s="20">
        <v>-0.66661498481160797</v>
      </c>
      <c r="Y17" s="20">
        <v>-0.32419222946828702</v>
      </c>
      <c r="Z17" s="20"/>
      <c r="AA17" s="20">
        <v>-0.59644453530202801</v>
      </c>
      <c r="AB17" s="20">
        <v>-0.63018376297994505</v>
      </c>
      <c r="AC17" s="20"/>
      <c r="AD17" s="20">
        <v>-0.58981864618880298</v>
      </c>
      <c r="AE17" s="20">
        <v>-0.62445093955299003</v>
      </c>
      <c r="AF17" s="20"/>
      <c r="AG17" s="20">
        <v>-0.50309050584245796</v>
      </c>
      <c r="AH17" s="20">
        <v>-0.67513689471920502</v>
      </c>
      <c r="AI17" s="20">
        <v>-0.63695997044980601</v>
      </c>
      <c r="AJ17" s="20" t="s">
        <v>123</v>
      </c>
      <c r="AK17" s="20" t="s">
        <v>123</v>
      </c>
      <c r="AL17" s="20" t="s">
        <v>123</v>
      </c>
      <c r="AM17" s="20">
        <v>-0.55872001076393696</v>
      </c>
      <c r="AN17" s="20">
        <v>-0.55626673966087303</v>
      </c>
      <c r="AO17" s="20">
        <v>0.34726529715392002</v>
      </c>
      <c r="AP17" s="20"/>
      <c r="AQ17" s="20">
        <v>-0.63424407470296096</v>
      </c>
      <c r="AR17" s="20">
        <v>-0.61114548975025995</v>
      </c>
      <c r="AS17" s="20">
        <v>-0.72257022486706002</v>
      </c>
      <c r="AT17" s="20">
        <v>-0.70160802384302601</v>
      </c>
      <c r="AU17" s="20">
        <v>-0.47669001339738598</v>
      </c>
      <c r="AV17" s="20">
        <v>-0.20585950165566999</v>
      </c>
      <c r="AW17" s="20"/>
      <c r="AX17" s="20">
        <v>-0.57007518310202898</v>
      </c>
      <c r="AY17" s="20">
        <v>-0.61818193647347697</v>
      </c>
      <c r="AZ17" s="20">
        <v>-0.73632214378840999</v>
      </c>
      <c r="BA17" s="20">
        <v>-0.565556282470421</v>
      </c>
      <c r="BB17" s="20">
        <v>-0.53758423729142302</v>
      </c>
      <c r="BC17" s="20"/>
      <c r="BD17" s="20">
        <v>-0.61276709706236598</v>
      </c>
      <c r="BE17" s="20">
        <v>-0.55176394059341705</v>
      </c>
      <c r="BF17" s="20"/>
      <c r="BG17" s="20">
        <v>-0.63426695772921005</v>
      </c>
      <c r="BH17" s="20">
        <v>-0.54310656585731698</v>
      </c>
      <c r="BI17" s="20"/>
      <c r="BJ17" s="20">
        <v>-0.54176060301398299</v>
      </c>
      <c r="BK17" s="20">
        <v>-0.70701413106293998</v>
      </c>
    </row>
    <row r="18" spans="2:63" x14ac:dyDescent="0.35">
      <c r="B18" t="s">
        <v>492</v>
      </c>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K22"/>
  <sheetViews>
    <sheetView showGridLines="0" topLeftCell="A7" workbookViewId="0">
      <pane xSplit="2" topLeftCell="C1" activePane="topRight" state="frozen"/>
      <selection pane="topRight" activeCell="B18" sqref="B18"/>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682</v>
      </c>
      <c r="D7" s="10">
        <v>300</v>
      </c>
      <c r="E7" s="10">
        <v>380</v>
      </c>
      <c r="F7" s="10"/>
      <c r="G7" s="10">
        <v>61</v>
      </c>
      <c r="H7" s="10">
        <v>220</v>
      </c>
      <c r="I7" s="10">
        <v>401</v>
      </c>
      <c r="J7" s="10"/>
      <c r="K7" s="10">
        <v>125</v>
      </c>
      <c r="L7" s="10">
        <v>151</v>
      </c>
      <c r="M7" s="10">
        <v>271</v>
      </c>
      <c r="N7" s="10">
        <v>135</v>
      </c>
      <c r="O7" s="10"/>
      <c r="P7" s="10">
        <v>116</v>
      </c>
      <c r="Q7" s="10">
        <v>153</v>
      </c>
      <c r="R7" s="10">
        <v>110</v>
      </c>
      <c r="S7" s="10">
        <v>273</v>
      </c>
      <c r="T7" s="10"/>
      <c r="U7" s="10">
        <v>356</v>
      </c>
      <c r="V7" s="10">
        <v>165</v>
      </c>
      <c r="W7" s="10">
        <v>89</v>
      </c>
      <c r="X7" s="10">
        <v>53</v>
      </c>
      <c r="Y7" s="10">
        <v>10</v>
      </c>
      <c r="Z7" s="10"/>
      <c r="AA7" s="10">
        <v>234</v>
      </c>
      <c r="AB7" s="10">
        <v>236</v>
      </c>
      <c r="AC7" s="10"/>
      <c r="AD7" s="10">
        <v>291</v>
      </c>
      <c r="AE7" s="10">
        <v>295</v>
      </c>
      <c r="AF7" s="10"/>
      <c r="AG7" s="10">
        <v>215</v>
      </c>
      <c r="AH7" s="10">
        <v>237</v>
      </c>
      <c r="AI7" s="10">
        <v>89</v>
      </c>
      <c r="AJ7" s="10" t="s">
        <v>122</v>
      </c>
      <c r="AK7" s="10" t="s">
        <v>122</v>
      </c>
      <c r="AL7" s="10" t="s">
        <v>122</v>
      </c>
      <c r="AM7" s="10">
        <v>20</v>
      </c>
      <c r="AN7" s="10">
        <v>51</v>
      </c>
      <c r="AO7" s="10">
        <v>3</v>
      </c>
      <c r="AP7" s="10"/>
      <c r="AQ7" s="10">
        <v>354</v>
      </c>
      <c r="AR7" s="10">
        <v>151</v>
      </c>
      <c r="AS7" s="10">
        <v>9</v>
      </c>
      <c r="AT7" s="10">
        <v>41</v>
      </c>
      <c r="AU7" s="10">
        <v>109</v>
      </c>
      <c r="AV7" s="10">
        <v>14</v>
      </c>
      <c r="AW7" s="10"/>
      <c r="AX7" s="10">
        <v>110</v>
      </c>
      <c r="AY7" s="10">
        <v>316</v>
      </c>
      <c r="AZ7" s="10">
        <v>25</v>
      </c>
      <c r="BA7" s="10">
        <v>104</v>
      </c>
      <c r="BB7" s="10">
        <v>127</v>
      </c>
      <c r="BC7" s="10"/>
      <c r="BD7" s="10">
        <v>465</v>
      </c>
      <c r="BE7" s="10">
        <v>215</v>
      </c>
      <c r="BF7" s="10"/>
      <c r="BG7" s="10">
        <v>359</v>
      </c>
      <c r="BH7" s="10">
        <v>320</v>
      </c>
      <c r="BI7" s="10"/>
      <c r="BJ7" s="10">
        <v>441</v>
      </c>
      <c r="BK7" s="10">
        <v>229</v>
      </c>
    </row>
    <row r="8" spans="2:63" ht="30" customHeight="1" x14ac:dyDescent="0.35">
      <c r="B8" s="11" t="s">
        <v>19</v>
      </c>
      <c r="C8" s="11">
        <v>672</v>
      </c>
      <c r="D8" s="11">
        <v>306</v>
      </c>
      <c r="E8" s="11">
        <v>364</v>
      </c>
      <c r="F8" s="11"/>
      <c r="G8" s="11">
        <v>64</v>
      </c>
      <c r="H8" s="11">
        <v>206</v>
      </c>
      <c r="I8" s="11">
        <v>402</v>
      </c>
      <c r="J8" s="11"/>
      <c r="K8" s="11">
        <v>115</v>
      </c>
      <c r="L8" s="11">
        <v>147</v>
      </c>
      <c r="M8" s="11">
        <v>264</v>
      </c>
      <c r="N8" s="11">
        <v>145</v>
      </c>
      <c r="O8" s="11"/>
      <c r="P8" s="11">
        <v>115</v>
      </c>
      <c r="Q8" s="11">
        <v>154</v>
      </c>
      <c r="R8" s="11">
        <v>108</v>
      </c>
      <c r="S8" s="11">
        <v>266</v>
      </c>
      <c r="T8" s="11"/>
      <c r="U8" s="11">
        <v>366</v>
      </c>
      <c r="V8" s="11">
        <v>155</v>
      </c>
      <c r="W8" s="11">
        <v>82</v>
      </c>
      <c r="X8" s="11">
        <v>49</v>
      </c>
      <c r="Y8" s="11">
        <v>10</v>
      </c>
      <c r="Z8" s="11"/>
      <c r="AA8" s="11">
        <v>228</v>
      </c>
      <c r="AB8" s="11">
        <v>236</v>
      </c>
      <c r="AC8" s="11"/>
      <c r="AD8" s="11">
        <v>283</v>
      </c>
      <c r="AE8" s="11">
        <v>294</v>
      </c>
      <c r="AF8" s="11"/>
      <c r="AG8" s="11">
        <v>214</v>
      </c>
      <c r="AH8" s="11">
        <v>234</v>
      </c>
      <c r="AI8" s="11">
        <v>85</v>
      </c>
      <c r="AJ8" s="11" t="s">
        <v>122</v>
      </c>
      <c r="AK8" s="11" t="s">
        <v>122</v>
      </c>
      <c r="AL8" s="11" t="s">
        <v>122</v>
      </c>
      <c r="AM8" s="11">
        <v>20</v>
      </c>
      <c r="AN8" s="11">
        <v>52</v>
      </c>
      <c r="AO8" s="11">
        <v>3</v>
      </c>
      <c r="AP8" s="11"/>
      <c r="AQ8" s="11">
        <v>349</v>
      </c>
      <c r="AR8" s="11">
        <v>148</v>
      </c>
      <c r="AS8" s="11">
        <v>9</v>
      </c>
      <c r="AT8" s="11">
        <v>40</v>
      </c>
      <c r="AU8" s="11">
        <v>108</v>
      </c>
      <c r="AV8" s="11">
        <v>14</v>
      </c>
      <c r="AW8" s="11"/>
      <c r="AX8" s="11">
        <v>112</v>
      </c>
      <c r="AY8" s="11">
        <v>308</v>
      </c>
      <c r="AZ8" s="11">
        <v>25</v>
      </c>
      <c r="BA8" s="11">
        <v>102</v>
      </c>
      <c r="BB8" s="11">
        <v>125</v>
      </c>
      <c r="BC8" s="11"/>
      <c r="BD8" s="11">
        <v>457</v>
      </c>
      <c r="BE8" s="11">
        <v>213</v>
      </c>
      <c r="BF8" s="11"/>
      <c r="BG8" s="11">
        <v>354</v>
      </c>
      <c r="BH8" s="11">
        <v>315</v>
      </c>
      <c r="BI8" s="11"/>
      <c r="BJ8" s="11">
        <v>433</v>
      </c>
      <c r="BK8" s="11">
        <v>227</v>
      </c>
    </row>
    <row r="9" spans="2:63" x14ac:dyDescent="0.35">
      <c r="B9" s="17" t="s">
        <v>322</v>
      </c>
      <c r="C9" s="16">
        <v>0.27087195397525998</v>
      </c>
      <c r="D9" s="16">
        <v>0.28691568675727602</v>
      </c>
      <c r="E9" s="16">
        <v>0.25885871091242602</v>
      </c>
      <c r="F9" s="16"/>
      <c r="G9" s="16">
        <v>0.31837663857610099</v>
      </c>
      <c r="H9" s="16">
        <v>0.23663153986154201</v>
      </c>
      <c r="I9" s="16">
        <v>0.28080283333756501</v>
      </c>
      <c r="J9" s="16"/>
      <c r="K9" s="16">
        <v>0.23092710664632701</v>
      </c>
      <c r="L9" s="16">
        <v>0.30545897690690199</v>
      </c>
      <c r="M9" s="16">
        <v>0.273164332088698</v>
      </c>
      <c r="N9" s="16">
        <v>0.26343356426841302</v>
      </c>
      <c r="O9" s="16"/>
      <c r="P9" s="16">
        <v>0.19192520781387701</v>
      </c>
      <c r="Q9" s="16">
        <v>0.27206782190455497</v>
      </c>
      <c r="R9" s="16">
        <v>0.287488210942006</v>
      </c>
      <c r="S9" s="16">
        <v>0.30861172675059301</v>
      </c>
      <c r="T9" s="16"/>
      <c r="U9" s="16">
        <v>0.28316305769558098</v>
      </c>
      <c r="V9" s="16">
        <v>0.27216898652589</v>
      </c>
      <c r="W9" s="16">
        <v>0.16773926495272101</v>
      </c>
      <c r="X9" s="16">
        <v>0.342909822073245</v>
      </c>
      <c r="Y9" s="16">
        <v>0.339208992450935</v>
      </c>
      <c r="Z9" s="16"/>
      <c r="AA9" s="16">
        <v>0.25470305116709402</v>
      </c>
      <c r="AB9" s="16">
        <v>0.30989941922409497</v>
      </c>
      <c r="AC9" s="16"/>
      <c r="AD9" s="16">
        <v>0.243960250815483</v>
      </c>
      <c r="AE9" s="16">
        <v>0.30200058931139601</v>
      </c>
      <c r="AF9" s="16"/>
      <c r="AG9" s="16">
        <v>0.24606384277231699</v>
      </c>
      <c r="AH9" s="16">
        <v>0.27692505029616898</v>
      </c>
      <c r="AI9" s="16">
        <v>0.288793062375581</v>
      </c>
      <c r="AJ9" s="16" t="s">
        <v>123</v>
      </c>
      <c r="AK9" s="16" t="s">
        <v>123</v>
      </c>
      <c r="AL9" s="16" t="s">
        <v>123</v>
      </c>
      <c r="AM9" s="16">
        <v>0.23996814461670099</v>
      </c>
      <c r="AN9" s="16">
        <v>0.22255885355325999</v>
      </c>
      <c r="AO9" s="16">
        <v>0</v>
      </c>
      <c r="AP9" s="16"/>
      <c r="AQ9" s="16">
        <v>0.24285433943492299</v>
      </c>
      <c r="AR9" s="16">
        <v>0.32612038120382802</v>
      </c>
      <c r="AS9" s="16">
        <v>0.59346739016190297</v>
      </c>
      <c r="AT9" s="16">
        <v>0.33058726933792398</v>
      </c>
      <c r="AU9" s="16">
        <v>0.264244327124318</v>
      </c>
      <c r="AV9" s="16">
        <v>0.133324590571925</v>
      </c>
      <c r="AW9" s="16"/>
      <c r="AX9" s="16">
        <v>0.32620560727487502</v>
      </c>
      <c r="AY9" s="16">
        <v>0.26120092886504898</v>
      </c>
      <c r="AZ9" s="16">
        <v>0.38772774929597797</v>
      </c>
      <c r="BA9" s="16">
        <v>0.249983401036764</v>
      </c>
      <c r="BB9" s="16">
        <v>0.238488040514508</v>
      </c>
      <c r="BC9" s="16"/>
      <c r="BD9" s="16">
        <v>0.28259250245811401</v>
      </c>
      <c r="BE9" s="16">
        <v>0.248119579499607</v>
      </c>
      <c r="BF9" s="16"/>
      <c r="BG9" s="16">
        <v>0.29804163169813902</v>
      </c>
      <c r="BH9" s="16">
        <v>0.242917987540998</v>
      </c>
      <c r="BI9" s="16"/>
      <c r="BJ9" s="16">
        <v>0.25625526633259299</v>
      </c>
      <c r="BK9" s="16">
        <v>0.30505137058447501</v>
      </c>
    </row>
    <row r="10" spans="2:63" x14ac:dyDescent="0.35">
      <c r="B10" s="17" t="s">
        <v>323</v>
      </c>
      <c r="C10" s="16">
        <v>0.33373468849176902</v>
      </c>
      <c r="D10" s="16">
        <v>0.34164014952402999</v>
      </c>
      <c r="E10" s="16">
        <v>0.32349118395937199</v>
      </c>
      <c r="F10" s="16"/>
      <c r="G10" s="16">
        <v>0.25815302865108802</v>
      </c>
      <c r="H10" s="16">
        <v>0.34710011236812099</v>
      </c>
      <c r="I10" s="16">
        <v>0.33899357294312699</v>
      </c>
      <c r="J10" s="16"/>
      <c r="K10" s="16">
        <v>0.382259427939031</v>
      </c>
      <c r="L10" s="16">
        <v>0.30505731867930902</v>
      </c>
      <c r="M10" s="16">
        <v>0.35366560527369301</v>
      </c>
      <c r="N10" s="16">
        <v>0.28799267776116699</v>
      </c>
      <c r="O10" s="16"/>
      <c r="P10" s="16">
        <v>0.25322737529185402</v>
      </c>
      <c r="Q10" s="16">
        <v>0.33229902448593801</v>
      </c>
      <c r="R10" s="16">
        <v>0.38284200112765998</v>
      </c>
      <c r="S10" s="16">
        <v>0.34273752252045903</v>
      </c>
      <c r="T10" s="16"/>
      <c r="U10" s="16">
        <v>0.30995272357010201</v>
      </c>
      <c r="V10" s="16">
        <v>0.38992860755535702</v>
      </c>
      <c r="W10" s="16">
        <v>0.34846517214317202</v>
      </c>
      <c r="X10" s="16">
        <v>0.30232311970356601</v>
      </c>
      <c r="Y10" s="16">
        <v>0.36745835103470298</v>
      </c>
      <c r="Z10" s="16"/>
      <c r="AA10" s="16">
        <v>0.36320861261604698</v>
      </c>
      <c r="AB10" s="16">
        <v>0.32467010544117197</v>
      </c>
      <c r="AC10" s="16"/>
      <c r="AD10" s="16">
        <v>0.35629500948925003</v>
      </c>
      <c r="AE10" s="16">
        <v>0.34362798047656001</v>
      </c>
      <c r="AF10" s="16"/>
      <c r="AG10" s="16">
        <v>0.29627289574843602</v>
      </c>
      <c r="AH10" s="16">
        <v>0.391034712917053</v>
      </c>
      <c r="AI10" s="16">
        <v>0.36280710199418598</v>
      </c>
      <c r="AJ10" s="16" t="s">
        <v>123</v>
      </c>
      <c r="AK10" s="16" t="s">
        <v>123</v>
      </c>
      <c r="AL10" s="16" t="s">
        <v>123</v>
      </c>
      <c r="AM10" s="16">
        <v>0.28791867556873102</v>
      </c>
      <c r="AN10" s="16">
        <v>0.377976861179944</v>
      </c>
      <c r="AO10" s="16">
        <v>0.65273470284608004</v>
      </c>
      <c r="AP10" s="16"/>
      <c r="AQ10" s="16">
        <v>0.362645970880139</v>
      </c>
      <c r="AR10" s="16">
        <v>0.28974417434463401</v>
      </c>
      <c r="AS10" s="16">
        <v>0.110083253011274</v>
      </c>
      <c r="AT10" s="16">
        <v>0.38911823374079701</v>
      </c>
      <c r="AU10" s="16">
        <v>0.32025160487568799</v>
      </c>
      <c r="AV10" s="16">
        <v>0.264411948009596</v>
      </c>
      <c r="AW10" s="16"/>
      <c r="AX10" s="16">
        <v>0.25157449873441101</v>
      </c>
      <c r="AY10" s="16">
        <v>0.393553057815058</v>
      </c>
      <c r="AZ10" s="16">
        <v>0.28891622579256898</v>
      </c>
      <c r="BA10" s="16">
        <v>0.29688587711236603</v>
      </c>
      <c r="BB10" s="16">
        <v>0.29861702538200102</v>
      </c>
      <c r="BC10" s="16"/>
      <c r="BD10" s="16">
        <v>0.35318264168124502</v>
      </c>
      <c r="BE10" s="16">
        <v>0.29496424563677098</v>
      </c>
      <c r="BF10" s="16"/>
      <c r="BG10" s="16">
        <v>0.36467536858649202</v>
      </c>
      <c r="BH10" s="16">
        <v>0.295733287345678</v>
      </c>
      <c r="BI10" s="16"/>
      <c r="BJ10" s="16">
        <v>0.33439321459664301</v>
      </c>
      <c r="BK10" s="16">
        <v>0.34582930702815901</v>
      </c>
    </row>
    <row r="11" spans="2:63" x14ac:dyDescent="0.35">
      <c r="B11" s="17" t="s">
        <v>324</v>
      </c>
      <c r="C11" s="16">
        <v>0.14021427169567099</v>
      </c>
      <c r="D11" s="16">
        <v>0.153235148275323</v>
      </c>
      <c r="E11" s="16">
        <v>0.13003398397819901</v>
      </c>
      <c r="F11" s="16"/>
      <c r="G11" s="16">
        <v>0.16405579520952601</v>
      </c>
      <c r="H11" s="16">
        <v>9.9344405045533907E-2</v>
      </c>
      <c r="I11" s="16">
        <v>0.157330897785984</v>
      </c>
      <c r="J11" s="16"/>
      <c r="K11" s="16">
        <v>0.145678157243603</v>
      </c>
      <c r="L11" s="16">
        <v>0.106606792260537</v>
      </c>
      <c r="M11" s="16">
        <v>0.146686450021623</v>
      </c>
      <c r="N11" s="16">
        <v>0.158031629005118</v>
      </c>
      <c r="O11" s="16"/>
      <c r="P11" s="16">
        <v>0.15990855213781199</v>
      </c>
      <c r="Q11" s="16">
        <v>0.16480328481974699</v>
      </c>
      <c r="R11" s="16">
        <v>8.2216967301241797E-2</v>
      </c>
      <c r="S11" s="16">
        <v>0.130844681827544</v>
      </c>
      <c r="T11" s="16"/>
      <c r="U11" s="16">
        <v>0.13721898509699401</v>
      </c>
      <c r="V11" s="16">
        <v>0.126409196230614</v>
      </c>
      <c r="W11" s="16">
        <v>0.170241445061483</v>
      </c>
      <c r="X11" s="16">
        <v>0.14962328227319299</v>
      </c>
      <c r="Y11" s="16">
        <v>9.7745052702484306E-2</v>
      </c>
      <c r="Z11" s="16"/>
      <c r="AA11" s="16">
        <v>0.12876240321063701</v>
      </c>
      <c r="AB11" s="16">
        <v>0.124401530107164</v>
      </c>
      <c r="AC11" s="16"/>
      <c r="AD11" s="16">
        <v>0.122595263149385</v>
      </c>
      <c r="AE11" s="16">
        <v>0.13256872412451201</v>
      </c>
      <c r="AF11" s="16"/>
      <c r="AG11" s="16">
        <v>0.17196694218512501</v>
      </c>
      <c r="AH11" s="16">
        <v>0.115459670317118</v>
      </c>
      <c r="AI11" s="16">
        <v>0.118860835882628</v>
      </c>
      <c r="AJ11" s="16" t="s">
        <v>123</v>
      </c>
      <c r="AK11" s="16" t="s">
        <v>123</v>
      </c>
      <c r="AL11" s="16" t="s">
        <v>123</v>
      </c>
      <c r="AM11" s="16">
        <v>4.9963849539533103E-2</v>
      </c>
      <c r="AN11" s="16">
        <v>0.122720184752365</v>
      </c>
      <c r="AO11" s="16">
        <v>0.34726529715392002</v>
      </c>
      <c r="AP11" s="16"/>
      <c r="AQ11" s="16">
        <v>0.151122310180582</v>
      </c>
      <c r="AR11" s="16">
        <v>0.107877264519553</v>
      </c>
      <c r="AS11" s="16">
        <v>0.19629577640603299</v>
      </c>
      <c r="AT11" s="16">
        <v>0.16705537994913899</v>
      </c>
      <c r="AU11" s="16">
        <v>0.11495167350268901</v>
      </c>
      <c r="AV11" s="16">
        <v>0.258230139428543</v>
      </c>
      <c r="AW11" s="16"/>
      <c r="AX11" s="16">
        <v>0.17302745952942</v>
      </c>
      <c r="AY11" s="16">
        <v>0.13395594153141299</v>
      </c>
      <c r="AZ11" s="16">
        <v>7.7447790255421603E-2</v>
      </c>
      <c r="BA11" s="16">
        <v>0.127745594459345</v>
      </c>
      <c r="BB11" s="16">
        <v>0.14922406121439799</v>
      </c>
      <c r="BC11" s="16"/>
      <c r="BD11" s="16">
        <v>0.13378080445996399</v>
      </c>
      <c r="BE11" s="16">
        <v>0.15096922442635</v>
      </c>
      <c r="BF11" s="16"/>
      <c r="BG11" s="16">
        <v>0.13531655652062899</v>
      </c>
      <c r="BH11" s="16">
        <v>0.14398924650237799</v>
      </c>
      <c r="BI11" s="16"/>
      <c r="BJ11" s="16">
        <v>0.13474870797611899</v>
      </c>
      <c r="BK11" s="16">
        <v>0.14301729264954399</v>
      </c>
    </row>
    <row r="12" spans="2:63" x14ac:dyDescent="0.35">
      <c r="B12" s="17" t="s">
        <v>325</v>
      </c>
      <c r="C12" s="16">
        <v>0.118805296643915</v>
      </c>
      <c r="D12" s="16">
        <v>0.107464202690678</v>
      </c>
      <c r="E12" s="16">
        <v>0.128974932601224</v>
      </c>
      <c r="F12" s="16"/>
      <c r="G12" s="16">
        <v>8.1455162063276507E-2</v>
      </c>
      <c r="H12" s="16">
        <v>0.140610872620788</v>
      </c>
      <c r="I12" s="16">
        <v>0.11361765686681601</v>
      </c>
      <c r="J12" s="16"/>
      <c r="K12" s="16">
        <v>9.6208684024601296E-2</v>
      </c>
      <c r="L12" s="16">
        <v>0.14391306812987201</v>
      </c>
      <c r="M12" s="16">
        <v>8.8336417667995298E-2</v>
      </c>
      <c r="N12" s="16">
        <v>0.16678167808074801</v>
      </c>
      <c r="O12" s="16"/>
      <c r="P12" s="16">
        <v>0.17565718949888401</v>
      </c>
      <c r="Q12" s="16">
        <v>0.112557401336943</v>
      </c>
      <c r="R12" s="16">
        <v>0.10273320012608</v>
      </c>
      <c r="S12" s="16">
        <v>0.110076818957975</v>
      </c>
      <c r="T12" s="16"/>
      <c r="U12" s="16">
        <v>0.12068015653710699</v>
      </c>
      <c r="V12" s="16">
        <v>0.11512704302287401</v>
      </c>
      <c r="W12" s="16">
        <v>0.145403049853149</v>
      </c>
      <c r="X12" s="16">
        <v>9.6414758451412397E-2</v>
      </c>
      <c r="Y12" s="16">
        <v>0</v>
      </c>
      <c r="Z12" s="16"/>
      <c r="AA12" s="16">
        <v>0.116871096994643</v>
      </c>
      <c r="AB12" s="16">
        <v>0.113043627858569</v>
      </c>
      <c r="AC12" s="16"/>
      <c r="AD12" s="16">
        <v>0.12623961235676001</v>
      </c>
      <c r="AE12" s="16">
        <v>0.106452329021828</v>
      </c>
      <c r="AF12" s="16"/>
      <c r="AG12" s="16">
        <v>0.120100824287865</v>
      </c>
      <c r="AH12" s="16">
        <v>0.122508745294041</v>
      </c>
      <c r="AI12" s="16">
        <v>0.11624997057509801</v>
      </c>
      <c r="AJ12" s="16" t="s">
        <v>123</v>
      </c>
      <c r="AK12" s="16" t="s">
        <v>123</v>
      </c>
      <c r="AL12" s="16" t="s">
        <v>123</v>
      </c>
      <c r="AM12" s="16">
        <v>0.27844318748339503</v>
      </c>
      <c r="AN12" s="16">
        <v>0.10504974012785501</v>
      </c>
      <c r="AO12" s="16">
        <v>0</v>
      </c>
      <c r="AP12" s="16"/>
      <c r="AQ12" s="16">
        <v>0.14303636744475301</v>
      </c>
      <c r="AR12" s="16">
        <v>7.8756847469045002E-2</v>
      </c>
      <c r="AS12" s="16">
        <v>0.10015358042079001</v>
      </c>
      <c r="AT12" s="16">
        <v>2.30844273995451E-2</v>
      </c>
      <c r="AU12" s="16">
        <v>0.13501173298677099</v>
      </c>
      <c r="AV12" s="16">
        <v>0.135011273285812</v>
      </c>
      <c r="AW12" s="16"/>
      <c r="AX12" s="16">
        <v>0.104774844853443</v>
      </c>
      <c r="AY12" s="16">
        <v>8.8198332016876102E-2</v>
      </c>
      <c r="AZ12" s="16">
        <v>0.16293479592424201</v>
      </c>
      <c r="BA12" s="16">
        <v>0.15595590735078599</v>
      </c>
      <c r="BB12" s="16">
        <v>0.167768653087046</v>
      </c>
      <c r="BC12" s="16"/>
      <c r="BD12" s="16">
        <v>0.113005979345637</v>
      </c>
      <c r="BE12" s="16">
        <v>0.132285812859507</v>
      </c>
      <c r="BF12" s="16"/>
      <c r="BG12" s="16">
        <v>9.5544910303458505E-2</v>
      </c>
      <c r="BH12" s="16">
        <v>0.14605435965629901</v>
      </c>
      <c r="BI12" s="16"/>
      <c r="BJ12" s="16">
        <v>0.12784691014255001</v>
      </c>
      <c r="BK12" s="16">
        <v>9.9513619657551594E-2</v>
      </c>
    </row>
    <row r="13" spans="2:63" x14ac:dyDescent="0.35">
      <c r="B13" s="17" t="s">
        <v>326</v>
      </c>
      <c r="C13" s="16">
        <v>0.128907790914388</v>
      </c>
      <c r="D13" s="16">
        <v>0.107303244144576</v>
      </c>
      <c r="E13" s="16">
        <v>0.14775403371609</v>
      </c>
      <c r="F13" s="16"/>
      <c r="G13" s="16">
        <v>0.163566781091424</v>
      </c>
      <c r="H13" s="16">
        <v>0.171198249421711</v>
      </c>
      <c r="I13" s="16">
        <v>0.101694042663916</v>
      </c>
      <c r="J13" s="16"/>
      <c r="K13" s="16">
        <v>0.144926624146438</v>
      </c>
      <c r="L13" s="16">
        <v>0.125333843865266</v>
      </c>
      <c r="M13" s="16">
        <v>0.13072490591484001</v>
      </c>
      <c r="N13" s="16">
        <v>0.11652258533377501</v>
      </c>
      <c r="O13" s="16"/>
      <c r="P13" s="16">
        <v>0.219281675257574</v>
      </c>
      <c r="Q13" s="16">
        <v>0.104680372474468</v>
      </c>
      <c r="R13" s="16">
        <v>0.13611937578799199</v>
      </c>
      <c r="S13" s="16">
        <v>0.10021962547365899</v>
      </c>
      <c r="T13" s="16"/>
      <c r="U13" s="16">
        <v>0.137916324339278</v>
      </c>
      <c r="V13" s="16">
        <v>9.6366166665264597E-2</v>
      </c>
      <c r="W13" s="16">
        <v>0.15645531133267401</v>
      </c>
      <c r="X13" s="16">
        <v>0.10872901749858301</v>
      </c>
      <c r="Y13" s="16">
        <v>0.19558760381187801</v>
      </c>
      <c r="Z13" s="16"/>
      <c r="AA13" s="16">
        <v>0.123116280508432</v>
      </c>
      <c r="AB13" s="16">
        <v>0.12405728391962</v>
      </c>
      <c r="AC13" s="16"/>
      <c r="AD13" s="16">
        <v>0.14018979884977301</v>
      </c>
      <c r="AE13" s="16">
        <v>0.112203645011105</v>
      </c>
      <c r="AF13" s="16"/>
      <c r="AG13" s="16">
        <v>0.15101995008702901</v>
      </c>
      <c r="AH13" s="16">
        <v>9.4071821175619103E-2</v>
      </c>
      <c r="AI13" s="16">
        <v>0.11328902917250799</v>
      </c>
      <c r="AJ13" s="16" t="s">
        <v>123</v>
      </c>
      <c r="AK13" s="16" t="s">
        <v>123</v>
      </c>
      <c r="AL13" s="16" t="s">
        <v>123</v>
      </c>
      <c r="AM13" s="16">
        <v>0.14370614279164101</v>
      </c>
      <c r="AN13" s="16">
        <v>0.17169436038657601</v>
      </c>
      <c r="AO13" s="16">
        <v>0</v>
      </c>
      <c r="AP13" s="16"/>
      <c r="AQ13" s="16">
        <v>9.4391389315634094E-2</v>
      </c>
      <c r="AR13" s="16">
        <v>0.18470853469887899</v>
      </c>
      <c r="AS13" s="16">
        <v>0</v>
      </c>
      <c r="AT13" s="16">
        <v>9.0154689572594496E-2</v>
      </c>
      <c r="AU13" s="16">
        <v>0.16554066151053501</v>
      </c>
      <c r="AV13" s="16">
        <v>0.13341744528806501</v>
      </c>
      <c r="AW13" s="16"/>
      <c r="AX13" s="16">
        <v>0.13513139935479301</v>
      </c>
      <c r="AY13" s="16">
        <v>0.11018823054748</v>
      </c>
      <c r="AZ13" s="16">
        <v>8.2973438731790097E-2</v>
      </c>
      <c r="BA13" s="16">
        <v>0.16942922004073799</v>
      </c>
      <c r="BB13" s="16">
        <v>0.14590221980204801</v>
      </c>
      <c r="BC13" s="16"/>
      <c r="BD13" s="16">
        <v>0.106459851626551</v>
      </c>
      <c r="BE13" s="16">
        <v>0.17366113757776599</v>
      </c>
      <c r="BF13" s="16"/>
      <c r="BG13" s="16">
        <v>9.2245387641660903E-2</v>
      </c>
      <c r="BH13" s="16">
        <v>0.17130511895464701</v>
      </c>
      <c r="BI13" s="16"/>
      <c r="BJ13" s="16">
        <v>0.13952919401460501</v>
      </c>
      <c r="BK13" s="16">
        <v>0.102507930525258</v>
      </c>
    </row>
    <row r="14" spans="2:63" x14ac:dyDescent="0.35">
      <c r="B14" s="17" t="s">
        <v>84</v>
      </c>
      <c r="C14" s="16">
        <v>7.4659982789976103E-3</v>
      </c>
      <c r="D14" s="16">
        <v>3.4415686081173502E-3</v>
      </c>
      <c r="E14" s="16">
        <v>1.08871548326894E-2</v>
      </c>
      <c r="F14" s="16"/>
      <c r="G14" s="16">
        <v>1.4392594408584701E-2</v>
      </c>
      <c r="H14" s="16">
        <v>5.11482068230456E-3</v>
      </c>
      <c r="I14" s="16">
        <v>7.5609964025918604E-3</v>
      </c>
      <c r="J14" s="16"/>
      <c r="K14" s="16">
        <v>0</v>
      </c>
      <c r="L14" s="16">
        <v>1.36300001581142E-2</v>
      </c>
      <c r="M14" s="16">
        <v>7.4222890331511002E-3</v>
      </c>
      <c r="N14" s="16">
        <v>7.2378655507772298E-3</v>
      </c>
      <c r="O14" s="16"/>
      <c r="P14" s="16">
        <v>0</v>
      </c>
      <c r="Q14" s="16">
        <v>1.3592094978348601E-2</v>
      </c>
      <c r="R14" s="16">
        <v>8.6002447150204404E-3</v>
      </c>
      <c r="S14" s="16">
        <v>7.50962446976987E-3</v>
      </c>
      <c r="T14" s="16"/>
      <c r="U14" s="16">
        <v>1.10687527609375E-2</v>
      </c>
      <c r="V14" s="16">
        <v>0</v>
      </c>
      <c r="W14" s="16">
        <v>1.16957566568003E-2</v>
      </c>
      <c r="X14" s="16">
        <v>0</v>
      </c>
      <c r="Y14" s="16">
        <v>0</v>
      </c>
      <c r="Z14" s="16"/>
      <c r="AA14" s="16">
        <v>1.33385555031464E-2</v>
      </c>
      <c r="AB14" s="16">
        <v>3.92803344938146E-3</v>
      </c>
      <c r="AC14" s="16"/>
      <c r="AD14" s="16">
        <v>1.07200653393493E-2</v>
      </c>
      <c r="AE14" s="16">
        <v>3.14673205459829E-3</v>
      </c>
      <c r="AF14" s="16"/>
      <c r="AG14" s="16">
        <v>1.45755449192282E-2</v>
      </c>
      <c r="AH14" s="16">
        <v>0</v>
      </c>
      <c r="AI14" s="16">
        <v>0</v>
      </c>
      <c r="AJ14" s="16" t="s">
        <v>123</v>
      </c>
      <c r="AK14" s="16" t="s">
        <v>123</v>
      </c>
      <c r="AL14" s="16" t="s">
        <v>123</v>
      </c>
      <c r="AM14" s="16">
        <v>0</v>
      </c>
      <c r="AN14" s="16">
        <v>0</v>
      </c>
      <c r="AO14" s="16">
        <v>0</v>
      </c>
      <c r="AP14" s="16"/>
      <c r="AQ14" s="16">
        <v>5.9496227439691804E-3</v>
      </c>
      <c r="AR14" s="16">
        <v>1.27927977640595E-2</v>
      </c>
      <c r="AS14" s="16">
        <v>0</v>
      </c>
      <c r="AT14" s="16">
        <v>0</v>
      </c>
      <c r="AU14" s="16">
        <v>0</v>
      </c>
      <c r="AV14" s="16">
        <v>7.5604603416058E-2</v>
      </c>
      <c r="AW14" s="16"/>
      <c r="AX14" s="16">
        <v>9.2861902530582494E-3</v>
      </c>
      <c r="AY14" s="16">
        <v>1.2903509224123101E-2</v>
      </c>
      <c r="AZ14" s="16">
        <v>0</v>
      </c>
      <c r="BA14" s="16">
        <v>0</v>
      </c>
      <c r="BB14" s="16">
        <v>0</v>
      </c>
      <c r="BC14" s="16"/>
      <c r="BD14" s="16">
        <v>1.09782204284901E-2</v>
      </c>
      <c r="BE14" s="16">
        <v>0</v>
      </c>
      <c r="BF14" s="16"/>
      <c r="BG14" s="16">
        <v>1.41761452496209E-2</v>
      </c>
      <c r="BH14" s="16">
        <v>0</v>
      </c>
      <c r="BI14" s="16"/>
      <c r="BJ14" s="16">
        <v>7.2267069374898699E-3</v>
      </c>
      <c r="BK14" s="16">
        <v>4.0804795550126597E-3</v>
      </c>
    </row>
    <row r="15" spans="2:63" x14ac:dyDescent="0.35">
      <c r="B15" s="17" t="s">
        <v>327</v>
      </c>
      <c r="C15" s="19">
        <v>0.604606642467029</v>
      </c>
      <c r="D15" s="19">
        <v>0.62855583628130596</v>
      </c>
      <c r="E15" s="19">
        <v>0.582349894871797</v>
      </c>
      <c r="F15" s="19"/>
      <c r="G15" s="19">
        <v>0.57652966722718801</v>
      </c>
      <c r="H15" s="19">
        <v>0.58373165222966195</v>
      </c>
      <c r="I15" s="19">
        <v>0.61979640628069199</v>
      </c>
      <c r="J15" s="19"/>
      <c r="K15" s="19">
        <v>0.61318653458535799</v>
      </c>
      <c r="L15" s="19">
        <v>0.61051629558621001</v>
      </c>
      <c r="M15" s="19">
        <v>0.62682993736239101</v>
      </c>
      <c r="N15" s="19">
        <v>0.55142624202958102</v>
      </c>
      <c r="O15" s="19"/>
      <c r="P15" s="19">
        <v>0.44515258310573103</v>
      </c>
      <c r="Q15" s="19">
        <v>0.60436684639049398</v>
      </c>
      <c r="R15" s="19">
        <v>0.67033021206966603</v>
      </c>
      <c r="S15" s="19">
        <v>0.65134924927105198</v>
      </c>
      <c r="T15" s="19"/>
      <c r="U15" s="19">
        <v>0.59311578126568298</v>
      </c>
      <c r="V15" s="19">
        <v>0.66209759408124702</v>
      </c>
      <c r="W15" s="19">
        <v>0.51620443709589403</v>
      </c>
      <c r="X15" s="19">
        <v>0.64523294177681201</v>
      </c>
      <c r="Y15" s="19">
        <v>0.70666734348563698</v>
      </c>
      <c r="Z15" s="19"/>
      <c r="AA15" s="19">
        <v>0.617911663783141</v>
      </c>
      <c r="AB15" s="19">
        <v>0.63456952466526695</v>
      </c>
      <c r="AC15" s="19"/>
      <c r="AD15" s="19">
        <v>0.60025526030473297</v>
      </c>
      <c r="AE15" s="19">
        <v>0.64562856978795602</v>
      </c>
      <c r="AF15" s="19"/>
      <c r="AG15" s="19">
        <v>0.54233673852075304</v>
      </c>
      <c r="AH15" s="19">
        <v>0.66795976321322204</v>
      </c>
      <c r="AI15" s="19">
        <v>0.65160016436976598</v>
      </c>
      <c r="AJ15" s="19" t="s">
        <v>123</v>
      </c>
      <c r="AK15" s="19" t="s">
        <v>123</v>
      </c>
      <c r="AL15" s="19" t="s">
        <v>123</v>
      </c>
      <c r="AM15" s="19">
        <v>0.52788682018543098</v>
      </c>
      <c r="AN15" s="19">
        <v>0.600535714733204</v>
      </c>
      <c r="AO15" s="19">
        <v>0.65273470284608004</v>
      </c>
      <c r="AP15" s="19"/>
      <c r="AQ15" s="19">
        <v>0.60550031031506202</v>
      </c>
      <c r="AR15" s="19">
        <v>0.61586455554846298</v>
      </c>
      <c r="AS15" s="19">
        <v>0.70355064317317695</v>
      </c>
      <c r="AT15" s="19">
        <v>0.71970550307872105</v>
      </c>
      <c r="AU15" s="19">
        <v>0.58449593200000505</v>
      </c>
      <c r="AV15" s="19">
        <v>0.39773653858152203</v>
      </c>
      <c r="AW15" s="19"/>
      <c r="AX15" s="19">
        <v>0.57778010600928598</v>
      </c>
      <c r="AY15" s="19">
        <v>0.65475398668010698</v>
      </c>
      <c r="AZ15" s="19">
        <v>0.67664397508854601</v>
      </c>
      <c r="BA15" s="19">
        <v>0.54686927814913</v>
      </c>
      <c r="BB15" s="19">
        <v>0.53710506589650897</v>
      </c>
      <c r="BC15" s="19"/>
      <c r="BD15" s="19">
        <v>0.63577514413935898</v>
      </c>
      <c r="BE15" s="19">
        <v>0.54308382513637699</v>
      </c>
      <c r="BF15" s="19"/>
      <c r="BG15" s="19">
        <v>0.66271700028463099</v>
      </c>
      <c r="BH15" s="19">
        <v>0.53865127488667597</v>
      </c>
      <c r="BI15" s="19"/>
      <c r="BJ15" s="19">
        <v>0.59064848092923605</v>
      </c>
      <c r="BK15" s="19">
        <v>0.65088067761263402</v>
      </c>
    </row>
    <row r="16" spans="2:63" x14ac:dyDescent="0.35">
      <c r="B16" s="17" t="s">
        <v>328</v>
      </c>
      <c r="C16" s="19">
        <v>0.24771308755830301</v>
      </c>
      <c r="D16" s="19">
        <v>0.21476744683525401</v>
      </c>
      <c r="E16" s="19">
        <v>0.27672896631731397</v>
      </c>
      <c r="F16" s="19"/>
      <c r="G16" s="19">
        <v>0.24502194315469999</v>
      </c>
      <c r="H16" s="19">
        <v>0.311809122042499</v>
      </c>
      <c r="I16" s="19">
        <v>0.21531169953073301</v>
      </c>
      <c r="J16" s="19"/>
      <c r="K16" s="19">
        <v>0.24113530817103901</v>
      </c>
      <c r="L16" s="19">
        <v>0.26924691199513801</v>
      </c>
      <c r="M16" s="19">
        <v>0.219061323582835</v>
      </c>
      <c r="N16" s="19">
        <v>0.28330426341452403</v>
      </c>
      <c r="O16" s="19"/>
      <c r="P16" s="19">
        <v>0.39493886475645701</v>
      </c>
      <c r="Q16" s="19">
        <v>0.21723777381141099</v>
      </c>
      <c r="R16" s="19">
        <v>0.238852575914072</v>
      </c>
      <c r="S16" s="19">
        <v>0.21029644443163401</v>
      </c>
      <c r="T16" s="19"/>
      <c r="U16" s="19">
        <v>0.25859648087638498</v>
      </c>
      <c r="V16" s="19">
        <v>0.21149320968813901</v>
      </c>
      <c r="W16" s="19">
        <v>0.30185836118582299</v>
      </c>
      <c r="X16" s="19">
        <v>0.205143775949996</v>
      </c>
      <c r="Y16" s="19">
        <v>0.19558760381187801</v>
      </c>
      <c r="Z16" s="19"/>
      <c r="AA16" s="19">
        <v>0.239987377503075</v>
      </c>
      <c r="AB16" s="19">
        <v>0.23710091177818801</v>
      </c>
      <c r="AC16" s="19"/>
      <c r="AD16" s="19">
        <v>0.26642941120653302</v>
      </c>
      <c r="AE16" s="19">
        <v>0.21865597403293299</v>
      </c>
      <c r="AF16" s="19"/>
      <c r="AG16" s="19">
        <v>0.27112077437489401</v>
      </c>
      <c r="AH16" s="19">
        <v>0.21658056646966001</v>
      </c>
      <c r="AI16" s="19">
        <v>0.229538999747606</v>
      </c>
      <c r="AJ16" s="19" t="s">
        <v>123</v>
      </c>
      <c r="AK16" s="19" t="s">
        <v>123</v>
      </c>
      <c r="AL16" s="19" t="s">
        <v>123</v>
      </c>
      <c r="AM16" s="19">
        <v>0.42214933027503598</v>
      </c>
      <c r="AN16" s="19">
        <v>0.27674410051443099</v>
      </c>
      <c r="AO16" s="19">
        <v>0</v>
      </c>
      <c r="AP16" s="19"/>
      <c r="AQ16" s="19">
        <v>0.23742775676038699</v>
      </c>
      <c r="AR16" s="19">
        <v>0.26346538216792398</v>
      </c>
      <c r="AS16" s="19">
        <v>0.10015358042079001</v>
      </c>
      <c r="AT16" s="19">
        <v>0.11323911697213999</v>
      </c>
      <c r="AU16" s="19">
        <v>0.30055239449730597</v>
      </c>
      <c r="AV16" s="19">
        <v>0.26842871857387701</v>
      </c>
      <c r="AW16" s="19"/>
      <c r="AX16" s="19">
        <v>0.239906244208236</v>
      </c>
      <c r="AY16" s="19">
        <v>0.19838656256435699</v>
      </c>
      <c r="AZ16" s="19">
        <v>0.24590823465603201</v>
      </c>
      <c r="BA16" s="19">
        <v>0.32538512739152498</v>
      </c>
      <c r="BB16" s="19">
        <v>0.31367087288909301</v>
      </c>
      <c r="BC16" s="19"/>
      <c r="BD16" s="19">
        <v>0.219465830972187</v>
      </c>
      <c r="BE16" s="19">
        <v>0.30594695043727299</v>
      </c>
      <c r="BF16" s="19"/>
      <c r="BG16" s="19">
        <v>0.18779029794511901</v>
      </c>
      <c r="BH16" s="19">
        <v>0.31735947861094599</v>
      </c>
      <c r="BI16" s="19"/>
      <c r="BJ16" s="19">
        <v>0.26737610415715501</v>
      </c>
      <c r="BK16" s="19">
        <v>0.20202155018281001</v>
      </c>
    </row>
    <row r="17" spans="2:63" x14ac:dyDescent="0.35">
      <c r="B17" s="17" t="s">
        <v>96</v>
      </c>
      <c r="C17" s="20">
        <v>0.35689355490872599</v>
      </c>
      <c r="D17" s="20">
        <v>0.41378838944605201</v>
      </c>
      <c r="E17" s="20">
        <v>0.30562092855448297</v>
      </c>
      <c r="F17" s="20"/>
      <c r="G17" s="20">
        <v>0.33150772407248802</v>
      </c>
      <c r="H17" s="20">
        <v>0.271922530187163</v>
      </c>
      <c r="I17" s="20">
        <v>0.40448470674995901</v>
      </c>
      <c r="J17" s="20"/>
      <c r="K17" s="20">
        <v>0.37205122641431898</v>
      </c>
      <c r="L17" s="20">
        <v>0.34126938359107201</v>
      </c>
      <c r="M17" s="20">
        <v>0.40776861377955598</v>
      </c>
      <c r="N17" s="20">
        <v>0.26812197861505699</v>
      </c>
      <c r="O17" s="20"/>
      <c r="P17" s="20">
        <v>5.0213718349273698E-2</v>
      </c>
      <c r="Q17" s="20">
        <v>0.38712907257908302</v>
      </c>
      <c r="R17" s="20">
        <v>0.43147763615559398</v>
      </c>
      <c r="S17" s="20">
        <v>0.441052804839418</v>
      </c>
      <c r="T17" s="20"/>
      <c r="U17" s="20">
        <v>0.334519300389298</v>
      </c>
      <c r="V17" s="20">
        <v>0.45060438439310802</v>
      </c>
      <c r="W17" s="20">
        <v>0.21434607591006999</v>
      </c>
      <c r="X17" s="20">
        <v>0.44008916582681601</v>
      </c>
      <c r="Y17" s="20">
        <v>0.51107973967375897</v>
      </c>
      <c r="Z17" s="20"/>
      <c r="AA17" s="20">
        <v>0.37792428628006502</v>
      </c>
      <c r="AB17" s="20">
        <v>0.39746861288707802</v>
      </c>
      <c r="AC17" s="20"/>
      <c r="AD17" s="20">
        <v>0.33382584909820001</v>
      </c>
      <c r="AE17" s="20">
        <v>0.426972595755022</v>
      </c>
      <c r="AF17" s="20"/>
      <c r="AG17" s="20">
        <v>0.27121596414585902</v>
      </c>
      <c r="AH17" s="20">
        <v>0.45137919674356097</v>
      </c>
      <c r="AI17" s="20">
        <v>0.42206116462216098</v>
      </c>
      <c r="AJ17" s="20" t="s">
        <v>123</v>
      </c>
      <c r="AK17" s="20" t="s">
        <v>123</v>
      </c>
      <c r="AL17" s="20" t="s">
        <v>123</v>
      </c>
      <c r="AM17" s="20">
        <v>0.105737489910395</v>
      </c>
      <c r="AN17" s="20">
        <v>0.323791614218774</v>
      </c>
      <c r="AO17" s="20">
        <v>0.65273470284608004</v>
      </c>
      <c r="AP17" s="20"/>
      <c r="AQ17" s="20">
        <v>0.368072553554674</v>
      </c>
      <c r="AR17" s="20">
        <v>0.352399173380538</v>
      </c>
      <c r="AS17" s="20">
        <v>0.60339706275238703</v>
      </c>
      <c r="AT17" s="20">
        <v>0.60646638610658099</v>
      </c>
      <c r="AU17" s="20">
        <v>0.28394353750269902</v>
      </c>
      <c r="AV17" s="20">
        <v>0.12930782000764501</v>
      </c>
      <c r="AW17" s="20"/>
      <c r="AX17" s="20">
        <v>0.33787386180105</v>
      </c>
      <c r="AY17" s="20">
        <v>0.45636742411574999</v>
      </c>
      <c r="AZ17" s="20">
        <v>0.430735740432515</v>
      </c>
      <c r="BA17" s="20">
        <v>0.221484150757606</v>
      </c>
      <c r="BB17" s="20">
        <v>0.22343419300741599</v>
      </c>
      <c r="BC17" s="20"/>
      <c r="BD17" s="20">
        <v>0.41630931316717101</v>
      </c>
      <c r="BE17" s="20">
        <v>0.23713687469910399</v>
      </c>
      <c r="BF17" s="20"/>
      <c r="BG17" s="20">
        <v>0.47492670233951101</v>
      </c>
      <c r="BH17" s="20">
        <v>0.22129179627573001</v>
      </c>
      <c r="BI17" s="20"/>
      <c r="BJ17" s="20">
        <v>0.32327237677208098</v>
      </c>
      <c r="BK17" s="20">
        <v>0.44885912742982398</v>
      </c>
    </row>
    <row r="18" spans="2:63" x14ac:dyDescent="0.35">
      <c r="B18" t="s">
        <v>492</v>
      </c>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K22"/>
  <sheetViews>
    <sheetView showGridLines="0" topLeftCell="A7" workbookViewId="0">
      <pane xSplit="2" topLeftCell="C1" activePane="topRight" state="frozen"/>
      <selection pane="topRight" activeCell="B18" sqref="B18"/>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682</v>
      </c>
      <c r="D7" s="10">
        <v>300</v>
      </c>
      <c r="E7" s="10">
        <v>380</v>
      </c>
      <c r="F7" s="10"/>
      <c r="G7" s="10">
        <v>61</v>
      </c>
      <c r="H7" s="10">
        <v>220</v>
      </c>
      <c r="I7" s="10">
        <v>401</v>
      </c>
      <c r="J7" s="10"/>
      <c r="K7" s="10">
        <v>125</v>
      </c>
      <c r="L7" s="10">
        <v>151</v>
      </c>
      <c r="M7" s="10">
        <v>271</v>
      </c>
      <c r="N7" s="10">
        <v>135</v>
      </c>
      <c r="O7" s="10"/>
      <c r="P7" s="10">
        <v>116</v>
      </c>
      <c r="Q7" s="10">
        <v>153</v>
      </c>
      <c r="R7" s="10">
        <v>110</v>
      </c>
      <c r="S7" s="10">
        <v>273</v>
      </c>
      <c r="T7" s="10"/>
      <c r="U7" s="10">
        <v>356</v>
      </c>
      <c r="V7" s="10">
        <v>165</v>
      </c>
      <c r="W7" s="10">
        <v>89</v>
      </c>
      <c r="X7" s="10">
        <v>53</v>
      </c>
      <c r="Y7" s="10">
        <v>10</v>
      </c>
      <c r="Z7" s="10"/>
      <c r="AA7" s="10">
        <v>234</v>
      </c>
      <c r="AB7" s="10">
        <v>236</v>
      </c>
      <c r="AC7" s="10"/>
      <c r="AD7" s="10">
        <v>291</v>
      </c>
      <c r="AE7" s="10">
        <v>295</v>
      </c>
      <c r="AF7" s="10"/>
      <c r="AG7" s="10">
        <v>215</v>
      </c>
      <c r="AH7" s="10">
        <v>237</v>
      </c>
      <c r="AI7" s="10">
        <v>89</v>
      </c>
      <c r="AJ7" s="10" t="s">
        <v>122</v>
      </c>
      <c r="AK7" s="10" t="s">
        <v>122</v>
      </c>
      <c r="AL7" s="10" t="s">
        <v>122</v>
      </c>
      <c r="AM7" s="10">
        <v>20</v>
      </c>
      <c r="AN7" s="10">
        <v>51</v>
      </c>
      <c r="AO7" s="10">
        <v>3</v>
      </c>
      <c r="AP7" s="10"/>
      <c r="AQ7" s="10">
        <v>354</v>
      </c>
      <c r="AR7" s="10">
        <v>151</v>
      </c>
      <c r="AS7" s="10">
        <v>9</v>
      </c>
      <c r="AT7" s="10">
        <v>41</v>
      </c>
      <c r="AU7" s="10">
        <v>109</v>
      </c>
      <c r="AV7" s="10">
        <v>14</v>
      </c>
      <c r="AW7" s="10"/>
      <c r="AX7" s="10">
        <v>110</v>
      </c>
      <c r="AY7" s="10">
        <v>316</v>
      </c>
      <c r="AZ7" s="10">
        <v>25</v>
      </c>
      <c r="BA7" s="10">
        <v>104</v>
      </c>
      <c r="BB7" s="10">
        <v>127</v>
      </c>
      <c r="BC7" s="10"/>
      <c r="BD7" s="10">
        <v>465</v>
      </c>
      <c r="BE7" s="10">
        <v>215</v>
      </c>
      <c r="BF7" s="10"/>
      <c r="BG7" s="10">
        <v>359</v>
      </c>
      <c r="BH7" s="10">
        <v>320</v>
      </c>
      <c r="BI7" s="10"/>
      <c r="BJ7" s="10">
        <v>441</v>
      </c>
      <c r="BK7" s="10">
        <v>229</v>
      </c>
    </row>
    <row r="8" spans="2:63" ht="30" customHeight="1" x14ac:dyDescent="0.35">
      <c r="B8" s="11" t="s">
        <v>19</v>
      </c>
      <c r="C8" s="11">
        <v>672</v>
      </c>
      <c r="D8" s="11">
        <v>306</v>
      </c>
      <c r="E8" s="11">
        <v>364</v>
      </c>
      <c r="F8" s="11"/>
      <c r="G8" s="11">
        <v>64</v>
      </c>
      <c r="H8" s="11">
        <v>206</v>
      </c>
      <c r="I8" s="11">
        <v>402</v>
      </c>
      <c r="J8" s="11"/>
      <c r="K8" s="11">
        <v>115</v>
      </c>
      <c r="L8" s="11">
        <v>147</v>
      </c>
      <c r="M8" s="11">
        <v>264</v>
      </c>
      <c r="N8" s="11">
        <v>145</v>
      </c>
      <c r="O8" s="11"/>
      <c r="P8" s="11">
        <v>115</v>
      </c>
      <c r="Q8" s="11">
        <v>154</v>
      </c>
      <c r="R8" s="11">
        <v>108</v>
      </c>
      <c r="S8" s="11">
        <v>266</v>
      </c>
      <c r="T8" s="11"/>
      <c r="U8" s="11">
        <v>366</v>
      </c>
      <c r="V8" s="11">
        <v>155</v>
      </c>
      <c r="W8" s="11">
        <v>82</v>
      </c>
      <c r="X8" s="11">
        <v>49</v>
      </c>
      <c r="Y8" s="11">
        <v>10</v>
      </c>
      <c r="Z8" s="11"/>
      <c r="AA8" s="11">
        <v>228</v>
      </c>
      <c r="AB8" s="11">
        <v>236</v>
      </c>
      <c r="AC8" s="11"/>
      <c r="AD8" s="11">
        <v>283</v>
      </c>
      <c r="AE8" s="11">
        <v>294</v>
      </c>
      <c r="AF8" s="11"/>
      <c r="AG8" s="11">
        <v>214</v>
      </c>
      <c r="AH8" s="11">
        <v>234</v>
      </c>
      <c r="AI8" s="11">
        <v>85</v>
      </c>
      <c r="AJ8" s="11" t="s">
        <v>122</v>
      </c>
      <c r="AK8" s="11" t="s">
        <v>122</v>
      </c>
      <c r="AL8" s="11" t="s">
        <v>122</v>
      </c>
      <c r="AM8" s="11">
        <v>20</v>
      </c>
      <c r="AN8" s="11">
        <v>52</v>
      </c>
      <c r="AO8" s="11">
        <v>3</v>
      </c>
      <c r="AP8" s="11"/>
      <c r="AQ8" s="11">
        <v>349</v>
      </c>
      <c r="AR8" s="11">
        <v>148</v>
      </c>
      <c r="AS8" s="11">
        <v>9</v>
      </c>
      <c r="AT8" s="11">
        <v>40</v>
      </c>
      <c r="AU8" s="11">
        <v>108</v>
      </c>
      <c r="AV8" s="11">
        <v>14</v>
      </c>
      <c r="AW8" s="11"/>
      <c r="AX8" s="11">
        <v>112</v>
      </c>
      <c r="AY8" s="11">
        <v>308</v>
      </c>
      <c r="AZ8" s="11">
        <v>25</v>
      </c>
      <c r="BA8" s="11">
        <v>102</v>
      </c>
      <c r="BB8" s="11">
        <v>125</v>
      </c>
      <c r="BC8" s="11"/>
      <c r="BD8" s="11">
        <v>457</v>
      </c>
      <c r="BE8" s="11">
        <v>213</v>
      </c>
      <c r="BF8" s="11"/>
      <c r="BG8" s="11">
        <v>354</v>
      </c>
      <c r="BH8" s="11">
        <v>315</v>
      </c>
      <c r="BI8" s="11"/>
      <c r="BJ8" s="11">
        <v>433</v>
      </c>
      <c r="BK8" s="11">
        <v>227</v>
      </c>
    </row>
    <row r="9" spans="2:63" x14ac:dyDescent="0.35">
      <c r="B9" s="17" t="s">
        <v>322</v>
      </c>
      <c r="C9" s="16">
        <v>7.2965759599497595E-2</v>
      </c>
      <c r="D9" s="16">
        <v>5.4480622013552998E-2</v>
      </c>
      <c r="E9" s="16">
        <v>8.8889021167554899E-2</v>
      </c>
      <c r="F9" s="16"/>
      <c r="G9" s="16">
        <v>7.0998456680756494E-2</v>
      </c>
      <c r="H9" s="16">
        <v>8.5263267193533901E-2</v>
      </c>
      <c r="I9" s="16">
        <v>6.6981596495518603E-2</v>
      </c>
      <c r="J9" s="16"/>
      <c r="K9" s="16">
        <v>7.0236641382289106E-2</v>
      </c>
      <c r="L9" s="16">
        <v>7.2555695786658395E-2</v>
      </c>
      <c r="M9" s="16">
        <v>8.3711521440689399E-2</v>
      </c>
      <c r="N9" s="16">
        <v>5.5996030640049897E-2</v>
      </c>
      <c r="O9" s="16"/>
      <c r="P9" s="16">
        <v>8.1161048164524893E-2</v>
      </c>
      <c r="Q9" s="16">
        <v>5.7404959404037899E-2</v>
      </c>
      <c r="R9" s="16">
        <v>3.5708285865556799E-2</v>
      </c>
      <c r="S9" s="16">
        <v>9.0858539436698901E-2</v>
      </c>
      <c r="T9" s="16"/>
      <c r="U9" s="16">
        <v>6.49733489308119E-2</v>
      </c>
      <c r="V9" s="16">
        <v>7.2500541512247996E-2</v>
      </c>
      <c r="W9" s="16">
        <v>8.9453373956184704E-2</v>
      </c>
      <c r="X9" s="16">
        <v>5.4936733988050601E-2</v>
      </c>
      <c r="Y9" s="16">
        <v>0.19558760381187801</v>
      </c>
      <c r="Z9" s="16"/>
      <c r="AA9" s="16">
        <v>8.6432420460429205E-2</v>
      </c>
      <c r="AB9" s="16">
        <v>5.7689108889732603E-2</v>
      </c>
      <c r="AC9" s="16"/>
      <c r="AD9" s="16">
        <v>8.8595435166008693E-2</v>
      </c>
      <c r="AE9" s="16">
        <v>6.22133202940654E-2</v>
      </c>
      <c r="AF9" s="16"/>
      <c r="AG9" s="16">
        <v>8.2738801825041494E-2</v>
      </c>
      <c r="AH9" s="16">
        <v>6.5905786252323004E-2</v>
      </c>
      <c r="AI9" s="16">
        <v>0.11132966196222301</v>
      </c>
      <c r="AJ9" s="16" t="s">
        <v>123</v>
      </c>
      <c r="AK9" s="16" t="s">
        <v>123</v>
      </c>
      <c r="AL9" s="16" t="s">
        <v>123</v>
      </c>
      <c r="AM9" s="16">
        <v>4.2230455142138197E-2</v>
      </c>
      <c r="AN9" s="16">
        <v>5.2822253426814202E-2</v>
      </c>
      <c r="AO9" s="16">
        <v>0</v>
      </c>
      <c r="AP9" s="16"/>
      <c r="AQ9" s="16">
        <v>8.3050387757028096E-2</v>
      </c>
      <c r="AR9" s="16">
        <v>5.7949126095159897E-2</v>
      </c>
      <c r="AS9" s="16">
        <v>0</v>
      </c>
      <c r="AT9" s="16">
        <v>2.2185494501941301E-2</v>
      </c>
      <c r="AU9" s="16">
        <v>6.16428080752634E-2</v>
      </c>
      <c r="AV9" s="16">
        <v>6.5543993162861705E-2</v>
      </c>
      <c r="AW9" s="16"/>
      <c r="AX9" s="16">
        <v>7.7702059434026E-2</v>
      </c>
      <c r="AY9" s="16">
        <v>6.5051963699789203E-2</v>
      </c>
      <c r="AZ9" s="16">
        <v>3.45805595478113E-2</v>
      </c>
      <c r="BA9" s="16">
        <v>7.7255689694253102E-2</v>
      </c>
      <c r="BB9" s="16">
        <v>9.2594012384626806E-2</v>
      </c>
      <c r="BC9" s="16"/>
      <c r="BD9" s="16">
        <v>6.1831102018715701E-2</v>
      </c>
      <c r="BE9" s="16">
        <v>9.2967042202729805E-2</v>
      </c>
      <c r="BF9" s="16"/>
      <c r="BG9" s="16">
        <v>6.4272111049530803E-2</v>
      </c>
      <c r="BH9" s="16">
        <v>8.3420351117712302E-2</v>
      </c>
      <c r="BI9" s="16"/>
      <c r="BJ9" s="16">
        <v>7.9719433395551806E-2</v>
      </c>
      <c r="BK9" s="16">
        <v>5.5980392292454099E-2</v>
      </c>
    </row>
    <row r="10" spans="2:63" x14ac:dyDescent="0.35">
      <c r="B10" s="17" t="s">
        <v>323</v>
      </c>
      <c r="C10" s="16">
        <v>0.14726856184595</v>
      </c>
      <c r="D10" s="16">
        <v>0.15221350612484599</v>
      </c>
      <c r="E10" s="16">
        <v>0.14391073682077199</v>
      </c>
      <c r="F10" s="16"/>
      <c r="G10" s="16">
        <v>0.15151861273766601</v>
      </c>
      <c r="H10" s="16">
        <v>0.163868545197767</v>
      </c>
      <c r="I10" s="16">
        <v>0.13808473738947</v>
      </c>
      <c r="J10" s="16"/>
      <c r="K10" s="16">
        <v>0.157653627306343</v>
      </c>
      <c r="L10" s="16">
        <v>0.172972194236125</v>
      </c>
      <c r="M10" s="16">
        <v>0.14521055022065699</v>
      </c>
      <c r="N10" s="16">
        <v>0.11684661932109899</v>
      </c>
      <c r="O10" s="16"/>
      <c r="P10" s="16">
        <v>0.117292642213166</v>
      </c>
      <c r="Q10" s="16">
        <v>0.15020593622741499</v>
      </c>
      <c r="R10" s="16">
        <v>0.15838262202579201</v>
      </c>
      <c r="S10" s="16">
        <v>0.159891813188593</v>
      </c>
      <c r="T10" s="16"/>
      <c r="U10" s="16">
        <v>0.13576973050084001</v>
      </c>
      <c r="V10" s="16">
        <v>0.152418926230423</v>
      </c>
      <c r="W10" s="16">
        <v>0.17904786373319101</v>
      </c>
      <c r="X10" s="16">
        <v>0.18361288384649699</v>
      </c>
      <c r="Y10" s="16">
        <v>0.18047334242232099</v>
      </c>
      <c r="Z10" s="16"/>
      <c r="AA10" s="16">
        <v>0.16342319580568601</v>
      </c>
      <c r="AB10" s="16">
        <v>0.141282122635253</v>
      </c>
      <c r="AC10" s="16"/>
      <c r="AD10" s="16">
        <v>0.166248608250473</v>
      </c>
      <c r="AE10" s="16">
        <v>0.123750306619703</v>
      </c>
      <c r="AF10" s="16"/>
      <c r="AG10" s="16">
        <v>0.115694273090439</v>
      </c>
      <c r="AH10" s="16">
        <v>0.14530531780533401</v>
      </c>
      <c r="AI10" s="16">
        <v>0.24421158357525599</v>
      </c>
      <c r="AJ10" s="16" t="s">
        <v>123</v>
      </c>
      <c r="AK10" s="16" t="s">
        <v>123</v>
      </c>
      <c r="AL10" s="16" t="s">
        <v>123</v>
      </c>
      <c r="AM10" s="16">
        <v>0.13982124797249099</v>
      </c>
      <c r="AN10" s="16">
        <v>0.21314924919717601</v>
      </c>
      <c r="AO10" s="16">
        <v>0</v>
      </c>
      <c r="AP10" s="16"/>
      <c r="AQ10" s="16">
        <v>0.15402429362166301</v>
      </c>
      <c r="AR10" s="16">
        <v>0.13492295285491901</v>
      </c>
      <c r="AS10" s="16">
        <v>0.10015358042079001</v>
      </c>
      <c r="AT10" s="16">
        <v>0.231313848985326</v>
      </c>
      <c r="AU10" s="16">
        <v>0.11265544157096</v>
      </c>
      <c r="AV10" s="16">
        <v>0.13377363990739899</v>
      </c>
      <c r="AW10" s="16"/>
      <c r="AX10" s="16">
        <v>0.15117574808530401</v>
      </c>
      <c r="AY10" s="16">
        <v>0.152210566525186</v>
      </c>
      <c r="AZ10" s="16">
        <v>0</v>
      </c>
      <c r="BA10" s="16">
        <v>0.141758955764893</v>
      </c>
      <c r="BB10" s="16">
        <v>0.16598931962681099</v>
      </c>
      <c r="BC10" s="16"/>
      <c r="BD10" s="16">
        <v>0.14012625785108701</v>
      </c>
      <c r="BE10" s="16">
        <v>0.163879209257383</v>
      </c>
      <c r="BF10" s="16"/>
      <c r="BG10" s="16">
        <v>0.15219273651353701</v>
      </c>
      <c r="BH10" s="16">
        <v>0.143130875826392</v>
      </c>
      <c r="BI10" s="16"/>
      <c r="BJ10" s="16">
        <v>0.137738802633461</v>
      </c>
      <c r="BK10" s="16">
        <v>0.17334599602932699</v>
      </c>
    </row>
    <row r="11" spans="2:63" x14ac:dyDescent="0.35">
      <c r="B11" s="17" t="s">
        <v>324</v>
      </c>
      <c r="C11" s="16">
        <v>0.20152582192076399</v>
      </c>
      <c r="D11" s="16">
        <v>0.19963033955450399</v>
      </c>
      <c r="E11" s="16">
        <v>0.20142336714889</v>
      </c>
      <c r="F11" s="16"/>
      <c r="G11" s="16">
        <v>0.237992607896928</v>
      </c>
      <c r="H11" s="16">
        <v>0.19298014676186301</v>
      </c>
      <c r="I11" s="16">
        <v>0.20006271844714901</v>
      </c>
      <c r="J11" s="16"/>
      <c r="K11" s="16">
        <v>0.16897080487399499</v>
      </c>
      <c r="L11" s="16">
        <v>0.14411784235327099</v>
      </c>
      <c r="M11" s="16">
        <v>0.18685185358695</v>
      </c>
      <c r="N11" s="16">
        <v>0.31193567403</v>
      </c>
      <c r="O11" s="16"/>
      <c r="P11" s="16">
        <v>0.26246243857879198</v>
      </c>
      <c r="Q11" s="16">
        <v>0.21099275457661601</v>
      </c>
      <c r="R11" s="16">
        <v>0.22905680019458999</v>
      </c>
      <c r="S11" s="16">
        <v>0.16207441954295601</v>
      </c>
      <c r="T11" s="16"/>
      <c r="U11" s="16">
        <v>0.19320846206543901</v>
      </c>
      <c r="V11" s="16">
        <v>0.24245296190194601</v>
      </c>
      <c r="W11" s="16">
        <v>0.20454339582960601</v>
      </c>
      <c r="X11" s="16">
        <v>0.16820916408703299</v>
      </c>
      <c r="Y11" s="16">
        <v>9.7776472266735998E-2</v>
      </c>
      <c r="Z11" s="16"/>
      <c r="AA11" s="16">
        <v>0.166705886581197</v>
      </c>
      <c r="AB11" s="16">
        <v>0.21517747750098101</v>
      </c>
      <c r="AC11" s="16"/>
      <c r="AD11" s="16">
        <v>0.15965391208624199</v>
      </c>
      <c r="AE11" s="16">
        <v>0.22148749302764301</v>
      </c>
      <c r="AF11" s="16"/>
      <c r="AG11" s="16">
        <v>0.20623503875060001</v>
      </c>
      <c r="AH11" s="16">
        <v>0.19556376651334001</v>
      </c>
      <c r="AI11" s="16">
        <v>0.167703184402062</v>
      </c>
      <c r="AJ11" s="16" t="s">
        <v>123</v>
      </c>
      <c r="AK11" s="16" t="s">
        <v>123</v>
      </c>
      <c r="AL11" s="16" t="s">
        <v>123</v>
      </c>
      <c r="AM11" s="16">
        <v>0.15077208783538601</v>
      </c>
      <c r="AN11" s="16">
        <v>0.25730799077045702</v>
      </c>
      <c r="AO11" s="16">
        <v>0.68340933669880899</v>
      </c>
      <c r="AP11" s="16"/>
      <c r="AQ11" s="16">
        <v>0.19419926775166199</v>
      </c>
      <c r="AR11" s="16">
        <v>0.152345354788852</v>
      </c>
      <c r="AS11" s="16">
        <v>0.311407533564101</v>
      </c>
      <c r="AT11" s="16">
        <v>0.25709882370890802</v>
      </c>
      <c r="AU11" s="16">
        <v>0.26231290404410601</v>
      </c>
      <c r="AV11" s="16">
        <v>0.260851888188529</v>
      </c>
      <c r="AW11" s="16"/>
      <c r="AX11" s="16">
        <v>0.224311625624419</v>
      </c>
      <c r="AY11" s="16">
        <v>0.198755414719193</v>
      </c>
      <c r="AZ11" s="16">
        <v>0.227672232849564</v>
      </c>
      <c r="BA11" s="16">
        <v>0.15869558783787799</v>
      </c>
      <c r="BB11" s="16">
        <v>0.217579604594547</v>
      </c>
      <c r="BC11" s="16"/>
      <c r="BD11" s="16">
        <v>0.218678167233361</v>
      </c>
      <c r="BE11" s="16">
        <v>0.16224219613027999</v>
      </c>
      <c r="BF11" s="16"/>
      <c r="BG11" s="16">
        <v>0.204387434048558</v>
      </c>
      <c r="BH11" s="16">
        <v>0.19716570848565501</v>
      </c>
      <c r="BI11" s="16"/>
      <c r="BJ11" s="16">
        <v>0.22800605000185001</v>
      </c>
      <c r="BK11" s="16">
        <v>0.14566227487530001</v>
      </c>
    </row>
    <row r="12" spans="2:63" x14ac:dyDescent="0.35">
      <c r="B12" s="17" t="s">
        <v>325</v>
      </c>
      <c r="C12" s="16">
        <v>0.15474912440338101</v>
      </c>
      <c r="D12" s="16">
        <v>0.17885028450705001</v>
      </c>
      <c r="E12" s="16">
        <v>0.135339247831716</v>
      </c>
      <c r="F12" s="16"/>
      <c r="G12" s="16">
        <v>6.3171537921552695E-2</v>
      </c>
      <c r="H12" s="16">
        <v>0.17589542240254399</v>
      </c>
      <c r="I12" s="16">
        <v>0.15858425963631501</v>
      </c>
      <c r="J12" s="16"/>
      <c r="K12" s="16">
        <v>0.14261291635715001</v>
      </c>
      <c r="L12" s="16">
        <v>0.157724566038078</v>
      </c>
      <c r="M12" s="16">
        <v>0.15463581940617299</v>
      </c>
      <c r="N12" s="16">
        <v>0.16156430041817901</v>
      </c>
      <c r="O12" s="16"/>
      <c r="P12" s="16">
        <v>0.117658088645525</v>
      </c>
      <c r="Q12" s="16">
        <v>0.152929968501096</v>
      </c>
      <c r="R12" s="16">
        <v>0.11870770110100599</v>
      </c>
      <c r="S12" s="16">
        <v>0.18920325169795901</v>
      </c>
      <c r="T12" s="16"/>
      <c r="U12" s="16">
        <v>0.124919399585548</v>
      </c>
      <c r="V12" s="16">
        <v>0.16976204787464</v>
      </c>
      <c r="W12" s="16">
        <v>0.21337634672546801</v>
      </c>
      <c r="X12" s="16">
        <v>0.21239205783496601</v>
      </c>
      <c r="Y12" s="16">
        <v>0.284730061314866</v>
      </c>
      <c r="Z12" s="16"/>
      <c r="AA12" s="16">
        <v>0.169254353090838</v>
      </c>
      <c r="AB12" s="16">
        <v>0.13557907246047199</v>
      </c>
      <c r="AC12" s="16"/>
      <c r="AD12" s="16">
        <v>0.183426165653055</v>
      </c>
      <c r="AE12" s="16">
        <v>0.13038250260597201</v>
      </c>
      <c r="AF12" s="16"/>
      <c r="AG12" s="16">
        <v>0.14997447015569801</v>
      </c>
      <c r="AH12" s="16">
        <v>0.17700148447377101</v>
      </c>
      <c r="AI12" s="16">
        <v>0.16514176505290101</v>
      </c>
      <c r="AJ12" s="16" t="s">
        <v>123</v>
      </c>
      <c r="AK12" s="16" t="s">
        <v>123</v>
      </c>
      <c r="AL12" s="16" t="s">
        <v>123</v>
      </c>
      <c r="AM12" s="16">
        <v>0.17970555000168301</v>
      </c>
      <c r="AN12" s="16">
        <v>0.105092976437521</v>
      </c>
      <c r="AO12" s="16">
        <v>0.31659066330119101</v>
      </c>
      <c r="AP12" s="16"/>
      <c r="AQ12" s="16">
        <v>0.16109131267097701</v>
      </c>
      <c r="AR12" s="16">
        <v>0.17171598302427299</v>
      </c>
      <c r="AS12" s="16">
        <v>0</v>
      </c>
      <c r="AT12" s="16">
        <v>0.134482202169868</v>
      </c>
      <c r="AU12" s="16">
        <v>0.115044397974907</v>
      </c>
      <c r="AV12" s="16">
        <v>0.329420838631998</v>
      </c>
      <c r="AW12" s="16"/>
      <c r="AX12" s="16">
        <v>0.125572266644213</v>
      </c>
      <c r="AY12" s="16">
        <v>0.16924364283180399</v>
      </c>
      <c r="AZ12" s="16">
        <v>0.11901256420004</v>
      </c>
      <c r="BA12" s="16">
        <v>0.17871391997835201</v>
      </c>
      <c r="BB12" s="16">
        <v>0.132772596607247</v>
      </c>
      <c r="BC12" s="16"/>
      <c r="BD12" s="16">
        <v>0.15099403777428599</v>
      </c>
      <c r="BE12" s="16">
        <v>0.16416196264774199</v>
      </c>
      <c r="BF12" s="16"/>
      <c r="BG12" s="16">
        <v>0.14380040411344999</v>
      </c>
      <c r="BH12" s="16">
        <v>0.16522119870215701</v>
      </c>
      <c r="BI12" s="16"/>
      <c r="BJ12" s="16">
        <v>0.150081242842313</v>
      </c>
      <c r="BK12" s="16">
        <v>0.167720695908364</v>
      </c>
    </row>
    <row r="13" spans="2:63" x14ac:dyDescent="0.35">
      <c r="B13" s="17" t="s">
        <v>326</v>
      </c>
      <c r="C13" s="16">
        <v>0.37714834674111403</v>
      </c>
      <c r="D13" s="16">
        <v>0.36343402842531097</v>
      </c>
      <c r="E13" s="16">
        <v>0.38808603253007601</v>
      </c>
      <c r="F13" s="16"/>
      <c r="G13" s="16">
        <v>0.43591956788027098</v>
      </c>
      <c r="H13" s="16">
        <v>0.32637087319626401</v>
      </c>
      <c r="I13" s="16">
        <v>0.39374568211206001</v>
      </c>
      <c r="J13" s="16"/>
      <c r="K13" s="16">
        <v>0.410889929235847</v>
      </c>
      <c r="L13" s="16">
        <v>0.41179484061426602</v>
      </c>
      <c r="M13" s="16">
        <v>0.381772699451293</v>
      </c>
      <c r="N13" s="16">
        <v>0.30704852690592099</v>
      </c>
      <c r="O13" s="16"/>
      <c r="P13" s="16">
        <v>0.378718711244796</v>
      </c>
      <c r="Q13" s="16">
        <v>0.35995428067296298</v>
      </c>
      <c r="R13" s="16">
        <v>0.412209795584697</v>
      </c>
      <c r="S13" s="16">
        <v>0.36872492149091501</v>
      </c>
      <c r="T13" s="16"/>
      <c r="U13" s="16">
        <v>0.419379812735446</v>
      </c>
      <c r="V13" s="16">
        <v>0.34388957477673199</v>
      </c>
      <c r="W13" s="16">
        <v>0.26941468119014</v>
      </c>
      <c r="X13" s="16">
        <v>0.36136862935042602</v>
      </c>
      <c r="Y13" s="16">
        <v>0.241432520184199</v>
      </c>
      <c r="Z13" s="16"/>
      <c r="AA13" s="16">
        <v>0.38836094265684001</v>
      </c>
      <c r="AB13" s="16">
        <v>0.41659405894889701</v>
      </c>
      <c r="AC13" s="16"/>
      <c r="AD13" s="16">
        <v>0.360657460423145</v>
      </c>
      <c r="AE13" s="16">
        <v>0.42533574832895399</v>
      </c>
      <c r="AF13" s="16"/>
      <c r="AG13" s="16">
        <v>0.38929026955175999</v>
      </c>
      <c r="AH13" s="16">
        <v>0.39449358971411602</v>
      </c>
      <c r="AI13" s="16">
        <v>0.29942503912933299</v>
      </c>
      <c r="AJ13" s="16" t="s">
        <v>123</v>
      </c>
      <c r="AK13" s="16" t="s">
        <v>123</v>
      </c>
      <c r="AL13" s="16" t="s">
        <v>123</v>
      </c>
      <c r="AM13" s="16">
        <v>0.33888809894211402</v>
      </c>
      <c r="AN13" s="16">
        <v>0.31804265725209502</v>
      </c>
      <c r="AO13" s="16">
        <v>0</v>
      </c>
      <c r="AP13" s="16"/>
      <c r="AQ13" s="16">
        <v>0.36746991217811298</v>
      </c>
      <c r="AR13" s="16">
        <v>0.43272853245300302</v>
      </c>
      <c r="AS13" s="16">
        <v>0.58843888601510896</v>
      </c>
      <c r="AT13" s="16">
        <v>0.30771743312931799</v>
      </c>
      <c r="AU13" s="16">
        <v>0.39424270389390897</v>
      </c>
      <c r="AV13" s="16">
        <v>7.0550497370007806E-2</v>
      </c>
      <c r="AW13" s="16"/>
      <c r="AX13" s="16">
        <v>0.36278716053522603</v>
      </c>
      <c r="AY13" s="16">
        <v>0.36988605565761801</v>
      </c>
      <c r="AZ13" s="16">
        <v>0.50151356180019002</v>
      </c>
      <c r="BA13" s="16">
        <v>0.41481459640604401</v>
      </c>
      <c r="BB13" s="16">
        <v>0.351958366791706</v>
      </c>
      <c r="BC13" s="16"/>
      <c r="BD13" s="16">
        <v>0.38992756983332499</v>
      </c>
      <c r="BE13" s="16">
        <v>0.35306002362094802</v>
      </c>
      <c r="BF13" s="16"/>
      <c r="BG13" s="16">
        <v>0.39642869996656199</v>
      </c>
      <c r="BH13" s="16">
        <v>0.35594299918021899</v>
      </c>
      <c r="BI13" s="16"/>
      <c r="BJ13" s="16">
        <v>0.35766205794022798</v>
      </c>
      <c r="BK13" s="16">
        <v>0.41801570542267702</v>
      </c>
    </row>
    <row r="14" spans="2:63" x14ac:dyDescent="0.35">
      <c r="B14" s="17" t="s">
        <v>84</v>
      </c>
      <c r="C14" s="16">
        <v>4.6342385489293703E-2</v>
      </c>
      <c r="D14" s="16">
        <v>5.1391219374735397E-2</v>
      </c>
      <c r="E14" s="16">
        <v>4.2351594500991102E-2</v>
      </c>
      <c r="F14" s="16"/>
      <c r="G14" s="16">
        <v>4.03992168828258E-2</v>
      </c>
      <c r="H14" s="16">
        <v>5.5621745248027703E-2</v>
      </c>
      <c r="I14" s="16">
        <v>4.25410059194875E-2</v>
      </c>
      <c r="J14" s="16"/>
      <c r="K14" s="16">
        <v>4.9636080844375798E-2</v>
      </c>
      <c r="L14" s="16">
        <v>4.0834860971602202E-2</v>
      </c>
      <c r="M14" s="16">
        <v>4.7817555894237099E-2</v>
      </c>
      <c r="N14" s="16">
        <v>4.6608848684751E-2</v>
      </c>
      <c r="O14" s="16"/>
      <c r="P14" s="16">
        <v>4.27070711531954E-2</v>
      </c>
      <c r="Q14" s="16">
        <v>6.8512100617871996E-2</v>
      </c>
      <c r="R14" s="16">
        <v>4.5934795228358E-2</v>
      </c>
      <c r="S14" s="16">
        <v>2.9247054642878401E-2</v>
      </c>
      <c r="T14" s="16"/>
      <c r="U14" s="16">
        <v>6.1749246181915997E-2</v>
      </c>
      <c r="V14" s="16">
        <v>1.8975947704010499E-2</v>
      </c>
      <c r="W14" s="16">
        <v>4.4164338565409897E-2</v>
      </c>
      <c r="X14" s="16">
        <v>1.9480530893028099E-2</v>
      </c>
      <c r="Y14" s="16">
        <v>0</v>
      </c>
      <c r="Z14" s="16"/>
      <c r="AA14" s="16">
        <v>2.58232014050098E-2</v>
      </c>
      <c r="AB14" s="16">
        <v>3.3678159564665099E-2</v>
      </c>
      <c r="AC14" s="16"/>
      <c r="AD14" s="16">
        <v>4.14184184210762E-2</v>
      </c>
      <c r="AE14" s="16">
        <v>3.6830629123663701E-2</v>
      </c>
      <c r="AF14" s="16"/>
      <c r="AG14" s="16">
        <v>5.60671466264622E-2</v>
      </c>
      <c r="AH14" s="16">
        <v>2.17300552411159E-2</v>
      </c>
      <c r="AI14" s="16">
        <v>1.21887658782244E-2</v>
      </c>
      <c r="AJ14" s="16" t="s">
        <v>123</v>
      </c>
      <c r="AK14" s="16" t="s">
        <v>123</v>
      </c>
      <c r="AL14" s="16" t="s">
        <v>123</v>
      </c>
      <c r="AM14" s="16">
        <v>0.14858256010618801</v>
      </c>
      <c r="AN14" s="16">
        <v>5.3584872915936499E-2</v>
      </c>
      <c r="AO14" s="16">
        <v>0</v>
      </c>
      <c r="AP14" s="16"/>
      <c r="AQ14" s="16">
        <v>4.0164826020556099E-2</v>
      </c>
      <c r="AR14" s="16">
        <v>5.03380507837917E-2</v>
      </c>
      <c r="AS14" s="16">
        <v>0</v>
      </c>
      <c r="AT14" s="16">
        <v>4.7202197504638797E-2</v>
      </c>
      <c r="AU14" s="16">
        <v>5.4101744440854402E-2</v>
      </c>
      <c r="AV14" s="16">
        <v>0.139859142739204</v>
      </c>
      <c r="AW14" s="16"/>
      <c r="AX14" s="16">
        <v>5.8451139676812501E-2</v>
      </c>
      <c r="AY14" s="16">
        <v>4.4852356566408701E-2</v>
      </c>
      <c r="AZ14" s="16">
        <v>0.117221081602394</v>
      </c>
      <c r="BA14" s="16">
        <v>2.8761250318580601E-2</v>
      </c>
      <c r="BB14" s="16">
        <v>3.9106099995062399E-2</v>
      </c>
      <c r="BC14" s="16"/>
      <c r="BD14" s="16">
        <v>3.8442865289225303E-2</v>
      </c>
      <c r="BE14" s="16">
        <v>6.3689566140917295E-2</v>
      </c>
      <c r="BF14" s="16"/>
      <c r="BG14" s="16">
        <v>3.8918614308361701E-2</v>
      </c>
      <c r="BH14" s="16">
        <v>5.51188666878656E-2</v>
      </c>
      <c r="BI14" s="16"/>
      <c r="BJ14" s="16">
        <v>4.6792413186596403E-2</v>
      </c>
      <c r="BK14" s="16">
        <v>3.9274935471877499E-2</v>
      </c>
    </row>
    <row r="15" spans="2:63" x14ac:dyDescent="0.35">
      <c r="B15" s="17" t="s">
        <v>327</v>
      </c>
      <c r="C15" s="19">
        <v>0.22023432144544799</v>
      </c>
      <c r="D15" s="19">
        <v>0.20669412813839899</v>
      </c>
      <c r="E15" s="19">
        <v>0.232799757988327</v>
      </c>
      <c r="F15" s="19"/>
      <c r="G15" s="19">
        <v>0.222517069418423</v>
      </c>
      <c r="H15" s="19">
        <v>0.249131812391301</v>
      </c>
      <c r="I15" s="19">
        <v>0.20506633388498899</v>
      </c>
      <c r="J15" s="19"/>
      <c r="K15" s="19">
        <v>0.22789026868863199</v>
      </c>
      <c r="L15" s="19">
        <v>0.245527890022783</v>
      </c>
      <c r="M15" s="19">
        <v>0.22892207166134701</v>
      </c>
      <c r="N15" s="19">
        <v>0.17284264996114901</v>
      </c>
      <c r="O15" s="19"/>
      <c r="P15" s="19">
        <v>0.19845369037769101</v>
      </c>
      <c r="Q15" s="19">
        <v>0.20761089563145299</v>
      </c>
      <c r="R15" s="19">
        <v>0.194090907891349</v>
      </c>
      <c r="S15" s="19">
        <v>0.25075035262529199</v>
      </c>
      <c r="T15" s="19"/>
      <c r="U15" s="19">
        <v>0.20074307943165101</v>
      </c>
      <c r="V15" s="19">
        <v>0.22491946774267099</v>
      </c>
      <c r="W15" s="19">
        <v>0.268501237689376</v>
      </c>
      <c r="X15" s="19">
        <v>0.23854961783454701</v>
      </c>
      <c r="Y15" s="19">
        <v>0.376060946234199</v>
      </c>
      <c r="Z15" s="19"/>
      <c r="AA15" s="19">
        <v>0.24985561626611499</v>
      </c>
      <c r="AB15" s="19">
        <v>0.198971231524985</v>
      </c>
      <c r="AC15" s="19"/>
      <c r="AD15" s="19">
        <v>0.25484404341648198</v>
      </c>
      <c r="AE15" s="19">
        <v>0.185963626913768</v>
      </c>
      <c r="AF15" s="19"/>
      <c r="AG15" s="19">
        <v>0.19843307491548101</v>
      </c>
      <c r="AH15" s="19">
        <v>0.211211104057657</v>
      </c>
      <c r="AI15" s="19">
        <v>0.35554124553748001</v>
      </c>
      <c r="AJ15" s="19" t="s">
        <v>123</v>
      </c>
      <c r="AK15" s="19" t="s">
        <v>123</v>
      </c>
      <c r="AL15" s="19" t="s">
        <v>123</v>
      </c>
      <c r="AM15" s="19">
        <v>0.18205170311462901</v>
      </c>
      <c r="AN15" s="19">
        <v>0.26597150262399</v>
      </c>
      <c r="AO15" s="19">
        <v>0</v>
      </c>
      <c r="AP15" s="19"/>
      <c r="AQ15" s="19">
        <v>0.237074681378691</v>
      </c>
      <c r="AR15" s="19">
        <v>0.19287207895007899</v>
      </c>
      <c r="AS15" s="19">
        <v>0.10015358042079001</v>
      </c>
      <c r="AT15" s="19">
        <v>0.25349934348726699</v>
      </c>
      <c r="AU15" s="19">
        <v>0.17429824964622401</v>
      </c>
      <c r="AV15" s="19">
        <v>0.19931763307026101</v>
      </c>
      <c r="AW15" s="19"/>
      <c r="AX15" s="19">
        <v>0.22887780751933001</v>
      </c>
      <c r="AY15" s="19">
        <v>0.21726253022497599</v>
      </c>
      <c r="AZ15" s="19">
        <v>3.45805595478113E-2</v>
      </c>
      <c r="BA15" s="19">
        <v>0.21901464545914601</v>
      </c>
      <c r="BB15" s="19">
        <v>0.25858333201143802</v>
      </c>
      <c r="BC15" s="19"/>
      <c r="BD15" s="19">
        <v>0.20195735986980301</v>
      </c>
      <c r="BE15" s="19">
        <v>0.25684625146011197</v>
      </c>
      <c r="BF15" s="19"/>
      <c r="BG15" s="19">
        <v>0.216464847563068</v>
      </c>
      <c r="BH15" s="19">
        <v>0.22655122694410401</v>
      </c>
      <c r="BI15" s="19"/>
      <c r="BJ15" s="19">
        <v>0.21745823602901301</v>
      </c>
      <c r="BK15" s="19">
        <v>0.22932638832178101</v>
      </c>
    </row>
    <row r="16" spans="2:63" x14ac:dyDescent="0.35">
      <c r="B16" s="17" t="s">
        <v>328</v>
      </c>
      <c r="C16" s="19">
        <v>0.53189747114449504</v>
      </c>
      <c r="D16" s="19">
        <v>0.54228431293236201</v>
      </c>
      <c r="E16" s="19">
        <v>0.52342528036179203</v>
      </c>
      <c r="F16" s="19"/>
      <c r="G16" s="19">
        <v>0.49909110580182398</v>
      </c>
      <c r="H16" s="19">
        <v>0.50226629559880898</v>
      </c>
      <c r="I16" s="19">
        <v>0.55232994174837502</v>
      </c>
      <c r="J16" s="19"/>
      <c r="K16" s="19">
        <v>0.55350284559299701</v>
      </c>
      <c r="L16" s="19">
        <v>0.56951940665234302</v>
      </c>
      <c r="M16" s="19">
        <v>0.53640851885746599</v>
      </c>
      <c r="N16" s="19">
        <v>0.46861282732409998</v>
      </c>
      <c r="O16" s="19"/>
      <c r="P16" s="19">
        <v>0.49637679989032102</v>
      </c>
      <c r="Q16" s="19">
        <v>0.51288424917405895</v>
      </c>
      <c r="R16" s="19">
        <v>0.53091749668570298</v>
      </c>
      <c r="S16" s="19">
        <v>0.557928173188874</v>
      </c>
      <c r="T16" s="19"/>
      <c r="U16" s="19">
        <v>0.54429921232099399</v>
      </c>
      <c r="V16" s="19">
        <v>0.51365162265137199</v>
      </c>
      <c r="W16" s="19">
        <v>0.48279102791560802</v>
      </c>
      <c r="X16" s="19">
        <v>0.57376068718539197</v>
      </c>
      <c r="Y16" s="19">
        <v>0.52616258149906503</v>
      </c>
      <c r="Z16" s="19"/>
      <c r="AA16" s="19">
        <v>0.55761529574767799</v>
      </c>
      <c r="AB16" s="19">
        <v>0.55217313140936897</v>
      </c>
      <c r="AC16" s="19"/>
      <c r="AD16" s="19">
        <v>0.54408362607619998</v>
      </c>
      <c r="AE16" s="19">
        <v>0.555718250934925</v>
      </c>
      <c r="AF16" s="19"/>
      <c r="AG16" s="19">
        <v>0.53926473970745703</v>
      </c>
      <c r="AH16" s="19">
        <v>0.57149507418788703</v>
      </c>
      <c r="AI16" s="19">
        <v>0.46456680418223401</v>
      </c>
      <c r="AJ16" s="19" t="s">
        <v>123</v>
      </c>
      <c r="AK16" s="19" t="s">
        <v>123</v>
      </c>
      <c r="AL16" s="19" t="s">
        <v>123</v>
      </c>
      <c r="AM16" s="19">
        <v>0.518593648943796</v>
      </c>
      <c r="AN16" s="19">
        <v>0.42313563368961599</v>
      </c>
      <c r="AO16" s="19">
        <v>0.31659066330119101</v>
      </c>
      <c r="AP16" s="19"/>
      <c r="AQ16" s="19">
        <v>0.52856122484909096</v>
      </c>
      <c r="AR16" s="19">
        <v>0.60444451547727696</v>
      </c>
      <c r="AS16" s="19">
        <v>0.58843888601510896</v>
      </c>
      <c r="AT16" s="19">
        <v>0.44219963529918599</v>
      </c>
      <c r="AU16" s="19">
        <v>0.50928710186881598</v>
      </c>
      <c r="AV16" s="19">
        <v>0.39997133600200602</v>
      </c>
      <c r="AW16" s="19"/>
      <c r="AX16" s="19">
        <v>0.48835942717943898</v>
      </c>
      <c r="AY16" s="19">
        <v>0.53912969848942205</v>
      </c>
      <c r="AZ16" s="19">
        <v>0.62052612600023005</v>
      </c>
      <c r="BA16" s="19">
        <v>0.59352851638439597</v>
      </c>
      <c r="BB16" s="19">
        <v>0.484730963398952</v>
      </c>
      <c r="BC16" s="19"/>
      <c r="BD16" s="19">
        <v>0.54092160760761099</v>
      </c>
      <c r="BE16" s="19">
        <v>0.51722198626868998</v>
      </c>
      <c r="BF16" s="19"/>
      <c r="BG16" s="19">
        <v>0.54022910408001301</v>
      </c>
      <c r="BH16" s="19">
        <v>0.521164197882375</v>
      </c>
      <c r="BI16" s="19"/>
      <c r="BJ16" s="19">
        <v>0.50774330078254004</v>
      </c>
      <c r="BK16" s="19">
        <v>0.58573640133104199</v>
      </c>
    </row>
    <row r="17" spans="2:63" x14ac:dyDescent="0.35">
      <c r="B17" s="17" t="s">
        <v>96</v>
      </c>
      <c r="C17" s="20">
        <v>-0.31166314969904702</v>
      </c>
      <c r="D17" s="20">
        <v>-0.33559018479396302</v>
      </c>
      <c r="E17" s="20">
        <v>-0.29062552237346501</v>
      </c>
      <c r="F17" s="20"/>
      <c r="G17" s="20">
        <v>-0.276574036383401</v>
      </c>
      <c r="H17" s="20">
        <v>-0.25313448320750798</v>
      </c>
      <c r="I17" s="20">
        <v>-0.347263607863386</v>
      </c>
      <c r="J17" s="20"/>
      <c r="K17" s="20">
        <v>-0.32561257690436501</v>
      </c>
      <c r="L17" s="20">
        <v>-0.32399151662955999</v>
      </c>
      <c r="M17" s="20">
        <v>-0.30748644719612001</v>
      </c>
      <c r="N17" s="20">
        <v>-0.29577017736295103</v>
      </c>
      <c r="O17" s="20"/>
      <c r="P17" s="20">
        <v>-0.29792310951263001</v>
      </c>
      <c r="Q17" s="20">
        <v>-0.30527335354260499</v>
      </c>
      <c r="R17" s="20">
        <v>-0.33682658879435401</v>
      </c>
      <c r="S17" s="20">
        <v>-0.307177820563582</v>
      </c>
      <c r="T17" s="20"/>
      <c r="U17" s="20">
        <v>-0.343556132889342</v>
      </c>
      <c r="V17" s="20">
        <v>-0.28873215490870102</v>
      </c>
      <c r="W17" s="20">
        <v>-0.21428979022623201</v>
      </c>
      <c r="X17" s="20">
        <v>-0.33521106935084499</v>
      </c>
      <c r="Y17" s="20">
        <v>-0.150101635264866</v>
      </c>
      <c r="Z17" s="20"/>
      <c r="AA17" s="20">
        <v>-0.30775967948156402</v>
      </c>
      <c r="AB17" s="20">
        <v>-0.353201899884383</v>
      </c>
      <c r="AC17" s="20"/>
      <c r="AD17" s="20">
        <v>-0.289239582659719</v>
      </c>
      <c r="AE17" s="20">
        <v>-0.369754624021157</v>
      </c>
      <c r="AF17" s="20"/>
      <c r="AG17" s="20">
        <v>-0.34083166479197602</v>
      </c>
      <c r="AH17" s="20">
        <v>-0.36028397013023</v>
      </c>
      <c r="AI17" s="20">
        <v>-0.10902555864475399</v>
      </c>
      <c r="AJ17" s="20" t="s">
        <v>123</v>
      </c>
      <c r="AK17" s="20" t="s">
        <v>123</v>
      </c>
      <c r="AL17" s="20" t="s">
        <v>123</v>
      </c>
      <c r="AM17" s="20">
        <v>-0.33654194582916702</v>
      </c>
      <c r="AN17" s="20">
        <v>-0.15716413106562599</v>
      </c>
      <c r="AO17" s="20">
        <v>-0.31659066330119101</v>
      </c>
      <c r="AP17" s="20"/>
      <c r="AQ17" s="20">
        <v>-0.29148654347039998</v>
      </c>
      <c r="AR17" s="20">
        <v>-0.41157243652719699</v>
      </c>
      <c r="AS17" s="20">
        <v>-0.48828530559431899</v>
      </c>
      <c r="AT17" s="20">
        <v>-0.188700291811919</v>
      </c>
      <c r="AU17" s="20">
        <v>-0.334988852222592</v>
      </c>
      <c r="AV17" s="20">
        <v>-0.200653702931745</v>
      </c>
      <c r="AW17" s="20"/>
      <c r="AX17" s="20">
        <v>-0.25948161966010902</v>
      </c>
      <c r="AY17" s="20">
        <v>-0.321867168264447</v>
      </c>
      <c r="AZ17" s="20">
        <v>-0.58594556645241902</v>
      </c>
      <c r="BA17" s="20">
        <v>-0.37451387092525001</v>
      </c>
      <c r="BB17" s="20">
        <v>-0.22614763138751501</v>
      </c>
      <c r="BC17" s="20"/>
      <c r="BD17" s="20">
        <v>-0.33896424773780798</v>
      </c>
      <c r="BE17" s="20">
        <v>-0.26037573480857701</v>
      </c>
      <c r="BF17" s="20"/>
      <c r="BG17" s="20">
        <v>-0.32376425651694501</v>
      </c>
      <c r="BH17" s="20">
        <v>-0.29461297093827099</v>
      </c>
      <c r="BI17" s="20"/>
      <c r="BJ17" s="20">
        <v>-0.290285064753528</v>
      </c>
      <c r="BK17" s="20">
        <v>-0.35641001300926101</v>
      </c>
    </row>
    <row r="18" spans="2:63" x14ac:dyDescent="0.35">
      <c r="B18" t="s">
        <v>492</v>
      </c>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K22"/>
  <sheetViews>
    <sheetView showGridLines="0" topLeftCell="A8" workbookViewId="0">
      <pane xSplit="2" topLeftCell="C1" activePane="topRight" state="frozen"/>
      <selection pane="topRight" activeCell="B18" sqref="B18"/>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682</v>
      </c>
      <c r="D7" s="10">
        <v>300</v>
      </c>
      <c r="E7" s="10">
        <v>380</v>
      </c>
      <c r="F7" s="10"/>
      <c r="G7" s="10">
        <v>61</v>
      </c>
      <c r="H7" s="10">
        <v>220</v>
      </c>
      <c r="I7" s="10">
        <v>401</v>
      </c>
      <c r="J7" s="10"/>
      <c r="K7" s="10">
        <v>125</v>
      </c>
      <c r="L7" s="10">
        <v>151</v>
      </c>
      <c r="M7" s="10">
        <v>271</v>
      </c>
      <c r="N7" s="10">
        <v>135</v>
      </c>
      <c r="O7" s="10"/>
      <c r="P7" s="10">
        <v>116</v>
      </c>
      <c r="Q7" s="10">
        <v>153</v>
      </c>
      <c r="R7" s="10">
        <v>110</v>
      </c>
      <c r="S7" s="10">
        <v>273</v>
      </c>
      <c r="T7" s="10"/>
      <c r="U7" s="10">
        <v>356</v>
      </c>
      <c r="V7" s="10">
        <v>165</v>
      </c>
      <c r="W7" s="10">
        <v>89</v>
      </c>
      <c r="X7" s="10">
        <v>53</v>
      </c>
      <c r="Y7" s="10">
        <v>10</v>
      </c>
      <c r="Z7" s="10"/>
      <c r="AA7" s="10">
        <v>234</v>
      </c>
      <c r="AB7" s="10">
        <v>236</v>
      </c>
      <c r="AC7" s="10"/>
      <c r="AD7" s="10">
        <v>291</v>
      </c>
      <c r="AE7" s="10">
        <v>295</v>
      </c>
      <c r="AF7" s="10"/>
      <c r="AG7" s="10">
        <v>215</v>
      </c>
      <c r="AH7" s="10">
        <v>237</v>
      </c>
      <c r="AI7" s="10">
        <v>89</v>
      </c>
      <c r="AJ7" s="10" t="s">
        <v>122</v>
      </c>
      <c r="AK7" s="10" t="s">
        <v>122</v>
      </c>
      <c r="AL7" s="10" t="s">
        <v>122</v>
      </c>
      <c r="AM7" s="10">
        <v>20</v>
      </c>
      <c r="AN7" s="10">
        <v>51</v>
      </c>
      <c r="AO7" s="10">
        <v>3</v>
      </c>
      <c r="AP7" s="10"/>
      <c r="AQ7" s="10">
        <v>354</v>
      </c>
      <c r="AR7" s="10">
        <v>151</v>
      </c>
      <c r="AS7" s="10">
        <v>9</v>
      </c>
      <c r="AT7" s="10">
        <v>41</v>
      </c>
      <c r="AU7" s="10">
        <v>109</v>
      </c>
      <c r="AV7" s="10">
        <v>14</v>
      </c>
      <c r="AW7" s="10"/>
      <c r="AX7" s="10">
        <v>110</v>
      </c>
      <c r="AY7" s="10">
        <v>316</v>
      </c>
      <c r="AZ7" s="10">
        <v>25</v>
      </c>
      <c r="BA7" s="10">
        <v>104</v>
      </c>
      <c r="BB7" s="10">
        <v>127</v>
      </c>
      <c r="BC7" s="10"/>
      <c r="BD7" s="10">
        <v>465</v>
      </c>
      <c r="BE7" s="10">
        <v>215</v>
      </c>
      <c r="BF7" s="10"/>
      <c r="BG7" s="10">
        <v>359</v>
      </c>
      <c r="BH7" s="10">
        <v>320</v>
      </c>
      <c r="BI7" s="10"/>
      <c r="BJ7" s="10">
        <v>441</v>
      </c>
      <c r="BK7" s="10">
        <v>229</v>
      </c>
    </row>
    <row r="8" spans="2:63" ht="30" customHeight="1" x14ac:dyDescent="0.35">
      <c r="B8" s="11" t="s">
        <v>19</v>
      </c>
      <c r="C8" s="11">
        <v>672</v>
      </c>
      <c r="D8" s="11">
        <v>306</v>
      </c>
      <c r="E8" s="11">
        <v>364</v>
      </c>
      <c r="F8" s="11"/>
      <c r="G8" s="11">
        <v>64</v>
      </c>
      <c r="H8" s="11">
        <v>206</v>
      </c>
      <c r="I8" s="11">
        <v>402</v>
      </c>
      <c r="J8" s="11"/>
      <c r="K8" s="11">
        <v>115</v>
      </c>
      <c r="L8" s="11">
        <v>147</v>
      </c>
      <c r="M8" s="11">
        <v>264</v>
      </c>
      <c r="N8" s="11">
        <v>145</v>
      </c>
      <c r="O8" s="11"/>
      <c r="P8" s="11">
        <v>115</v>
      </c>
      <c r="Q8" s="11">
        <v>154</v>
      </c>
      <c r="R8" s="11">
        <v>108</v>
      </c>
      <c r="S8" s="11">
        <v>266</v>
      </c>
      <c r="T8" s="11"/>
      <c r="U8" s="11">
        <v>366</v>
      </c>
      <c r="V8" s="11">
        <v>155</v>
      </c>
      <c r="W8" s="11">
        <v>82</v>
      </c>
      <c r="X8" s="11">
        <v>49</v>
      </c>
      <c r="Y8" s="11">
        <v>10</v>
      </c>
      <c r="Z8" s="11"/>
      <c r="AA8" s="11">
        <v>228</v>
      </c>
      <c r="AB8" s="11">
        <v>236</v>
      </c>
      <c r="AC8" s="11"/>
      <c r="AD8" s="11">
        <v>283</v>
      </c>
      <c r="AE8" s="11">
        <v>294</v>
      </c>
      <c r="AF8" s="11"/>
      <c r="AG8" s="11">
        <v>214</v>
      </c>
      <c r="AH8" s="11">
        <v>234</v>
      </c>
      <c r="AI8" s="11">
        <v>85</v>
      </c>
      <c r="AJ8" s="11" t="s">
        <v>122</v>
      </c>
      <c r="AK8" s="11" t="s">
        <v>122</v>
      </c>
      <c r="AL8" s="11" t="s">
        <v>122</v>
      </c>
      <c r="AM8" s="11">
        <v>20</v>
      </c>
      <c r="AN8" s="11">
        <v>52</v>
      </c>
      <c r="AO8" s="11">
        <v>3</v>
      </c>
      <c r="AP8" s="11"/>
      <c r="AQ8" s="11">
        <v>349</v>
      </c>
      <c r="AR8" s="11">
        <v>148</v>
      </c>
      <c r="AS8" s="11">
        <v>9</v>
      </c>
      <c r="AT8" s="11">
        <v>40</v>
      </c>
      <c r="AU8" s="11">
        <v>108</v>
      </c>
      <c r="AV8" s="11">
        <v>14</v>
      </c>
      <c r="AW8" s="11"/>
      <c r="AX8" s="11">
        <v>112</v>
      </c>
      <c r="AY8" s="11">
        <v>308</v>
      </c>
      <c r="AZ8" s="11">
        <v>25</v>
      </c>
      <c r="BA8" s="11">
        <v>102</v>
      </c>
      <c r="BB8" s="11">
        <v>125</v>
      </c>
      <c r="BC8" s="11"/>
      <c r="BD8" s="11">
        <v>457</v>
      </c>
      <c r="BE8" s="11">
        <v>213</v>
      </c>
      <c r="BF8" s="11"/>
      <c r="BG8" s="11">
        <v>354</v>
      </c>
      <c r="BH8" s="11">
        <v>315</v>
      </c>
      <c r="BI8" s="11"/>
      <c r="BJ8" s="11">
        <v>433</v>
      </c>
      <c r="BK8" s="11">
        <v>227</v>
      </c>
    </row>
    <row r="9" spans="2:63" x14ac:dyDescent="0.35">
      <c r="B9" s="17" t="s">
        <v>322</v>
      </c>
      <c r="C9" s="16">
        <v>0.140708431137055</v>
      </c>
      <c r="D9" s="16">
        <v>0.12641951505302099</v>
      </c>
      <c r="E9" s="16">
        <v>0.153472860872718</v>
      </c>
      <c r="F9" s="16"/>
      <c r="G9" s="16">
        <v>0.20204566303136301</v>
      </c>
      <c r="H9" s="16">
        <v>0.17399770076322399</v>
      </c>
      <c r="I9" s="16">
        <v>0.113832643813742</v>
      </c>
      <c r="J9" s="16"/>
      <c r="K9" s="16">
        <v>0.13407070311689101</v>
      </c>
      <c r="L9" s="16">
        <v>0.17651201526539201</v>
      </c>
      <c r="M9" s="16">
        <v>0.11500668815809</v>
      </c>
      <c r="N9" s="16">
        <v>0.15658033190349499</v>
      </c>
      <c r="O9" s="16"/>
      <c r="P9" s="16">
        <v>0.18684784848441599</v>
      </c>
      <c r="Q9" s="16">
        <v>0.174927615244347</v>
      </c>
      <c r="R9" s="16">
        <v>0.10911320024547</v>
      </c>
      <c r="S9" s="16">
        <v>0.11802060133718099</v>
      </c>
      <c r="T9" s="16"/>
      <c r="U9" s="16">
        <v>0.149399684688335</v>
      </c>
      <c r="V9" s="16">
        <v>0.150746738008874</v>
      </c>
      <c r="W9" s="16">
        <v>0.11298253266541899</v>
      </c>
      <c r="X9" s="16">
        <v>0.12471599504528701</v>
      </c>
      <c r="Y9" s="16">
        <v>0</v>
      </c>
      <c r="Z9" s="16"/>
      <c r="AA9" s="16">
        <v>0.15170535998340501</v>
      </c>
      <c r="AB9" s="16">
        <v>0.140861252754756</v>
      </c>
      <c r="AC9" s="16"/>
      <c r="AD9" s="16">
        <v>0.155945982742697</v>
      </c>
      <c r="AE9" s="16">
        <v>0.13879911396448799</v>
      </c>
      <c r="AF9" s="16"/>
      <c r="AG9" s="16">
        <v>0.186756677875793</v>
      </c>
      <c r="AH9" s="16">
        <v>9.2383845752014498E-2</v>
      </c>
      <c r="AI9" s="16">
        <v>0.121638403236068</v>
      </c>
      <c r="AJ9" s="16" t="s">
        <v>123</v>
      </c>
      <c r="AK9" s="16" t="s">
        <v>123</v>
      </c>
      <c r="AL9" s="16" t="s">
        <v>123</v>
      </c>
      <c r="AM9" s="16">
        <v>0.24462448630657599</v>
      </c>
      <c r="AN9" s="16">
        <v>0.23422653544410299</v>
      </c>
      <c r="AO9" s="16">
        <v>0</v>
      </c>
      <c r="AP9" s="16"/>
      <c r="AQ9" s="16">
        <v>0.13988915938775201</v>
      </c>
      <c r="AR9" s="16">
        <v>0.11617216329280899</v>
      </c>
      <c r="AS9" s="16">
        <v>0.110083253011274</v>
      </c>
      <c r="AT9" s="16">
        <v>0.13168058123019499</v>
      </c>
      <c r="AU9" s="16">
        <v>0.16013015641659101</v>
      </c>
      <c r="AV9" s="16">
        <v>0.209022048704123</v>
      </c>
      <c r="AW9" s="16"/>
      <c r="AX9" s="16">
        <v>0.15693444325176201</v>
      </c>
      <c r="AY9" s="16">
        <v>0.120084166930779</v>
      </c>
      <c r="AZ9" s="16">
        <v>7.1160108790978602E-2</v>
      </c>
      <c r="BA9" s="16">
        <v>0.13562414488973401</v>
      </c>
      <c r="BB9" s="16">
        <v>0.19544994624127801</v>
      </c>
      <c r="BC9" s="16"/>
      <c r="BD9" s="16">
        <v>0.14683540617810101</v>
      </c>
      <c r="BE9" s="16">
        <v>0.124533033379057</v>
      </c>
      <c r="BF9" s="16"/>
      <c r="BG9" s="16">
        <v>0.146421746158165</v>
      </c>
      <c r="BH9" s="16">
        <v>0.13562235740293499</v>
      </c>
      <c r="BI9" s="16"/>
      <c r="BJ9" s="16">
        <v>0.16920203968995201</v>
      </c>
      <c r="BK9" s="16">
        <v>8.5101101753942796E-2</v>
      </c>
    </row>
    <row r="10" spans="2:63" x14ac:dyDescent="0.35">
      <c r="B10" s="17" t="s">
        <v>323</v>
      </c>
      <c r="C10" s="16">
        <v>0.18634104662507001</v>
      </c>
      <c r="D10" s="16">
        <v>0.18231549004684899</v>
      </c>
      <c r="E10" s="16">
        <v>0.190730298770624</v>
      </c>
      <c r="F10" s="16"/>
      <c r="G10" s="16">
        <v>0.23608104028948301</v>
      </c>
      <c r="H10" s="16">
        <v>0.16080169375589801</v>
      </c>
      <c r="I10" s="16">
        <v>0.191456907805473</v>
      </c>
      <c r="J10" s="16"/>
      <c r="K10" s="16">
        <v>0.174558715906209</v>
      </c>
      <c r="L10" s="16">
        <v>0.19778220570285401</v>
      </c>
      <c r="M10" s="16">
        <v>0.189387553529307</v>
      </c>
      <c r="N10" s="16">
        <v>0.178585070705887</v>
      </c>
      <c r="O10" s="16"/>
      <c r="P10" s="16">
        <v>0.22095019789039499</v>
      </c>
      <c r="Q10" s="16">
        <v>0.144257401284338</v>
      </c>
      <c r="R10" s="16">
        <v>0.20839904825636399</v>
      </c>
      <c r="S10" s="16">
        <v>0.182796055928373</v>
      </c>
      <c r="T10" s="16"/>
      <c r="U10" s="16">
        <v>0.17291643094082501</v>
      </c>
      <c r="V10" s="16">
        <v>0.17755530845942</v>
      </c>
      <c r="W10" s="16">
        <v>0.18982585112610001</v>
      </c>
      <c r="X10" s="16">
        <v>0.320726109839368</v>
      </c>
      <c r="Y10" s="16">
        <v>0.19558760381187801</v>
      </c>
      <c r="Z10" s="16"/>
      <c r="AA10" s="16">
        <v>0.22438541868213299</v>
      </c>
      <c r="AB10" s="16">
        <v>0.19696572449732999</v>
      </c>
      <c r="AC10" s="16"/>
      <c r="AD10" s="16">
        <v>0.184557240212739</v>
      </c>
      <c r="AE10" s="16">
        <v>0.196074631108519</v>
      </c>
      <c r="AF10" s="16"/>
      <c r="AG10" s="16">
        <v>0.173222413544212</v>
      </c>
      <c r="AH10" s="16">
        <v>0.20565217471577499</v>
      </c>
      <c r="AI10" s="16">
        <v>0.17923474847281401</v>
      </c>
      <c r="AJ10" s="16" t="s">
        <v>123</v>
      </c>
      <c r="AK10" s="16" t="s">
        <v>123</v>
      </c>
      <c r="AL10" s="16" t="s">
        <v>123</v>
      </c>
      <c r="AM10" s="16">
        <v>0.22639480149944199</v>
      </c>
      <c r="AN10" s="16">
        <v>0.160860288918871</v>
      </c>
      <c r="AO10" s="16">
        <v>0.34726529715392002</v>
      </c>
      <c r="AP10" s="16"/>
      <c r="AQ10" s="16">
        <v>0.20783919708450099</v>
      </c>
      <c r="AR10" s="16">
        <v>0.15749171401023401</v>
      </c>
      <c r="AS10" s="16">
        <v>0.196403340891144</v>
      </c>
      <c r="AT10" s="16">
        <v>0.12122504500699199</v>
      </c>
      <c r="AU10" s="16">
        <v>0.17821059505839901</v>
      </c>
      <c r="AV10" s="16">
        <v>0.179055069810892</v>
      </c>
      <c r="AW10" s="16"/>
      <c r="AX10" s="16">
        <v>0.120565267779265</v>
      </c>
      <c r="AY10" s="16">
        <v>0.21587504733254001</v>
      </c>
      <c r="AZ10" s="16">
        <v>0.20155444134686201</v>
      </c>
      <c r="BA10" s="16">
        <v>0.15343257242348199</v>
      </c>
      <c r="BB10" s="16">
        <v>0.19599624652890901</v>
      </c>
      <c r="BC10" s="16"/>
      <c r="BD10" s="16">
        <v>0.185762324594301</v>
      </c>
      <c r="BE10" s="16">
        <v>0.189220193707519</v>
      </c>
      <c r="BF10" s="16"/>
      <c r="BG10" s="16">
        <v>0.168604824374119</v>
      </c>
      <c r="BH10" s="16">
        <v>0.208024357218067</v>
      </c>
      <c r="BI10" s="16"/>
      <c r="BJ10" s="16">
        <v>0.20038008559529299</v>
      </c>
      <c r="BK10" s="16">
        <v>0.14915853407580201</v>
      </c>
    </row>
    <row r="11" spans="2:63" x14ac:dyDescent="0.35">
      <c r="B11" s="17" t="s">
        <v>324</v>
      </c>
      <c r="C11" s="16">
        <v>0.158699643799672</v>
      </c>
      <c r="D11" s="16">
        <v>0.14795693763449599</v>
      </c>
      <c r="E11" s="16">
        <v>0.16579789222076699</v>
      </c>
      <c r="F11" s="16"/>
      <c r="G11" s="16">
        <v>0.16098765284946101</v>
      </c>
      <c r="H11" s="16">
        <v>0.14186003389025301</v>
      </c>
      <c r="I11" s="16">
        <v>0.166959078401693</v>
      </c>
      <c r="J11" s="16"/>
      <c r="K11" s="16">
        <v>0.13394904314282699</v>
      </c>
      <c r="L11" s="16">
        <v>0.16599048243641401</v>
      </c>
      <c r="M11" s="16">
        <v>0.158156874157833</v>
      </c>
      <c r="N11" s="16">
        <v>0.17193148307768799</v>
      </c>
      <c r="O11" s="16"/>
      <c r="P11" s="16">
        <v>0.18305526817328799</v>
      </c>
      <c r="Q11" s="16">
        <v>0.16977430247974101</v>
      </c>
      <c r="R11" s="16">
        <v>0.11014866560414099</v>
      </c>
      <c r="S11" s="16">
        <v>0.15979417943653501</v>
      </c>
      <c r="T11" s="16"/>
      <c r="U11" s="16">
        <v>0.158150485940874</v>
      </c>
      <c r="V11" s="16">
        <v>0.205578205110203</v>
      </c>
      <c r="W11" s="16">
        <v>0.124031530806981</v>
      </c>
      <c r="X11" s="16">
        <v>7.6272199979470698E-2</v>
      </c>
      <c r="Y11" s="16">
        <v>8.9111037938736107E-2</v>
      </c>
      <c r="Z11" s="16"/>
      <c r="AA11" s="16">
        <v>0.149171947689243</v>
      </c>
      <c r="AB11" s="16">
        <v>0.14856205992600099</v>
      </c>
      <c r="AC11" s="16"/>
      <c r="AD11" s="16">
        <v>0.15363286492226599</v>
      </c>
      <c r="AE11" s="16">
        <v>0.13999208745231301</v>
      </c>
      <c r="AF11" s="16"/>
      <c r="AG11" s="16">
        <v>0.118848896478123</v>
      </c>
      <c r="AH11" s="16">
        <v>0.17043327559758201</v>
      </c>
      <c r="AI11" s="16">
        <v>0.181712721042117</v>
      </c>
      <c r="AJ11" s="16" t="s">
        <v>123</v>
      </c>
      <c r="AK11" s="16" t="s">
        <v>123</v>
      </c>
      <c r="AL11" s="16" t="s">
        <v>123</v>
      </c>
      <c r="AM11" s="16">
        <v>4.7123207076574497E-2</v>
      </c>
      <c r="AN11" s="16">
        <v>0.175541123385244</v>
      </c>
      <c r="AO11" s="16">
        <v>0.31659066330119101</v>
      </c>
      <c r="AP11" s="16"/>
      <c r="AQ11" s="16">
        <v>0.15544192620646199</v>
      </c>
      <c r="AR11" s="16">
        <v>0.14780398562158001</v>
      </c>
      <c r="AS11" s="16">
        <v>0.10004601593567899</v>
      </c>
      <c r="AT11" s="16">
        <v>0.167384853470643</v>
      </c>
      <c r="AU11" s="16">
        <v>0.185465733631962</v>
      </c>
      <c r="AV11" s="16">
        <v>0.20773473108191901</v>
      </c>
      <c r="AW11" s="16"/>
      <c r="AX11" s="16">
        <v>0.21551815501962401</v>
      </c>
      <c r="AY11" s="16">
        <v>0.129984234704314</v>
      </c>
      <c r="AZ11" s="16">
        <v>0.25872965576767998</v>
      </c>
      <c r="BA11" s="16">
        <v>0.126339425939172</v>
      </c>
      <c r="BB11" s="16">
        <v>0.184846122871486</v>
      </c>
      <c r="BC11" s="16"/>
      <c r="BD11" s="16">
        <v>0.16142568420731501</v>
      </c>
      <c r="BE11" s="16">
        <v>0.154249039965524</v>
      </c>
      <c r="BF11" s="16"/>
      <c r="BG11" s="16">
        <v>0.18116308814299001</v>
      </c>
      <c r="BH11" s="16">
        <v>0.134970547793168</v>
      </c>
      <c r="BI11" s="16"/>
      <c r="BJ11" s="16">
        <v>0.184658690264138</v>
      </c>
      <c r="BK11" s="16">
        <v>0.11772207336924299</v>
      </c>
    </row>
    <row r="12" spans="2:63" x14ac:dyDescent="0.35">
      <c r="B12" s="17" t="s">
        <v>325</v>
      </c>
      <c r="C12" s="16">
        <v>0.19167888849440801</v>
      </c>
      <c r="D12" s="16">
        <v>0.20976338465807701</v>
      </c>
      <c r="E12" s="16">
        <v>0.17752308390597099</v>
      </c>
      <c r="F12" s="16"/>
      <c r="G12" s="16">
        <v>8.8510555163159699E-2</v>
      </c>
      <c r="H12" s="16">
        <v>0.20607802720433699</v>
      </c>
      <c r="I12" s="16">
        <v>0.200826546573143</v>
      </c>
      <c r="J12" s="16"/>
      <c r="K12" s="16">
        <v>0.22516412267085201</v>
      </c>
      <c r="L12" s="16">
        <v>0.19423594396961499</v>
      </c>
      <c r="M12" s="16">
        <v>0.17249950802893299</v>
      </c>
      <c r="N12" s="16">
        <v>0.197462501928485</v>
      </c>
      <c r="O12" s="16"/>
      <c r="P12" s="16">
        <v>0.15426276245036899</v>
      </c>
      <c r="Q12" s="16">
        <v>0.18890661068659301</v>
      </c>
      <c r="R12" s="16">
        <v>0.18882290466211499</v>
      </c>
      <c r="S12" s="16">
        <v>0.21053215360733199</v>
      </c>
      <c r="T12" s="16"/>
      <c r="U12" s="16">
        <v>0.17602846437220299</v>
      </c>
      <c r="V12" s="16">
        <v>0.19113819157441</v>
      </c>
      <c r="W12" s="16">
        <v>0.24934643975951201</v>
      </c>
      <c r="X12" s="16">
        <v>0.21000277817726101</v>
      </c>
      <c r="Y12" s="16">
        <v>0.27824981468905702</v>
      </c>
      <c r="Z12" s="16"/>
      <c r="AA12" s="16">
        <v>0.16811839532994399</v>
      </c>
      <c r="AB12" s="16">
        <v>0.201631929255008</v>
      </c>
      <c r="AC12" s="16"/>
      <c r="AD12" s="16">
        <v>0.19435734743368999</v>
      </c>
      <c r="AE12" s="16">
        <v>0.18063958022674401</v>
      </c>
      <c r="AF12" s="16"/>
      <c r="AG12" s="16">
        <v>0.195054661847267</v>
      </c>
      <c r="AH12" s="16">
        <v>0.21309230067614199</v>
      </c>
      <c r="AI12" s="16">
        <v>0.211518915555514</v>
      </c>
      <c r="AJ12" s="16" t="s">
        <v>123</v>
      </c>
      <c r="AK12" s="16" t="s">
        <v>123</v>
      </c>
      <c r="AL12" s="16" t="s">
        <v>123</v>
      </c>
      <c r="AM12" s="16">
        <v>0.19043785428392199</v>
      </c>
      <c r="AN12" s="16">
        <v>0.15057184191859899</v>
      </c>
      <c r="AO12" s="16">
        <v>0.33614403954488897</v>
      </c>
      <c r="AP12" s="16"/>
      <c r="AQ12" s="16">
        <v>0.21782951498803901</v>
      </c>
      <c r="AR12" s="16">
        <v>0.19376446841232201</v>
      </c>
      <c r="AS12" s="16">
        <v>0.101009035785891</v>
      </c>
      <c r="AT12" s="16">
        <v>0.21401899231171501</v>
      </c>
      <c r="AU12" s="16">
        <v>0.12678093337048099</v>
      </c>
      <c r="AV12" s="16">
        <v>6.9070051248779504E-2</v>
      </c>
      <c r="AW12" s="16"/>
      <c r="AX12" s="16">
        <v>0.16721801609320699</v>
      </c>
      <c r="AY12" s="16">
        <v>0.21475755655459799</v>
      </c>
      <c r="AZ12" s="16">
        <v>8.4251775097128306E-2</v>
      </c>
      <c r="BA12" s="16">
        <v>0.25551996297403601</v>
      </c>
      <c r="BB12" s="16">
        <v>0.12630876918177</v>
      </c>
      <c r="BC12" s="16"/>
      <c r="BD12" s="16">
        <v>0.19406069667504899</v>
      </c>
      <c r="BE12" s="16">
        <v>0.18825638039225601</v>
      </c>
      <c r="BF12" s="16"/>
      <c r="BG12" s="16">
        <v>0.19576757309586901</v>
      </c>
      <c r="BH12" s="16">
        <v>0.18561075287338999</v>
      </c>
      <c r="BI12" s="16"/>
      <c r="BJ12" s="16">
        <v>0.17071069880419901</v>
      </c>
      <c r="BK12" s="16">
        <v>0.23385116369867601</v>
      </c>
    </row>
    <row r="13" spans="2:63" x14ac:dyDescent="0.35">
      <c r="B13" s="17" t="s">
        <v>326</v>
      </c>
      <c r="C13" s="16">
        <v>0.31254335833353097</v>
      </c>
      <c r="D13" s="16">
        <v>0.33010310399943998</v>
      </c>
      <c r="E13" s="16">
        <v>0.29685943755740202</v>
      </c>
      <c r="F13" s="16"/>
      <c r="G13" s="16">
        <v>0.31237508866653202</v>
      </c>
      <c r="H13" s="16">
        <v>0.29460201497211802</v>
      </c>
      <c r="I13" s="16">
        <v>0.32176053985138198</v>
      </c>
      <c r="J13" s="16"/>
      <c r="K13" s="16">
        <v>0.31672391837354702</v>
      </c>
      <c r="L13" s="16">
        <v>0.25197150572531601</v>
      </c>
      <c r="M13" s="16">
        <v>0.35771388814736099</v>
      </c>
      <c r="N13" s="16">
        <v>0.28820274683366898</v>
      </c>
      <c r="O13" s="16"/>
      <c r="P13" s="16">
        <v>0.23801616139244799</v>
      </c>
      <c r="Q13" s="16">
        <v>0.30968596056256098</v>
      </c>
      <c r="R13" s="16">
        <v>0.37474069278461403</v>
      </c>
      <c r="S13" s="16">
        <v>0.32160387030873899</v>
      </c>
      <c r="T13" s="16"/>
      <c r="U13" s="16">
        <v>0.32749902119733998</v>
      </c>
      <c r="V13" s="16">
        <v>0.26933129314932303</v>
      </c>
      <c r="W13" s="16">
        <v>0.323813645641988</v>
      </c>
      <c r="X13" s="16">
        <v>0.268282916958613</v>
      </c>
      <c r="Y13" s="16">
        <v>0.43705154356032899</v>
      </c>
      <c r="Z13" s="16"/>
      <c r="AA13" s="16">
        <v>0.297508427898586</v>
      </c>
      <c r="AB13" s="16">
        <v>0.30425250777803198</v>
      </c>
      <c r="AC13" s="16"/>
      <c r="AD13" s="16">
        <v>0.30418458565461298</v>
      </c>
      <c r="AE13" s="16">
        <v>0.33526524416002701</v>
      </c>
      <c r="AF13" s="16"/>
      <c r="AG13" s="16">
        <v>0.31644758287396701</v>
      </c>
      <c r="AH13" s="16">
        <v>0.31843840325848599</v>
      </c>
      <c r="AI13" s="16">
        <v>0.29537220353763699</v>
      </c>
      <c r="AJ13" s="16" t="s">
        <v>123</v>
      </c>
      <c r="AK13" s="16" t="s">
        <v>123</v>
      </c>
      <c r="AL13" s="16" t="s">
        <v>123</v>
      </c>
      <c r="AM13" s="16">
        <v>0.237876484301795</v>
      </c>
      <c r="AN13" s="16">
        <v>0.27880021033318297</v>
      </c>
      <c r="AO13" s="16">
        <v>0</v>
      </c>
      <c r="AP13" s="16"/>
      <c r="AQ13" s="16">
        <v>0.27053661296189302</v>
      </c>
      <c r="AR13" s="16">
        <v>0.37836807853033499</v>
      </c>
      <c r="AS13" s="16">
        <v>0.49245835437601199</v>
      </c>
      <c r="AT13" s="16">
        <v>0.34350503347851402</v>
      </c>
      <c r="AU13" s="16">
        <v>0.33967350961197301</v>
      </c>
      <c r="AV13" s="16">
        <v>0.27086355983114202</v>
      </c>
      <c r="AW13" s="16"/>
      <c r="AX13" s="16">
        <v>0.33047792760308198</v>
      </c>
      <c r="AY13" s="16">
        <v>0.31252157602255498</v>
      </c>
      <c r="AZ13" s="16">
        <v>0.34704348699415</v>
      </c>
      <c r="BA13" s="16">
        <v>0.32029001876590402</v>
      </c>
      <c r="BB13" s="16">
        <v>0.28319748105415199</v>
      </c>
      <c r="BC13" s="16"/>
      <c r="BD13" s="16">
        <v>0.301045870052144</v>
      </c>
      <c r="BE13" s="16">
        <v>0.33542883394638201</v>
      </c>
      <c r="BF13" s="16"/>
      <c r="BG13" s="16">
        <v>0.299651421112273</v>
      </c>
      <c r="BH13" s="16">
        <v>0.32380954970166198</v>
      </c>
      <c r="BI13" s="16"/>
      <c r="BJ13" s="16">
        <v>0.26818693061150201</v>
      </c>
      <c r="BK13" s="16">
        <v>0.40142398859435802</v>
      </c>
    </row>
    <row r="14" spans="2:63" x14ac:dyDescent="0.35">
      <c r="B14" s="17" t="s">
        <v>84</v>
      </c>
      <c r="C14" s="16">
        <v>1.00286316102642E-2</v>
      </c>
      <c r="D14" s="16">
        <v>3.4415686081173502E-3</v>
      </c>
      <c r="E14" s="16">
        <v>1.56164266725173E-2</v>
      </c>
      <c r="F14" s="16"/>
      <c r="G14" s="16">
        <v>0</v>
      </c>
      <c r="H14" s="16">
        <v>2.2660529414170801E-2</v>
      </c>
      <c r="I14" s="16">
        <v>5.1642835545670203E-3</v>
      </c>
      <c r="J14" s="16"/>
      <c r="K14" s="16">
        <v>1.5533496789674899E-2</v>
      </c>
      <c r="L14" s="16">
        <v>1.35078469004085E-2</v>
      </c>
      <c r="M14" s="16">
        <v>7.2354879784758599E-3</v>
      </c>
      <c r="N14" s="16">
        <v>7.2378655507772298E-3</v>
      </c>
      <c r="O14" s="16"/>
      <c r="P14" s="16">
        <v>1.6867761609084899E-2</v>
      </c>
      <c r="Q14" s="16">
        <v>1.24481097424195E-2</v>
      </c>
      <c r="R14" s="16">
        <v>8.7754884472961807E-3</v>
      </c>
      <c r="S14" s="16">
        <v>7.2531393818397998E-3</v>
      </c>
      <c r="T14" s="16"/>
      <c r="U14" s="16">
        <v>1.6005912860424101E-2</v>
      </c>
      <c r="V14" s="16">
        <v>5.6502636977699503E-3</v>
      </c>
      <c r="W14" s="16">
        <v>0</v>
      </c>
      <c r="X14" s="16">
        <v>0</v>
      </c>
      <c r="Y14" s="16">
        <v>0</v>
      </c>
      <c r="Z14" s="16"/>
      <c r="AA14" s="16">
        <v>9.1104504166891996E-3</v>
      </c>
      <c r="AB14" s="16">
        <v>7.7265257888726301E-3</v>
      </c>
      <c r="AC14" s="16"/>
      <c r="AD14" s="16">
        <v>7.3219790339945001E-3</v>
      </c>
      <c r="AE14" s="16">
        <v>9.2293430879095903E-3</v>
      </c>
      <c r="AF14" s="16"/>
      <c r="AG14" s="16">
        <v>9.6697673806373004E-3</v>
      </c>
      <c r="AH14" s="16">
        <v>0</v>
      </c>
      <c r="AI14" s="16">
        <v>1.05230081558515E-2</v>
      </c>
      <c r="AJ14" s="16" t="s">
        <v>123</v>
      </c>
      <c r="AK14" s="16" t="s">
        <v>123</v>
      </c>
      <c r="AL14" s="16" t="s">
        <v>123</v>
      </c>
      <c r="AM14" s="16">
        <v>5.3543166531691597E-2</v>
      </c>
      <c r="AN14" s="16">
        <v>0</v>
      </c>
      <c r="AO14" s="16">
        <v>0</v>
      </c>
      <c r="AP14" s="16"/>
      <c r="AQ14" s="16">
        <v>8.4635893713531293E-3</v>
      </c>
      <c r="AR14" s="16">
        <v>6.3995901327206801E-3</v>
      </c>
      <c r="AS14" s="16">
        <v>0</v>
      </c>
      <c r="AT14" s="16">
        <v>2.2185494501941301E-2</v>
      </c>
      <c r="AU14" s="16">
        <v>9.73907191059337E-3</v>
      </c>
      <c r="AV14" s="16">
        <v>6.4254539323145801E-2</v>
      </c>
      <c r="AW14" s="16"/>
      <c r="AX14" s="16">
        <v>9.2861902530582494E-3</v>
      </c>
      <c r="AY14" s="16">
        <v>6.77741845521333E-3</v>
      </c>
      <c r="AZ14" s="16">
        <v>3.7260532003201098E-2</v>
      </c>
      <c r="BA14" s="16">
        <v>8.7938750076725792E-3</v>
      </c>
      <c r="BB14" s="16">
        <v>1.4201434122405101E-2</v>
      </c>
      <c r="BC14" s="16"/>
      <c r="BD14" s="16">
        <v>1.08700182930904E-2</v>
      </c>
      <c r="BE14" s="16">
        <v>8.3125186092616807E-3</v>
      </c>
      <c r="BF14" s="16"/>
      <c r="BG14" s="16">
        <v>8.3913471165829295E-3</v>
      </c>
      <c r="BH14" s="16">
        <v>1.19624350107774E-2</v>
      </c>
      <c r="BI14" s="16"/>
      <c r="BJ14" s="16">
        <v>6.8615550349170702E-3</v>
      </c>
      <c r="BK14" s="16">
        <v>1.2743138507978501E-2</v>
      </c>
    </row>
    <row r="15" spans="2:63" x14ac:dyDescent="0.35">
      <c r="B15" s="17" t="s">
        <v>327</v>
      </c>
      <c r="C15" s="19">
        <v>0.32704947776212401</v>
      </c>
      <c r="D15" s="19">
        <v>0.30873500509987001</v>
      </c>
      <c r="E15" s="19">
        <v>0.34420315964334203</v>
      </c>
      <c r="F15" s="19"/>
      <c r="G15" s="19">
        <v>0.43812670332084702</v>
      </c>
      <c r="H15" s="19">
        <v>0.334799394519122</v>
      </c>
      <c r="I15" s="19">
        <v>0.305289551619215</v>
      </c>
      <c r="J15" s="19"/>
      <c r="K15" s="19">
        <v>0.30862941902309998</v>
      </c>
      <c r="L15" s="19">
        <v>0.37429422096824699</v>
      </c>
      <c r="M15" s="19">
        <v>0.30439424168739698</v>
      </c>
      <c r="N15" s="19">
        <v>0.33516540260938199</v>
      </c>
      <c r="O15" s="19"/>
      <c r="P15" s="19">
        <v>0.40779804637481099</v>
      </c>
      <c r="Q15" s="19">
        <v>0.31918501652868497</v>
      </c>
      <c r="R15" s="19">
        <v>0.31751224850183402</v>
      </c>
      <c r="S15" s="19">
        <v>0.30081665726555401</v>
      </c>
      <c r="T15" s="19"/>
      <c r="U15" s="19">
        <v>0.32231611562916002</v>
      </c>
      <c r="V15" s="19">
        <v>0.32830204646829397</v>
      </c>
      <c r="W15" s="19">
        <v>0.30280838379151898</v>
      </c>
      <c r="X15" s="19">
        <v>0.44544210488465502</v>
      </c>
      <c r="Y15" s="19">
        <v>0.19558760381187801</v>
      </c>
      <c r="Z15" s="19"/>
      <c r="AA15" s="19">
        <v>0.37609077866553797</v>
      </c>
      <c r="AB15" s="19">
        <v>0.33782697725208599</v>
      </c>
      <c r="AC15" s="19"/>
      <c r="AD15" s="19">
        <v>0.340503222955437</v>
      </c>
      <c r="AE15" s="19">
        <v>0.33487374507300599</v>
      </c>
      <c r="AF15" s="19"/>
      <c r="AG15" s="19">
        <v>0.359979091420005</v>
      </c>
      <c r="AH15" s="19">
        <v>0.29803602046778899</v>
      </c>
      <c r="AI15" s="19">
        <v>0.30087315170888101</v>
      </c>
      <c r="AJ15" s="19" t="s">
        <v>123</v>
      </c>
      <c r="AK15" s="19" t="s">
        <v>123</v>
      </c>
      <c r="AL15" s="19" t="s">
        <v>123</v>
      </c>
      <c r="AM15" s="19">
        <v>0.47101928780601698</v>
      </c>
      <c r="AN15" s="19">
        <v>0.39508682436297399</v>
      </c>
      <c r="AO15" s="19">
        <v>0.34726529715392002</v>
      </c>
      <c r="AP15" s="19"/>
      <c r="AQ15" s="19">
        <v>0.34772835647225298</v>
      </c>
      <c r="AR15" s="19">
        <v>0.27366387730304298</v>
      </c>
      <c r="AS15" s="19">
        <v>0.306486593902418</v>
      </c>
      <c r="AT15" s="19">
        <v>0.25290562623718599</v>
      </c>
      <c r="AU15" s="19">
        <v>0.33834075147498999</v>
      </c>
      <c r="AV15" s="19">
        <v>0.38807711851501397</v>
      </c>
      <c r="AW15" s="19"/>
      <c r="AX15" s="19">
        <v>0.277499711031028</v>
      </c>
      <c r="AY15" s="19">
        <v>0.33595921426331898</v>
      </c>
      <c r="AZ15" s="19">
        <v>0.27271455013784102</v>
      </c>
      <c r="BA15" s="19">
        <v>0.28905671731321603</v>
      </c>
      <c r="BB15" s="19">
        <v>0.391446192770187</v>
      </c>
      <c r="BC15" s="19"/>
      <c r="BD15" s="19">
        <v>0.33259773077240201</v>
      </c>
      <c r="BE15" s="19">
        <v>0.31375322708657699</v>
      </c>
      <c r="BF15" s="19"/>
      <c r="BG15" s="19">
        <v>0.315026570532285</v>
      </c>
      <c r="BH15" s="19">
        <v>0.34364671462100199</v>
      </c>
      <c r="BI15" s="19"/>
      <c r="BJ15" s="19">
        <v>0.36958212528524398</v>
      </c>
      <c r="BK15" s="19">
        <v>0.23425963582974499</v>
      </c>
    </row>
    <row r="16" spans="2:63" x14ac:dyDescent="0.35">
      <c r="B16" s="17" t="s">
        <v>328</v>
      </c>
      <c r="C16" s="19">
        <v>0.50422224682793904</v>
      </c>
      <c r="D16" s="19">
        <v>0.53986648865751696</v>
      </c>
      <c r="E16" s="19">
        <v>0.47438252146337301</v>
      </c>
      <c r="F16" s="19"/>
      <c r="G16" s="19">
        <v>0.400885643829692</v>
      </c>
      <c r="H16" s="19">
        <v>0.50068004217645501</v>
      </c>
      <c r="I16" s="19">
        <v>0.522587086424525</v>
      </c>
      <c r="J16" s="19"/>
      <c r="K16" s="19">
        <v>0.54188804104439903</v>
      </c>
      <c r="L16" s="19">
        <v>0.44620744969493098</v>
      </c>
      <c r="M16" s="19">
        <v>0.53021339617629404</v>
      </c>
      <c r="N16" s="19">
        <v>0.485665248762153</v>
      </c>
      <c r="O16" s="19"/>
      <c r="P16" s="19">
        <v>0.39227892384281698</v>
      </c>
      <c r="Q16" s="19">
        <v>0.49859257124915402</v>
      </c>
      <c r="R16" s="19">
        <v>0.56356359744672901</v>
      </c>
      <c r="S16" s="19">
        <v>0.53213602391607095</v>
      </c>
      <c r="T16" s="19"/>
      <c r="U16" s="19">
        <v>0.50352748556954197</v>
      </c>
      <c r="V16" s="19">
        <v>0.460469484723733</v>
      </c>
      <c r="W16" s="19">
        <v>0.57316008540149999</v>
      </c>
      <c r="X16" s="19">
        <v>0.47828569513587399</v>
      </c>
      <c r="Y16" s="19">
        <v>0.71530135824938601</v>
      </c>
      <c r="Z16" s="19"/>
      <c r="AA16" s="19">
        <v>0.46562682322853</v>
      </c>
      <c r="AB16" s="19">
        <v>0.50588443703303998</v>
      </c>
      <c r="AC16" s="19"/>
      <c r="AD16" s="19">
        <v>0.49854193308830302</v>
      </c>
      <c r="AE16" s="19">
        <v>0.51590482438677099</v>
      </c>
      <c r="AF16" s="19"/>
      <c r="AG16" s="19">
        <v>0.51150224472123496</v>
      </c>
      <c r="AH16" s="19">
        <v>0.53153070393462798</v>
      </c>
      <c r="AI16" s="19">
        <v>0.50689111909315099</v>
      </c>
      <c r="AJ16" s="19" t="s">
        <v>123</v>
      </c>
      <c r="AK16" s="19" t="s">
        <v>123</v>
      </c>
      <c r="AL16" s="19" t="s">
        <v>123</v>
      </c>
      <c r="AM16" s="19">
        <v>0.42831433858571699</v>
      </c>
      <c r="AN16" s="19">
        <v>0.42937205225178199</v>
      </c>
      <c r="AO16" s="19">
        <v>0.33614403954488897</v>
      </c>
      <c r="AP16" s="19"/>
      <c r="AQ16" s="19">
        <v>0.48836612794993201</v>
      </c>
      <c r="AR16" s="19">
        <v>0.57213254694265703</v>
      </c>
      <c r="AS16" s="19">
        <v>0.59346739016190297</v>
      </c>
      <c r="AT16" s="19">
        <v>0.55752402579022897</v>
      </c>
      <c r="AU16" s="19">
        <v>0.46645444298245398</v>
      </c>
      <c r="AV16" s="19">
        <v>0.33993361107992098</v>
      </c>
      <c r="AW16" s="19"/>
      <c r="AX16" s="19">
        <v>0.49769594369629</v>
      </c>
      <c r="AY16" s="19">
        <v>0.52727913257715397</v>
      </c>
      <c r="AZ16" s="19">
        <v>0.431295262091278</v>
      </c>
      <c r="BA16" s="19">
        <v>0.57580998173994002</v>
      </c>
      <c r="BB16" s="19">
        <v>0.40950625023592202</v>
      </c>
      <c r="BC16" s="19"/>
      <c r="BD16" s="19">
        <v>0.495106566727193</v>
      </c>
      <c r="BE16" s="19">
        <v>0.52368521433863802</v>
      </c>
      <c r="BF16" s="19"/>
      <c r="BG16" s="19">
        <v>0.49541899420814201</v>
      </c>
      <c r="BH16" s="19">
        <v>0.509420302575052</v>
      </c>
      <c r="BI16" s="19"/>
      <c r="BJ16" s="19">
        <v>0.43889762941570098</v>
      </c>
      <c r="BK16" s="19">
        <v>0.635275152293034</v>
      </c>
    </row>
    <row r="17" spans="2:63" x14ac:dyDescent="0.35">
      <c r="B17" s="17" t="s">
        <v>96</v>
      </c>
      <c r="C17" s="20">
        <v>-0.177172769065814</v>
      </c>
      <c r="D17" s="20">
        <v>-0.23113148355764701</v>
      </c>
      <c r="E17" s="20">
        <v>-0.13017936182003001</v>
      </c>
      <c r="F17" s="20"/>
      <c r="G17" s="20">
        <v>3.7241059491154402E-2</v>
      </c>
      <c r="H17" s="20">
        <v>-0.16588064765733301</v>
      </c>
      <c r="I17" s="20">
        <v>-0.21729753480531</v>
      </c>
      <c r="J17" s="20"/>
      <c r="K17" s="20">
        <v>-0.23325862202129899</v>
      </c>
      <c r="L17" s="20">
        <v>-7.1913228726684195E-2</v>
      </c>
      <c r="M17" s="20">
        <v>-0.225819154488896</v>
      </c>
      <c r="N17" s="20">
        <v>-0.15049984615277201</v>
      </c>
      <c r="O17" s="20"/>
      <c r="P17" s="20">
        <v>1.5519122531993799E-2</v>
      </c>
      <c r="Q17" s="20">
        <v>-0.17940755472046899</v>
      </c>
      <c r="R17" s="20">
        <v>-0.246051348944895</v>
      </c>
      <c r="S17" s="20">
        <v>-0.231319366650517</v>
      </c>
      <c r="T17" s="20"/>
      <c r="U17" s="20">
        <v>-0.181211369940383</v>
      </c>
      <c r="V17" s="20">
        <v>-0.132167438255438</v>
      </c>
      <c r="W17" s="20">
        <v>-0.27035170160998101</v>
      </c>
      <c r="X17" s="20">
        <v>-3.2843590251219398E-2</v>
      </c>
      <c r="Y17" s="20">
        <v>-0.519713754437507</v>
      </c>
      <c r="Z17" s="20"/>
      <c r="AA17" s="20">
        <v>-8.9536044562992495E-2</v>
      </c>
      <c r="AB17" s="20">
        <v>-0.16805745978095399</v>
      </c>
      <c r="AC17" s="20"/>
      <c r="AD17" s="20">
        <v>-0.15803871013286599</v>
      </c>
      <c r="AE17" s="20">
        <v>-0.181031079313765</v>
      </c>
      <c r="AF17" s="20"/>
      <c r="AG17" s="20">
        <v>-0.15152315330123001</v>
      </c>
      <c r="AH17" s="20">
        <v>-0.23349468346683899</v>
      </c>
      <c r="AI17" s="20">
        <v>-0.20601796738427</v>
      </c>
      <c r="AJ17" s="20" t="s">
        <v>123</v>
      </c>
      <c r="AK17" s="20" t="s">
        <v>123</v>
      </c>
      <c r="AL17" s="20" t="s">
        <v>123</v>
      </c>
      <c r="AM17" s="20">
        <v>4.2704949220300402E-2</v>
      </c>
      <c r="AN17" s="20">
        <v>-3.4285227888808202E-2</v>
      </c>
      <c r="AO17" s="20">
        <v>1.11212576090302E-2</v>
      </c>
      <c r="AP17" s="20"/>
      <c r="AQ17" s="20">
        <v>-0.140637771477679</v>
      </c>
      <c r="AR17" s="20">
        <v>-0.29846866963961399</v>
      </c>
      <c r="AS17" s="20">
        <v>-0.28698079625948503</v>
      </c>
      <c r="AT17" s="20">
        <v>-0.30461839955304298</v>
      </c>
      <c r="AU17" s="20">
        <v>-0.12811369150746299</v>
      </c>
      <c r="AV17" s="20">
        <v>4.81435074350932E-2</v>
      </c>
      <c r="AW17" s="20"/>
      <c r="AX17" s="20">
        <v>-0.220196232665262</v>
      </c>
      <c r="AY17" s="20">
        <v>-0.19131991831383499</v>
      </c>
      <c r="AZ17" s="20">
        <v>-0.15858071195343701</v>
      </c>
      <c r="BA17" s="20">
        <v>-0.286753264426724</v>
      </c>
      <c r="BB17" s="20">
        <v>-1.8060057465735101E-2</v>
      </c>
      <c r="BC17" s="20"/>
      <c r="BD17" s="20">
        <v>-0.16250883595479099</v>
      </c>
      <c r="BE17" s="20">
        <v>-0.209931987252061</v>
      </c>
      <c r="BF17" s="20"/>
      <c r="BG17" s="20">
        <v>-0.18039242367585701</v>
      </c>
      <c r="BH17" s="20">
        <v>-0.165773587954051</v>
      </c>
      <c r="BI17" s="20"/>
      <c r="BJ17" s="20">
        <v>-6.9315504130456507E-2</v>
      </c>
      <c r="BK17" s="20">
        <v>-0.40101551646328898</v>
      </c>
    </row>
    <row r="18" spans="2:63" x14ac:dyDescent="0.35">
      <c r="B18" t="s">
        <v>492</v>
      </c>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K22"/>
  <sheetViews>
    <sheetView showGridLines="0" topLeftCell="A6" workbookViewId="0">
      <pane xSplit="2" topLeftCell="C1" activePane="topRight" state="frozen"/>
      <selection pane="topRight" activeCell="B18" sqref="B18"/>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682</v>
      </c>
      <c r="D7" s="10">
        <v>300</v>
      </c>
      <c r="E7" s="10">
        <v>380</v>
      </c>
      <c r="F7" s="10"/>
      <c r="G7" s="10">
        <v>61</v>
      </c>
      <c r="H7" s="10">
        <v>220</v>
      </c>
      <c r="I7" s="10">
        <v>401</v>
      </c>
      <c r="J7" s="10"/>
      <c r="K7" s="10">
        <v>125</v>
      </c>
      <c r="L7" s="10">
        <v>151</v>
      </c>
      <c r="M7" s="10">
        <v>271</v>
      </c>
      <c r="N7" s="10">
        <v>135</v>
      </c>
      <c r="O7" s="10"/>
      <c r="P7" s="10">
        <v>116</v>
      </c>
      <c r="Q7" s="10">
        <v>153</v>
      </c>
      <c r="R7" s="10">
        <v>110</v>
      </c>
      <c r="S7" s="10">
        <v>273</v>
      </c>
      <c r="T7" s="10"/>
      <c r="U7" s="10">
        <v>356</v>
      </c>
      <c r="V7" s="10">
        <v>165</v>
      </c>
      <c r="W7" s="10">
        <v>89</v>
      </c>
      <c r="X7" s="10">
        <v>53</v>
      </c>
      <c r="Y7" s="10">
        <v>10</v>
      </c>
      <c r="Z7" s="10"/>
      <c r="AA7" s="10">
        <v>234</v>
      </c>
      <c r="AB7" s="10">
        <v>236</v>
      </c>
      <c r="AC7" s="10"/>
      <c r="AD7" s="10">
        <v>291</v>
      </c>
      <c r="AE7" s="10">
        <v>295</v>
      </c>
      <c r="AF7" s="10"/>
      <c r="AG7" s="10">
        <v>215</v>
      </c>
      <c r="AH7" s="10">
        <v>237</v>
      </c>
      <c r="AI7" s="10">
        <v>89</v>
      </c>
      <c r="AJ7" s="10" t="s">
        <v>122</v>
      </c>
      <c r="AK7" s="10" t="s">
        <v>122</v>
      </c>
      <c r="AL7" s="10" t="s">
        <v>122</v>
      </c>
      <c r="AM7" s="10">
        <v>20</v>
      </c>
      <c r="AN7" s="10">
        <v>51</v>
      </c>
      <c r="AO7" s="10">
        <v>3</v>
      </c>
      <c r="AP7" s="10"/>
      <c r="AQ7" s="10">
        <v>354</v>
      </c>
      <c r="AR7" s="10">
        <v>151</v>
      </c>
      <c r="AS7" s="10">
        <v>9</v>
      </c>
      <c r="AT7" s="10">
        <v>41</v>
      </c>
      <c r="AU7" s="10">
        <v>109</v>
      </c>
      <c r="AV7" s="10">
        <v>14</v>
      </c>
      <c r="AW7" s="10"/>
      <c r="AX7" s="10">
        <v>110</v>
      </c>
      <c r="AY7" s="10">
        <v>316</v>
      </c>
      <c r="AZ7" s="10">
        <v>25</v>
      </c>
      <c r="BA7" s="10">
        <v>104</v>
      </c>
      <c r="BB7" s="10">
        <v>127</v>
      </c>
      <c r="BC7" s="10"/>
      <c r="BD7" s="10">
        <v>465</v>
      </c>
      <c r="BE7" s="10">
        <v>215</v>
      </c>
      <c r="BF7" s="10"/>
      <c r="BG7" s="10">
        <v>359</v>
      </c>
      <c r="BH7" s="10">
        <v>320</v>
      </c>
      <c r="BI7" s="10"/>
      <c r="BJ7" s="10">
        <v>441</v>
      </c>
      <c r="BK7" s="10">
        <v>229</v>
      </c>
    </row>
    <row r="8" spans="2:63" ht="30" customHeight="1" x14ac:dyDescent="0.35">
      <c r="B8" s="11" t="s">
        <v>19</v>
      </c>
      <c r="C8" s="11">
        <v>672</v>
      </c>
      <c r="D8" s="11">
        <v>306</v>
      </c>
      <c r="E8" s="11">
        <v>364</v>
      </c>
      <c r="F8" s="11"/>
      <c r="G8" s="11">
        <v>64</v>
      </c>
      <c r="H8" s="11">
        <v>206</v>
      </c>
      <c r="I8" s="11">
        <v>402</v>
      </c>
      <c r="J8" s="11"/>
      <c r="K8" s="11">
        <v>115</v>
      </c>
      <c r="L8" s="11">
        <v>147</v>
      </c>
      <c r="M8" s="11">
        <v>264</v>
      </c>
      <c r="N8" s="11">
        <v>145</v>
      </c>
      <c r="O8" s="11"/>
      <c r="P8" s="11">
        <v>115</v>
      </c>
      <c r="Q8" s="11">
        <v>154</v>
      </c>
      <c r="R8" s="11">
        <v>108</v>
      </c>
      <c r="S8" s="11">
        <v>266</v>
      </c>
      <c r="T8" s="11"/>
      <c r="U8" s="11">
        <v>366</v>
      </c>
      <c r="V8" s="11">
        <v>155</v>
      </c>
      <c r="W8" s="11">
        <v>82</v>
      </c>
      <c r="X8" s="11">
        <v>49</v>
      </c>
      <c r="Y8" s="11">
        <v>10</v>
      </c>
      <c r="Z8" s="11"/>
      <c r="AA8" s="11">
        <v>228</v>
      </c>
      <c r="AB8" s="11">
        <v>236</v>
      </c>
      <c r="AC8" s="11"/>
      <c r="AD8" s="11">
        <v>283</v>
      </c>
      <c r="AE8" s="11">
        <v>294</v>
      </c>
      <c r="AF8" s="11"/>
      <c r="AG8" s="11">
        <v>214</v>
      </c>
      <c r="AH8" s="11">
        <v>234</v>
      </c>
      <c r="AI8" s="11">
        <v>85</v>
      </c>
      <c r="AJ8" s="11" t="s">
        <v>122</v>
      </c>
      <c r="AK8" s="11" t="s">
        <v>122</v>
      </c>
      <c r="AL8" s="11" t="s">
        <v>122</v>
      </c>
      <c r="AM8" s="11">
        <v>20</v>
      </c>
      <c r="AN8" s="11">
        <v>52</v>
      </c>
      <c r="AO8" s="11">
        <v>3</v>
      </c>
      <c r="AP8" s="11"/>
      <c r="AQ8" s="11">
        <v>349</v>
      </c>
      <c r="AR8" s="11">
        <v>148</v>
      </c>
      <c r="AS8" s="11">
        <v>9</v>
      </c>
      <c r="AT8" s="11">
        <v>40</v>
      </c>
      <c r="AU8" s="11">
        <v>108</v>
      </c>
      <c r="AV8" s="11">
        <v>14</v>
      </c>
      <c r="AW8" s="11"/>
      <c r="AX8" s="11">
        <v>112</v>
      </c>
      <c r="AY8" s="11">
        <v>308</v>
      </c>
      <c r="AZ8" s="11">
        <v>25</v>
      </c>
      <c r="BA8" s="11">
        <v>102</v>
      </c>
      <c r="BB8" s="11">
        <v>125</v>
      </c>
      <c r="BC8" s="11"/>
      <c r="BD8" s="11">
        <v>457</v>
      </c>
      <c r="BE8" s="11">
        <v>213</v>
      </c>
      <c r="BF8" s="11"/>
      <c r="BG8" s="11">
        <v>354</v>
      </c>
      <c r="BH8" s="11">
        <v>315</v>
      </c>
      <c r="BI8" s="11"/>
      <c r="BJ8" s="11">
        <v>433</v>
      </c>
      <c r="BK8" s="11">
        <v>227</v>
      </c>
    </row>
    <row r="9" spans="2:63" x14ac:dyDescent="0.35">
      <c r="B9" s="17" t="s">
        <v>322</v>
      </c>
      <c r="C9" s="16">
        <v>2.7413848637553799E-2</v>
      </c>
      <c r="D9" s="16">
        <v>2.1663105372011798E-2</v>
      </c>
      <c r="E9" s="16">
        <v>3.2393078494553397E-2</v>
      </c>
      <c r="F9" s="16"/>
      <c r="G9" s="16">
        <v>1.4392594408584701E-2</v>
      </c>
      <c r="H9" s="16">
        <v>2.5702668010748501E-2</v>
      </c>
      <c r="I9" s="16">
        <v>3.0375863682926801E-2</v>
      </c>
      <c r="J9" s="16"/>
      <c r="K9" s="16">
        <v>3.0855618883139299E-2</v>
      </c>
      <c r="L9" s="16">
        <v>1.36300001581142E-2</v>
      </c>
      <c r="M9" s="16">
        <v>3.64487777330436E-2</v>
      </c>
      <c r="N9" s="16">
        <v>2.2165381514972798E-2</v>
      </c>
      <c r="O9" s="16"/>
      <c r="P9" s="16">
        <v>2.4067748531980099E-2</v>
      </c>
      <c r="Q9" s="16">
        <v>2.51384998782474E-2</v>
      </c>
      <c r="R9" s="16">
        <v>2.7953511349842499E-2</v>
      </c>
      <c r="S9" s="16">
        <v>2.6003566373691701E-2</v>
      </c>
      <c r="T9" s="16"/>
      <c r="U9" s="16">
        <v>2.0021239931244501E-2</v>
      </c>
      <c r="V9" s="16">
        <v>3.08448543569688E-2</v>
      </c>
      <c r="W9" s="16">
        <v>4.4032541087670997E-2</v>
      </c>
      <c r="X9" s="16">
        <v>3.5456203095022502E-2</v>
      </c>
      <c r="Y9" s="16">
        <v>0</v>
      </c>
      <c r="Z9" s="16"/>
      <c r="AA9" s="16">
        <v>3.8209636584680497E-2</v>
      </c>
      <c r="AB9" s="16">
        <v>2.89871455495491E-2</v>
      </c>
      <c r="AC9" s="16"/>
      <c r="AD9" s="16">
        <v>3.7832002527580497E-2</v>
      </c>
      <c r="AE9" s="16">
        <v>2.00530496142492E-2</v>
      </c>
      <c r="AF9" s="16"/>
      <c r="AG9" s="16">
        <v>4.5590136929219101E-2</v>
      </c>
      <c r="AH9" s="16">
        <v>2.11500529125816E-2</v>
      </c>
      <c r="AI9" s="16">
        <v>0</v>
      </c>
      <c r="AJ9" s="16" t="s">
        <v>123</v>
      </c>
      <c r="AK9" s="16" t="s">
        <v>123</v>
      </c>
      <c r="AL9" s="16" t="s">
        <v>123</v>
      </c>
      <c r="AM9" s="16">
        <v>9.3298559417642493E-2</v>
      </c>
      <c r="AN9" s="16">
        <v>1.7691878335787701E-2</v>
      </c>
      <c r="AO9" s="16">
        <v>0</v>
      </c>
      <c r="AP9" s="16"/>
      <c r="AQ9" s="16">
        <v>2.4860332985026601E-2</v>
      </c>
      <c r="AR9" s="16">
        <v>3.4360542572634697E-2</v>
      </c>
      <c r="AS9" s="16">
        <v>0</v>
      </c>
      <c r="AT9" s="16">
        <v>2.28166753225983E-2</v>
      </c>
      <c r="AU9" s="16">
        <v>1.6249959112438799E-2</v>
      </c>
      <c r="AV9" s="16">
        <v>0</v>
      </c>
      <c r="AW9" s="16"/>
      <c r="AX9" s="16">
        <v>1.6716575357682499E-2</v>
      </c>
      <c r="AY9" s="16">
        <v>3.1489548730159703E-2</v>
      </c>
      <c r="AZ9" s="16">
        <v>4.3424322374187301E-2</v>
      </c>
      <c r="BA9" s="16">
        <v>1.8760675011586798E-2</v>
      </c>
      <c r="BB9" s="16">
        <v>3.07227293197334E-2</v>
      </c>
      <c r="BC9" s="16"/>
      <c r="BD9" s="16">
        <v>2.7938535473070999E-2</v>
      </c>
      <c r="BE9" s="16">
        <v>2.2012308014328501E-2</v>
      </c>
      <c r="BF9" s="16"/>
      <c r="BG9" s="16">
        <v>2.2828234101950399E-2</v>
      </c>
      <c r="BH9" s="16">
        <v>3.2823563528156803E-2</v>
      </c>
      <c r="BI9" s="16"/>
      <c r="BJ9" s="16">
        <v>3.35435891935408E-2</v>
      </c>
      <c r="BK9" s="16">
        <v>1.3334902564474701E-2</v>
      </c>
    </row>
    <row r="10" spans="2:63" x14ac:dyDescent="0.35">
      <c r="B10" s="17" t="s">
        <v>323</v>
      </c>
      <c r="C10" s="16">
        <v>8.8280036904953396E-2</v>
      </c>
      <c r="D10" s="16">
        <v>9.7121029115258897E-2</v>
      </c>
      <c r="E10" s="16">
        <v>7.8707893918602903E-2</v>
      </c>
      <c r="F10" s="16"/>
      <c r="G10" s="16">
        <v>0.13571457154246799</v>
      </c>
      <c r="H10" s="16">
        <v>9.55196948181119E-2</v>
      </c>
      <c r="I10" s="16">
        <v>7.6974497124680699E-2</v>
      </c>
      <c r="J10" s="16"/>
      <c r="K10" s="16">
        <v>0.122974107808115</v>
      </c>
      <c r="L10" s="16">
        <v>6.5300104510395002E-2</v>
      </c>
      <c r="M10" s="16">
        <v>9.5331909744457599E-2</v>
      </c>
      <c r="N10" s="16">
        <v>7.1167266614601904E-2</v>
      </c>
      <c r="O10" s="16"/>
      <c r="P10" s="16">
        <v>0.121979049702349</v>
      </c>
      <c r="Q10" s="16">
        <v>8.6593809728170004E-2</v>
      </c>
      <c r="R10" s="16">
        <v>6.9276033618242E-2</v>
      </c>
      <c r="S10" s="16">
        <v>8.4943097294307102E-2</v>
      </c>
      <c r="T10" s="16"/>
      <c r="U10" s="16">
        <v>8.85371354598503E-2</v>
      </c>
      <c r="V10" s="16">
        <v>9.1145596413120797E-2</v>
      </c>
      <c r="W10" s="16">
        <v>5.52114413320519E-2</v>
      </c>
      <c r="X10" s="16">
        <v>0.130236735471702</v>
      </c>
      <c r="Y10" s="16">
        <v>0.18047334242232099</v>
      </c>
      <c r="Z10" s="16"/>
      <c r="AA10" s="16">
        <v>9.5714491810198907E-2</v>
      </c>
      <c r="AB10" s="16">
        <v>9.0518618675967402E-2</v>
      </c>
      <c r="AC10" s="16"/>
      <c r="AD10" s="16">
        <v>7.2416325702438902E-2</v>
      </c>
      <c r="AE10" s="16">
        <v>9.6452986553526396E-2</v>
      </c>
      <c r="AF10" s="16"/>
      <c r="AG10" s="16">
        <v>0.104195754335105</v>
      </c>
      <c r="AH10" s="16">
        <v>7.5068739528965797E-2</v>
      </c>
      <c r="AI10" s="16">
        <v>0.124428784928955</v>
      </c>
      <c r="AJ10" s="16" t="s">
        <v>123</v>
      </c>
      <c r="AK10" s="16" t="s">
        <v>123</v>
      </c>
      <c r="AL10" s="16" t="s">
        <v>123</v>
      </c>
      <c r="AM10" s="16">
        <v>0</v>
      </c>
      <c r="AN10" s="16">
        <v>8.3030304100832703E-2</v>
      </c>
      <c r="AO10" s="16">
        <v>0</v>
      </c>
      <c r="AP10" s="16"/>
      <c r="AQ10" s="16">
        <v>9.73834538091949E-2</v>
      </c>
      <c r="AR10" s="16">
        <v>3.9959022094574997E-2</v>
      </c>
      <c r="AS10" s="16">
        <v>0.10015358042079001</v>
      </c>
      <c r="AT10" s="16">
        <v>0.111101677908406</v>
      </c>
      <c r="AU10" s="16">
        <v>0.111471612260115</v>
      </c>
      <c r="AV10" s="16">
        <v>0.144674654664838</v>
      </c>
      <c r="AW10" s="16"/>
      <c r="AX10" s="16">
        <v>9.9811434685387806E-2</v>
      </c>
      <c r="AY10" s="16">
        <v>7.5088126821141299E-2</v>
      </c>
      <c r="AZ10" s="16">
        <v>0.120964665580773</v>
      </c>
      <c r="BA10" s="16">
        <v>0.101947082364912</v>
      </c>
      <c r="BB10" s="16">
        <v>9.2770679150324303E-2</v>
      </c>
      <c r="BC10" s="16"/>
      <c r="BD10" s="16">
        <v>8.5097090933391697E-2</v>
      </c>
      <c r="BE10" s="16">
        <v>9.5881640507279195E-2</v>
      </c>
      <c r="BF10" s="16"/>
      <c r="BG10" s="16">
        <v>8.3573144691370393E-2</v>
      </c>
      <c r="BH10" s="16">
        <v>9.4401688914095602E-2</v>
      </c>
      <c r="BI10" s="16"/>
      <c r="BJ10" s="16">
        <v>0.10160843065028601</v>
      </c>
      <c r="BK10" s="16">
        <v>6.7605477721081803E-2</v>
      </c>
    </row>
    <row r="11" spans="2:63" x14ac:dyDescent="0.35">
      <c r="B11" s="17" t="s">
        <v>324</v>
      </c>
      <c r="C11" s="16">
        <v>0.39921140169045499</v>
      </c>
      <c r="D11" s="16">
        <v>0.41388579277850401</v>
      </c>
      <c r="E11" s="16">
        <v>0.38625800355575601</v>
      </c>
      <c r="F11" s="16"/>
      <c r="G11" s="16">
        <v>0.42514325714432899</v>
      </c>
      <c r="H11" s="16">
        <v>0.40721407457263298</v>
      </c>
      <c r="I11" s="16">
        <v>0.39095888574694299</v>
      </c>
      <c r="J11" s="16"/>
      <c r="K11" s="16">
        <v>0.39164473991555199</v>
      </c>
      <c r="L11" s="16">
        <v>0.42135549955870399</v>
      </c>
      <c r="M11" s="16">
        <v>0.35658754360371397</v>
      </c>
      <c r="N11" s="16">
        <v>0.46038316892841202</v>
      </c>
      <c r="O11" s="16"/>
      <c r="P11" s="16">
        <v>0.41600532654668998</v>
      </c>
      <c r="Q11" s="16">
        <v>0.41320432078150998</v>
      </c>
      <c r="R11" s="16">
        <v>0.38312721296865299</v>
      </c>
      <c r="S11" s="16">
        <v>0.38600845797096001</v>
      </c>
      <c r="T11" s="16"/>
      <c r="U11" s="16">
        <v>0.40926393805809103</v>
      </c>
      <c r="V11" s="16">
        <v>0.42084774433737199</v>
      </c>
      <c r="W11" s="16">
        <v>0.45036839785125599</v>
      </c>
      <c r="X11" s="16">
        <v>0.204010925447563</v>
      </c>
      <c r="Y11" s="16">
        <v>0.29336407607861398</v>
      </c>
      <c r="Z11" s="16"/>
      <c r="AA11" s="16">
        <v>0.379416017156327</v>
      </c>
      <c r="AB11" s="16">
        <v>0.39512064149019799</v>
      </c>
      <c r="AC11" s="16"/>
      <c r="AD11" s="16">
        <v>0.35672064507646101</v>
      </c>
      <c r="AE11" s="16">
        <v>0.414066215925738</v>
      </c>
      <c r="AF11" s="16"/>
      <c r="AG11" s="16">
        <v>0.40707805336348601</v>
      </c>
      <c r="AH11" s="16">
        <v>0.407004266615837</v>
      </c>
      <c r="AI11" s="16">
        <v>0.40465391543126</v>
      </c>
      <c r="AJ11" s="16" t="s">
        <v>123</v>
      </c>
      <c r="AK11" s="16" t="s">
        <v>123</v>
      </c>
      <c r="AL11" s="16" t="s">
        <v>123</v>
      </c>
      <c r="AM11" s="16">
        <v>0.52000783262191497</v>
      </c>
      <c r="AN11" s="16">
        <v>0.36322831744724299</v>
      </c>
      <c r="AO11" s="16">
        <v>0.68340933669880899</v>
      </c>
      <c r="AP11" s="16"/>
      <c r="AQ11" s="16">
        <v>0.42361072027712698</v>
      </c>
      <c r="AR11" s="16">
        <v>0.37972580527039201</v>
      </c>
      <c r="AS11" s="16">
        <v>0.37367953560329398</v>
      </c>
      <c r="AT11" s="16">
        <v>0.35521681020875601</v>
      </c>
      <c r="AU11" s="16">
        <v>0.37342808225570301</v>
      </c>
      <c r="AV11" s="16">
        <v>0.38139148242513599</v>
      </c>
      <c r="AW11" s="16"/>
      <c r="AX11" s="16">
        <v>0.377731681807282</v>
      </c>
      <c r="AY11" s="16">
        <v>0.39783683637228301</v>
      </c>
      <c r="AZ11" s="16">
        <v>0.35926750408931002</v>
      </c>
      <c r="BA11" s="16">
        <v>0.47410191752154102</v>
      </c>
      <c r="BB11" s="16">
        <v>0.36889155600806101</v>
      </c>
      <c r="BC11" s="16"/>
      <c r="BD11" s="16">
        <v>0.37923787403431902</v>
      </c>
      <c r="BE11" s="16">
        <v>0.441278603021382</v>
      </c>
      <c r="BF11" s="16"/>
      <c r="BG11" s="16">
        <v>0.36682684042195501</v>
      </c>
      <c r="BH11" s="16">
        <v>0.43301959575541299</v>
      </c>
      <c r="BI11" s="16"/>
      <c r="BJ11" s="16">
        <v>0.414455145438132</v>
      </c>
      <c r="BK11" s="16">
        <v>0.36299180305913098</v>
      </c>
    </row>
    <row r="12" spans="2:63" x14ac:dyDescent="0.35">
      <c r="B12" s="17" t="s">
        <v>325</v>
      </c>
      <c r="C12" s="16">
        <v>9.8539117243774593E-2</v>
      </c>
      <c r="D12" s="16">
        <v>0.12952008226665901</v>
      </c>
      <c r="E12" s="16">
        <v>7.3045827545970804E-2</v>
      </c>
      <c r="F12" s="16"/>
      <c r="G12" s="16">
        <v>2.3656614755138999E-2</v>
      </c>
      <c r="H12" s="16">
        <v>0.1273674919592</v>
      </c>
      <c r="I12" s="16">
        <v>9.5765319158408094E-2</v>
      </c>
      <c r="J12" s="16"/>
      <c r="K12" s="16">
        <v>8.0099666861952801E-2</v>
      </c>
      <c r="L12" s="16">
        <v>8.7269243569516305E-2</v>
      </c>
      <c r="M12" s="16">
        <v>0.111597701521606</v>
      </c>
      <c r="N12" s="16">
        <v>0.10076506790524301</v>
      </c>
      <c r="O12" s="16"/>
      <c r="P12" s="16">
        <v>0.102361786754501</v>
      </c>
      <c r="Q12" s="16">
        <v>0.104623356066899</v>
      </c>
      <c r="R12" s="16">
        <v>4.6768194224962902E-2</v>
      </c>
      <c r="S12" s="16">
        <v>0.11772381202004401</v>
      </c>
      <c r="T12" s="16"/>
      <c r="U12" s="16">
        <v>0.103429473240309</v>
      </c>
      <c r="V12" s="16">
        <v>7.5067477233247304E-2</v>
      </c>
      <c r="W12" s="16">
        <v>0.12239259595608</v>
      </c>
      <c r="X12" s="16">
        <v>9.5103156252866805E-2</v>
      </c>
      <c r="Y12" s="16">
        <v>8.9111037938736107E-2</v>
      </c>
      <c r="Z12" s="16"/>
      <c r="AA12" s="16">
        <v>9.4495048629360701E-2</v>
      </c>
      <c r="AB12" s="16">
        <v>9.8410101618151002E-2</v>
      </c>
      <c r="AC12" s="16"/>
      <c r="AD12" s="16">
        <v>0.124515674695218</v>
      </c>
      <c r="AE12" s="16">
        <v>8.1692683776420902E-2</v>
      </c>
      <c r="AF12" s="16"/>
      <c r="AG12" s="16">
        <v>6.3896108704018698E-2</v>
      </c>
      <c r="AH12" s="16">
        <v>0.115609927914491</v>
      </c>
      <c r="AI12" s="16">
        <v>0.15631026716396701</v>
      </c>
      <c r="AJ12" s="16" t="s">
        <v>123</v>
      </c>
      <c r="AK12" s="16" t="s">
        <v>123</v>
      </c>
      <c r="AL12" s="16" t="s">
        <v>123</v>
      </c>
      <c r="AM12" s="16">
        <v>9.0099656739142303E-2</v>
      </c>
      <c r="AN12" s="16">
        <v>0.109876814620161</v>
      </c>
      <c r="AO12" s="16">
        <v>0.31659066330119101</v>
      </c>
      <c r="AP12" s="16"/>
      <c r="AQ12" s="16">
        <v>0.104741392749685</v>
      </c>
      <c r="AR12" s="16">
        <v>9.3964695939045995E-2</v>
      </c>
      <c r="AS12" s="16">
        <v>0</v>
      </c>
      <c r="AT12" s="16">
        <v>0.13759881475722899</v>
      </c>
      <c r="AU12" s="16">
        <v>9.4918767287079306E-2</v>
      </c>
      <c r="AV12" s="16">
        <v>0</v>
      </c>
      <c r="AW12" s="16"/>
      <c r="AX12" s="16">
        <v>8.8103732293361603E-2</v>
      </c>
      <c r="AY12" s="16">
        <v>9.6898683288414195E-2</v>
      </c>
      <c r="AZ12" s="16">
        <v>4.0857590878876103E-2</v>
      </c>
      <c r="BA12" s="16">
        <v>0.118985636350167</v>
      </c>
      <c r="BB12" s="16">
        <v>0.10699514859614</v>
      </c>
      <c r="BC12" s="16"/>
      <c r="BD12" s="16">
        <v>9.23526360190422E-2</v>
      </c>
      <c r="BE12" s="16">
        <v>0.112671709505564</v>
      </c>
      <c r="BF12" s="16"/>
      <c r="BG12" s="16">
        <v>9.2327881837140399E-2</v>
      </c>
      <c r="BH12" s="16">
        <v>0.10644743710123</v>
      </c>
      <c r="BI12" s="16"/>
      <c r="BJ12" s="16">
        <v>8.4943899857471694E-2</v>
      </c>
      <c r="BK12" s="16">
        <v>0.12518521904685101</v>
      </c>
    </row>
    <row r="13" spans="2:63" x14ac:dyDescent="0.35">
      <c r="B13" s="17" t="s">
        <v>326</v>
      </c>
      <c r="C13" s="16">
        <v>0.26565220972721798</v>
      </c>
      <c r="D13" s="16">
        <v>0.243053631202305</v>
      </c>
      <c r="E13" s="16">
        <v>0.286072860746719</v>
      </c>
      <c r="F13" s="16"/>
      <c r="G13" s="16">
        <v>0.29239363328307</v>
      </c>
      <c r="H13" s="16">
        <v>0.21150308807061399</v>
      </c>
      <c r="I13" s="16">
        <v>0.28910652215937199</v>
      </c>
      <c r="J13" s="16"/>
      <c r="K13" s="16">
        <v>0.25551487771188502</v>
      </c>
      <c r="L13" s="16">
        <v>0.31780180442056</v>
      </c>
      <c r="M13" s="16">
        <v>0.28321020880887998</v>
      </c>
      <c r="N13" s="16">
        <v>0.18911595577276599</v>
      </c>
      <c r="O13" s="16"/>
      <c r="P13" s="16">
        <v>0.249129600899993</v>
      </c>
      <c r="Q13" s="16">
        <v>0.216244461095699</v>
      </c>
      <c r="R13" s="16">
        <v>0.34554818480641197</v>
      </c>
      <c r="S13" s="16">
        <v>0.26871345088586301</v>
      </c>
      <c r="T13" s="16"/>
      <c r="U13" s="16">
        <v>0.25230989541277199</v>
      </c>
      <c r="V13" s="16">
        <v>0.278755390692279</v>
      </c>
      <c r="W13" s="16">
        <v>0.20309301109949901</v>
      </c>
      <c r="X13" s="16">
        <v>0.40007385698627201</v>
      </c>
      <c r="Y13" s="16">
        <v>0.339208992450935</v>
      </c>
      <c r="Z13" s="16"/>
      <c r="AA13" s="16">
        <v>0.27953786436900102</v>
      </c>
      <c r="AB13" s="16">
        <v>0.28000641869585002</v>
      </c>
      <c r="AC13" s="16"/>
      <c r="AD13" s="16">
        <v>0.27985676005805299</v>
      </c>
      <c r="AE13" s="16">
        <v>0.28194512602211302</v>
      </c>
      <c r="AF13" s="16"/>
      <c r="AG13" s="16">
        <v>0.25056450658325802</v>
      </c>
      <c r="AH13" s="16">
        <v>0.27007213420357201</v>
      </c>
      <c r="AI13" s="16">
        <v>0.25100171614508299</v>
      </c>
      <c r="AJ13" s="16" t="s">
        <v>123</v>
      </c>
      <c r="AK13" s="16" t="s">
        <v>123</v>
      </c>
      <c r="AL13" s="16" t="s">
        <v>123</v>
      </c>
      <c r="AM13" s="16">
        <v>0.14371358246313701</v>
      </c>
      <c r="AN13" s="16">
        <v>0.20161098779425099</v>
      </c>
      <c r="AO13" s="16">
        <v>0</v>
      </c>
      <c r="AP13" s="16"/>
      <c r="AQ13" s="16">
        <v>0.24645234861554999</v>
      </c>
      <c r="AR13" s="16">
        <v>0.32536924917064902</v>
      </c>
      <c r="AS13" s="16">
        <v>0.52616688397591604</v>
      </c>
      <c r="AT13" s="16">
        <v>0.25131621152341099</v>
      </c>
      <c r="AU13" s="16">
        <v>0.24682332281149</v>
      </c>
      <c r="AV13" s="16">
        <v>0.20813680746654101</v>
      </c>
      <c r="AW13" s="16"/>
      <c r="AX13" s="16">
        <v>0.25839693738608899</v>
      </c>
      <c r="AY13" s="16">
        <v>0.28757341090126998</v>
      </c>
      <c r="AZ13" s="16">
        <v>0.23341424538421399</v>
      </c>
      <c r="BA13" s="16">
        <v>0.199808315722352</v>
      </c>
      <c r="BB13" s="16">
        <v>0.27821550710942899</v>
      </c>
      <c r="BC13" s="16"/>
      <c r="BD13" s="16">
        <v>0.285727624059471</v>
      </c>
      <c r="BE13" s="16">
        <v>0.22493771923071301</v>
      </c>
      <c r="BF13" s="16"/>
      <c r="BG13" s="16">
        <v>0.31102392380081401</v>
      </c>
      <c r="BH13" s="16">
        <v>0.21720493835844601</v>
      </c>
      <c r="BI13" s="16"/>
      <c r="BJ13" s="16">
        <v>0.24521011748909699</v>
      </c>
      <c r="BK13" s="16">
        <v>0.31078593849751501</v>
      </c>
    </row>
    <row r="14" spans="2:63" x14ac:dyDescent="0.35">
      <c r="B14" s="17" t="s">
        <v>84</v>
      </c>
      <c r="C14" s="16">
        <v>0.120903385796045</v>
      </c>
      <c r="D14" s="16">
        <v>9.4756359265261297E-2</v>
      </c>
      <c r="E14" s="16">
        <v>0.14352233573839801</v>
      </c>
      <c r="F14" s="16"/>
      <c r="G14" s="16">
        <v>0.108699328866409</v>
      </c>
      <c r="H14" s="16">
        <v>0.132692982568693</v>
      </c>
      <c r="I14" s="16">
        <v>0.116818912127669</v>
      </c>
      <c r="J14" s="16"/>
      <c r="K14" s="16">
        <v>0.118910988819355</v>
      </c>
      <c r="L14" s="16">
        <v>9.4643347782710704E-2</v>
      </c>
      <c r="M14" s="16">
        <v>0.116823858588299</v>
      </c>
      <c r="N14" s="16">
        <v>0.156403159264004</v>
      </c>
      <c r="O14" s="16"/>
      <c r="P14" s="16">
        <v>8.6456487564486498E-2</v>
      </c>
      <c r="Q14" s="16">
        <v>0.154195552449475</v>
      </c>
      <c r="R14" s="16">
        <v>0.127326863031888</v>
      </c>
      <c r="S14" s="16">
        <v>0.116607615455135</v>
      </c>
      <c r="T14" s="16"/>
      <c r="U14" s="16">
        <v>0.12643831789773299</v>
      </c>
      <c r="V14" s="16">
        <v>0.103338936967012</v>
      </c>
      <c r="W14" s="16">
        <v>0.124902012673442</v>
      </c>
      <c r="X14" s="16">
        <v>0.13511912274657401</v>
      </c>
      <c r="Y14" s="16">
        <v>9.7842551109393994E-2</v>
      </c>
      <c r="Z14" s="16"/>
      <c r="AA14" s="16">
        <v>0.11262694145043201</v>
      </c>
      <c r="AB14" s="16">
        <v>0.106957073970285</v>
      </c>
      <c r="AC14" s="16"/>
      <c r="AD14" s="16">
        <v>0.12865859194024901</v>
      </c>
      <c r="AE14" s="16">
        <v>0.10578993810795199</v>
      </c>
      <c r="AF14" s="16"/>
      <c r="AG14" s="16">
        <v>0.12867544008491399</v>
      </c>
      <c r="AH14" s="16">
        <v>0.111094878824553</v>
      </c>
      <c r="AI14" s="16">
        <v>6.3605316330733894E-2</v>
      </c>
      <c r="AJ14" s="16" t="s">
        <v>123</v>
      </c>
      <c r="AK14" s="16" t="s">
        <v>123</v>
      </c>
      <c r="AL14" s="16" t="s">
        <v>123</v>
      </c>
      <c r="AM14" s="16">
        <v>0.15288036875816299</v>
      </c>
      <c r="AN14" s="16">
        <v>0.22456169770172499</v>
      </c>
      <c r="AO14" s="16">
        <v>0</v>
      </c>
      <c r="AP14" s="16"/>
      <c r="AQ14" s="16">
        <v>0.102951751563416</v>
      </c>
      <c r="AR14" s="16">
        <v>0.12662068495270401</v>
      </c>
      <c r="AS14" s="16">
        <v>0</v>
      </c>
      <c r="AT14" s="16">
        <v>0.121949810279599</v>
      </c>
      <c r="AU14" s="16">
        <v>0.15710825627317401</v>
      </c>
      <c r="AV14" s="16">
        <v>0.26579705544348498</v>
      </c>
      <c r="AW14" s="16"/>
      <c r="AX14" s="16">
        <v>0.15923963847019701</v>
      </c>
      <c r="AY14" s="16">
        <v>0.111113393886732</v>
      </c>
      <c r="AZ14" s="16">
        <v>0.20207167169263901</v>
      </c>
      <c r="BA14" s="16">
        <v>8.6396373029440393E-2</v>
      </c>
      <c r="BB14" s="16">
        <v>0.122404379816312</v>
      </c>
      <c r="BC14" s="16"/>
      <c r="BD14" s="16">
        <v>0.129646239480705</v>
      </c>
      <c r="BE14" s="16">
        <v>0.10321801972073399</v>
      </c>
      <c r="BF14" s="16"/>
      <c r="BG14" s="16">
        <v>0.12341997514677</v>
      </c>
      <c r="BH14" s="16">
        <v>0.116102776342657</v>
      </c>
      <c r="BI14" s="16"/>
      <c r="BJ14" s="16">
        <v>0.120238817371474</v>
      </c>
      <c r="BK14" s="16">
        <v>0.120096659110947</v>
      </c>
    </row>
    <row r="15" spans="2:63" x14ac:dyDescent="0.35">
      <c r="B15" s="17" t="s">
        <v>327</v>
      </c>
      <c r="C15" s="19">
        <v>0.11569388554250699</v>
      </c>
      <c r="D15" s="19">
        <v>0.118784134487271</v>
      </c>
      <c r="E15" s="19">
        <v>0.111100972413156</v>
      </c>
      <c r="F15" s="19"/>
      <c r="G15" s="19">
        <v>0.150107165951053</v>
      </c>
      <c r="H15" s="19">
        <v>0.12122236282885999</v>
      </c>
      <c r="I15" s="19">
        <v>0.107350360807607</v>
      </c>
      <c r="J15" s="19"/>
      <c r="K15" s="19">
        <v>0.153829726691255</v>
      </c>
      <c r="L15" s="19">
        <v>7.8930104668509193E-2</v>
      </c>
      <c r="M15" s="19">
        <v>0.13178068747750099</v>
      </c>
      <c r="N15" s="19">
        <v>9.3332648129574702E-2</v>
      </c>
      <c r="O15" s="19"/>
      <c r="P15" s="19">
        <v>0.14604679823432901</v>
      </c>
      <c r="Q15" s="19">
        <v>0.111732309606417</v>
      </c>
      <c r="R15" s="19">
        <v>9.7229544968084503E-2</v>
      </c>
      <c r="S15" s="19">
        <v>0.110946663667999</v>
      </c>
      <c r="T15" s="19"/>
      <c r="U15" s="19">
        <v>0.108558375391095</v>
      </c>
      <c r="V15" s="19">
        <v>0.12199045077009001</v>
      </c>
      <c r="W15" s="19">
        <v>9.9243982419722807E-2</v>
      </c>
      <c r="X15" s="19">
        <v>0.16569293856672501</v>
      </c>
      <c r="Y15" s="19">
        <v>0.18047334242232099</v>
      </c>
      <c r="Z15" s="19"/>
      <c r="AA15" s="19">
        <v>0.13392412839487899</v>
      </c>
      <c r="AB15" s="19">
        <v>0.11950576422551699</v>
      </c>
      <c r="AC15" s="19"/>
      <c r="AD15" s="19">
        <v>0.110248328230019</v>
      </c>
      <c r="AE15" s="19">
        <v>0.11650603616777599</v>
      </c>
      <c r="AF15" s="19"/>
      <c r="AG15" s="19">
        <v>0.14978589126432401</v>
      </c>
      <c r="AH15" s="19">
        <v>9.6218792441547393E-2</v>
      </c>
      <c r="AI15" s="19">
        <v>0.124428784928955</v>
      </c>
      <c r="AJ15" s="19" t="s">
        <v>123</v>
      </c>
      <c r="AK15" s="19" t="s">
        <v>123</v>
      </c>
      <c r="AL15" s="19" t="s">
        <v>123</v>
      </c>
      <c r="AM15" s="19">
        <v>9.3298559417642493E-2</v>
      </c>
      <c r="AN15" s="19">
        <v>0.10072218243662</v>
      </c>
      <c r="AO15" s="19">
        <v>0</v>
      </c>
      <c r="AP15" s="19"/>
      <c r="AQ15" s="19">
        <v>0.122243786794221</v>
      </c>
      <c r="AR15" s="19">
        <v>7.4319564667209695E-2</v>
      </c>
      <c r="AS15" s="19">
        <v>0.10015358042079001</v>
      </c>
      <c r="AT15" s="19">
        <v>0.13391835323100501</v>
      </c>
      <c r="AU15" s="19">
        <v>0.12772157137255399</v>
      </c>
      <c r="AV15" s="19">
        <v>0.144674654664838</v>
      </c>
      <c r="AW15" s="19"/>
      <c r="AX15" s="19">
        <v>0.11652801004306999</v>
      </c>
      <c r="AY15" s="19">
        <v>0.106577675551301</v>
      </c>
      <c r="AZ15" s="19">
        <v>0.16438898795496101</v>
      </c>
      <c r="BA15" s="19">
        <v>0.120707757376499</v>
      </c>
      <c r="BB15" s="19">
        <v>0.12349340847005801</v>
      </c>
      <c r="BC15" s="19"/>
      <c r="BD15" s="19">
        <v>0.113035626406463</v>
      </c>
      <c r="BE15" s="19">
        <v>0.11789394852160801</v>
      </c>
      <c r="BF15" s="19"/>
      <c r="BG15" s="19">
        <v>0.106401378793321</v>
      </c>
      <c r="BH15" s="19">
        <v>0.127225252442252</v>
      </c>
      <c r="BI15" s="19"/>
      <c r="BJ15" s="19">
        <v>0.13515201984382599</v>
      </c>
      <c r="BK15" s="19">
        <v>8.0940380285556501E-2</v>
      </c>
    </row>
    <row r="16" spans="2:63" x14ac:dyDescent="0.35">
      <c r="B16" s="17" t="s">
        <v>328</v>
      </c>
      <c r="C16" s="19">
        <v>0.36419132697099299</v>
      </c>
      <c r="D16" s="19">
        <v>0.37257371346896401</v>
      </c>
      <c r="E16" s="19">
        <v>0.35911868829269</v>
      </c>
      <c r="F16" s="19"/>
      <c r="G16" s="19">
        <v>0.31605024803820903</v>
      </c>
      <c r="H16" s="19">
        <v>0.33887058002981402</v>
      </c>
      <c r="I16" s="19">
        <v>0.38487184131778102</v>
      </c>
      <c r="J16" s="19"/>
      <c r="K16" s="19">
        <v>0.33561454457383799</v>
      </c>
      <c r="L16" s="19">
        <v>0.40507104799007698</v>
      </c>
      <c r="M16" s="19">
        <v>0.39480791033048601</v>
      </c>
      <c r="N16" s="19">
        <v>0.28988102367801</v>
      </c>
      <c r="O16" s="19"/>
      <c r="P16" s="19">
        <v>0.351491387654494</v>
      </c>
      <c r="Q16" s="19">
        <v>0.32086781716259799</v>
      </c>
      <c r="R16" s="19">
        <v>0.39231637903137501</v>
      </c>
      <c r="S16" s="19">
        <v>0.38643726290590702</v>
      </c>
      <c r="T16" s="19"/>
      <c r="U16" s="19">
        <v>0.35573936865308098</v>
      </c>
      <c r="V16" s="19">
        <v>0.35382286792552597</v>
      </c>
      <c r="W16" s="19">
        <v>0.325485607055579</v>
      </c>
      <c r="X16" s="19">
        <v>0.49517701323913799</v>
      </c>
      <c r="Y16" s="19">
        <v>0.42832003038967098</v>
      </c>
      <c r="Z16" s="19"/>
      <c r="AA16" s="19">
        <v>0.374032912998361</v>
      </c>
      <c r="AB16" s="19">
        <v>0.37841652031400103</v>
      </c>
      <c r="AC16" s="19"/>
      <c r="AD16" s="19">
        <v>0.404372434753271</v>
      </c>
      <c r="AE16" s="19">
        <v>0.363637809798534</v>
      </c>
      <c r="AF16" s="19"/>
      <c r="AG16" s="19">
        <v>0.31446061528727598</v>
      </c>
      <c r="AH16" s="19">
        <v>0.385682062118063</v>
      </c>
      <c r="AI16" s="19">
        <v>0.407311983309051</v>
      </c>
      <c r="AJ16" s="19" t="s">
        <v>123</v>
      </c>
      <c r="AK16" s="19" t="s">
        <v>123</v>
      </c>
      <c r="AL16" s="19" t="s">
        <v>123</v>
      </c>
      <c r="AM16" s="19">
        <v>0.23381323920227901</v>
      </c>
      <c r="AN16" s="19">
        <v>0.31148780241441099</v>
      </c>
      <c r="AO16" s="19">
        <v>0.31659066330119101</v>
      </c>
      <c r="AP16" s="19"/>
      <c r="AQ16" s="19">
        <v>0.35119374136523601</v>
      </c>
      <c r="AR16" s="19">
        <v>0.41933394510969502</v>
      </c>
      <c r="AS16" s="19">
        <v>0.52616688397591604</v>
      </c>
      <c r="AT16" s="19">
        <v>0.38891502628064001</v>
      </c>
      <c r="AU16" s="19">
        <v>0.34174209009856898</v>
      </c>
      <c r="AV16" s="19">
        <v>0.20813680746654101</v>
      </c>
      <c r="AW16" s="19"/>
      <c r="AX16" s="19">
        <v>0.34650066967945098</v>
      </c>
      <c r="AY16" s="19">
        <v>0.38447209418968398</v>
      </c>
      <c r="AZ16" s="19">
        <v>0.27427183626308999</v>
      </c>
      <c r="BA16" s="19">
        <v>0.31879395207251898</v>
      </c>
      <c r="BB16" s="19">
        <v>0.38521065570556901</v>
      </c>
      <c r="BC16" s="19"/>
      <c r="BD16" s="19">
        <v>0.37808026007851397</v>
      </c>
      <c r="BE16" s="19">
        <v>0.33760942873627697</v>
      </c>
      <c r="BF16" s="19"/>
      <c r="BG16" s="19">
        <v>0.40335180563795398</v>
      </c>
      <c r="BH16" s="19">
        <v>0.32365237545967701</v>
      </c>
      <c r="BI16" s="19"/>
      <c r="BJ16" s="19">
        <v>0.33015401734656802</v>
      </c>
      <c r="BK16" s="19">
        <v>0.435971157544365</v>
      </c>
    </row>
    <row r="17" spans="2:63" x14ac:dyDescent="0.35">
      <c r="B17" s="17" t="s">
        <v>96</v>
      </c>
      <c r="C17" s="20">
        <v>-0.24849744142848501</v>
      </c>
      <c r="D17" s="20">
        <v>-0.25378957898169302</v>
      </c>
      <c r="E17" s="20">
        <v>-0.248017715879534</v>
      </c>
      <c r="F17" s="20"/>
      <c r="G17" s="20">
        <v>-0.165943082087155</v>
      </c>
      <c r="H17" s="20">
        <v>-0.21764821720095301</v>
      </c>
      <c r="I17" s="20">
        <v>-0.277521480510173</v>
      </c>
      <c r="J17" s="20"/>
      <c r="K17" s="20">
        <v>-0.18178481788258299</v>
      </c>
      <c r="L17" s="20">
        <v>-0.32614094332156701</v>
      </c>
      <c r="M17" s="20">
        <v>-0.26302722285298502</v>
      </c>
      <c r="N17" s="20">
        <v>-0.19654837554843499</v>
      </c>
      <c r="O17" s="20"/>
      <c r="P17" s="20">
        <v>-0.205444589420164</v>
      </c>
      <c r="Q17" s="20">
        <v>-0.20913550755618099</v>
      </c>
      <c r="R17" s="20">
        <v>-0.29508683406329</v>
      </c>
      <c r="S17" s="20">
        <v>-0.27549059923790797</v>
      </c>
      <c r="T17" s="20"/>
      <c r="U17" s="20">
        <v>-0.247180993261986</v>
      </c>
      <c r="V17" s="20">
        <v>-0.23183241715543601</v>
      </c>
      <c r="W17" s="20">
        <v>-0.22624162463585601</v>
      </c>
      <c r="X17" s="20">
        <v>-0.32948407467241397</v>
      </c>
      <c r="Y17" s="20">
        <v>-0.24784668796734999</v>
      </c>
      <c r="Z17" s="20"/>
      <c r="AA17" s="20">
        <v>-0.24010878460348201</v>
      </c>
      <c r="AB17" s="20">
        <v>-0.25891075608848402</v>
      </c>
      <c r="AC17" s="20"/>
      <c r="AD17" s="20">
        <v>-0.29412410652325099</v>
      </c>
      <c r="AE17" s="20">
        <v>-0.247131773630758</v>
      </c>
      <c r="AF17" s="20"/>
      <c r="AG17" s="20">
        <v>-0.164674724022952</v>
      </c>
      <c r="AH17" s="20">
        <v>-0.28946326967651598</v>
      </c>
      <c r="AI17" s="20">
        <v>-0.28288319838009501</v>
      </c>
      <c r="AJ17" s="20" t="s">
        <v>123</v>
      </c>
      <c r="AK17" s="20" t="s">
        <v>123</v>
      </c>
      <c r="AL17" s="20" t="s">
        <v>123</v>
      </c>
      <c r="AM17" s="20">
        <v>-0.140514679784637</v>
      </c>
      <c r="AN17" s="20">
        <v>-0.210765619977791</v>
      </c>
      <c r="AO17" s="20">
        <v>-0.31659066330119101</v>
      </c>
      <c r="AP17" s="20"/>
      <c r="AQ17" s="20">
        <v>-0.228949954571014</v>
      </c>
      <c r="AR17" s="20">
        <v>-0.345014380442485</v>
      </c>
      <c r="AS17" s="20">
        <v>-0.42601330355512601</v>
      </c>
      <c r="AT17" s="20">
        <v>-0.25499667304963503</v>
      </c>
      <c r="AU17" s="20">
        <v>-0.21402051872601499</v>
      </c>
      <c r="AV17" s="20">
        <v>-6.3462152801703503E-2</v>
      </c>
      <c r="AW17" s="20"/>
      <c r="AX17" s="20">
        <v>-0.22997265963638</v>
      </c>
      <c r="AY17" s="20">
        <v>-0.27789441863838299</v>
      </c>
      <c r="AZ17" s="20">
        <v>-0.109882848308129</v>
      </c>
      <c r="BA17" s="20">
        <v>-0.19808619469602101</v>
      </c>
      <c r="BB17" s="20">
        <v>-0.26171724723551099</v>
      </c>
      <c r="BC17" s="20"/>
      <c r="BD17" s="20">
        <v>-0.265044633672051</v>
      </c>
      <c r="BE17" s="20">
        <v>-0.21971548021466999</v>
      </c>
      <c r="BF17" s="20"/>
      <c r="BG17" s="20">
        <v>-0.29695042684463402</v>
      </c>
      <c r="BH17" s="20">
        <v>-0.19642712301742399</v>
      </c>
      <c r="BI17" s="20"/>
      <c r="BJ17" s="20">
        <v>-0.195001997502742</v>
      </c>
      <c r="BK17" s="20">
        <v>-0.35503077725880899</v>
      </c>
    </row>
    <row r="18" spans="2:63" x14ac:dyDescent="0.35">
      <c r="B18" t="s">
        <v>492</v>
      </c>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K22"/>
  <sheetViews>
    <sheetView showGridLines="0" topLeftCell="A6" workbookViewId="0">
      <pane xSplit="2" topLeftCell="C1" activePane="topRight" state="frozen"/>
      <selection pane="topRight" activeCell="B18" sqref="B18"/>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682</v>
      </c>
      <c r="D7" s="10">
        <v>300</v>
      </c>
      <c r="E7" s="10">
        <v>380</v>
      </c>
      <c r="F7" s="10"/>
      <c r="G7" s="10">
        <v>61</v>
      </c>
      <c r="H7" s="10">
        <v>220</v>
      </c>
      <c r="I7" s="10">
        <v>401</v>
      </c>
      <c r="J7" s="10"/>
      <c r="K7" s="10">
        <v>125</v>
      </c>
      <c r="L7" s="10">
        <v>151</v>
      </c>
      <c r="M7" s="10">
        <v>271</v>
      </c>
      <c r="N7" s="10">
        <v>135</v>
      </c>
      <c r="O7" s="10"/>
      <c r="P7" s="10">
        <v>116</v>
      </c>
      <c r="Q7" s="10">
        <v>153</v>
      </c>
      <c r="R7" s="10">
        <v>110</v>
      </c>
      <c r="S7" s="10">
        <v>273</v>
      </c>
      <c r="T7" s="10"/>
      <c r="U7" s="10">
        <v>356</v>
      </c>
      <c r="V7" s="10">
        <v>165</v>
      </c>
      <c r="W7" s="10">
        <v>89</v>
      </c>
      <c r="X7" s="10">
        <v>53</v>
      </c>
      <c r="Y7" s="10">
        <v>10</v>
      </c>
      <c r="Z7" s="10"/>
      <c r="AA7" s="10">
        <v>234</v>
      </c>
      <c r="AB7" s="10">
        <v>236</v>
      </c>
      <c r="AC7" s="10"/>
      <c r="AD7" s="10">
        <v>291</v>
      </c>
      <c r="AE7" s="10">
        <v>295</v>
      </c>
      <c r="AF7" s="10"/>
      <c r="AG7" s="10">
        <v>215</v>
      </c>
      <c r="AH7" s="10">
        <v>237</v>
      </c>
      <c r="AI7" s="10">
        <v>89</v>
      </c>
      <c r="AJ7" s="10" t="s">
        <v>122</v>
      </c>
      <c r="AK7" s="10" t="s">
        <v>122</v>
      </c>
      <c r="AL7" s="10" t="s">
        <v>122</v>
      </c>
      <c r="AM7" s="10">
        <v>20</v>
      </c>
      <c r="AN7" s="10">
        <v>51</v>
      </c>
      <c r="AO7" s="10">
        <v>3</v>
      </c>
      <c r="AP7" s="10"/>
      <c r="AQ7" s="10">
        <v>354</v>
      </c>
      <c r="AR7" s="10">
        <v>151</v>
      </c>
      <c r="AS7" s="10">
        <v>9</v>
      </c>
      <c r="AT7" s="10">
        <v>41</v>
      </c>
      <c r="AU7" s="10">
        <v>109</v>
      </c>
      <c r="AV7" s="10">
        <v>14</v>
      </c>
      <c r="AW7" s="10"/>
      <c r="AX7" s="10">
        <v>110</v>
      </c>
      <c r="AY7" s="10">
        <v>316</v>
      </c>
      <c r="AZ7" s="10">
        <v>25</v>
      </c>
      <c r="BA7" s="10">
        <v>104</v>
      </c>
      <c r="BB7" s="10">
        <v>127</v>
      </c>
      <c r="BC7" s="10"/>
      <c r="BD7" s="10">
        <v>465</v>
      </c>
      <c r="BE7" s="10">
        <v>215</v>
      </c>
      <c r="BF7" s="10"/>
      <c r="BG7" s="10">
        <v>359</v>
      </c>
      <c r="BH7" s="10">
        <v>320</v>
      </c>
      <c r="BI7" s="10"/>
      <c r="BJ7" s="10">
        <v>441</v>
      </c>
      <c r="BK7" s="10">
        <v>229</v>
      </c>
    </row>
    <row r="8" spans="2:63" ht="30" customHeight="1" x14ac:dyDescent="0.35">
      <c r="B8" s="11" t="s">
        <v>19</v>
      </c>
      <c r="C8" s="11">
        <v>672</v>
      </c>
      <c r="D8" s="11">
        <v>306</v>
      </c>
      <c r="E8" s="11">
        <v>364</v>
      </c>
      <c r="F8" s="11"/>
      <c r="G8" s="11">
        <v>64</v>
      </c>
      <c r="H8" s="11">
        <v>206</v>
      </c>
      <c r="I8" s="11">
        <v>402</v>
      </c>
      <c r="J8" s="11"/>
      <c r="K8" s="11">
        <v>115</v>
      </c>
      <c r="L8" s="11">
        <v>147</v>
      </c>
      <c r="M8" s="11">
        <v>264</v>
      </c>
      <c r="N8" s="11">
        <v>145</v>
      </c>
      <c r="O8" s="11"/>
      <c r="P8" s="11">
        <v>115</v>
      </c>
      <c r="Q8" s="11">
        <v>154</v>
      </c>
      <c r="R8" s="11">
        <v>108</v>
      </c>
      <c r="S8" s="11">
        <v>266</v>
      </c>
      <c r="T8" s="11"/>
      <c r="U8" s="11">
        <v>366</v>
      </c>
      <c r="V8" s="11">
        <v>155</v>
      </c>
      <c r="W8" s="11">
        <v>82</v>
      </c>
      <c r="X8" s="11">
        <v>49</v>
      </c>
      <c r="Y8" s="11">
        <v>10</v>
      </c>
      <c r="Z8" s="11"/>
      <c r="AA8" s="11">
        <v>228</v>
      </c>
      <c r="AB8" s="11">
        <v>236</v>
      </c>
      <c r="AC8" s="11"/>
      <c r="AD8" s="11">
        <v>283</v>
      </c>
      <c r="AE8" s="11">
        <v>294</v>
      </c>
      <c r="AF8" s="11"/>
      <c r="AG8" s="11">
        <v>214</v>
      </c>
      <c r="AH8" s="11">
        <v>234</v>
      </c>
      <c r="AI8" s="11">
        <v>85</v>
      </c>
      <c r="AJ8" s="11" t="s">
        <v>122</v>
      </c>
      <c r="AK8" s="11" t="s">
        <v>122</v>
      </c>
      <c r="AL8" s="11" t="s">
        <v>122</v>
      </c>
      <c r="AM8" s="11">
        <v>20</v>
      </c>
      <c r="AN8" s="11">
        <v>52</v>
      </c>
      <c r="AO8" s="11">
        <v>3</v>
      </c>
      <c r="AP8" s="11"/>
      <c r="AQ8" s="11">
        <v>349</v>
      </c>
      <c r="AR8" s="11">
        <v>148</v>
      </c>
      <c r="AS8" s="11">
        <v>9</v>
      </c>
      <c r="AT8" s="11">
        <v>40</v>
      </c>
      <c r="AU8" s="11">
        <v>108</v>
      </c>
      <c r="AV8" s="11">
        <v>14</v>
      </c>
      <c r="AW8" s="11"/>
      <c r="AX8" s="11">
        <v>112</v>
      </c>
      <c r="AY8" s="11">
        <v>308</v>
      </c>
      <c r="AZ8" s="11">
        <v>25</v>
      </c>
      <c r="BA8" s="11">
        <v>102</v>
      </c>
      <c r="BB8" s="11">
        <v>125</v>
      </c>
      <c r="BC8" s="11"/>
      <c r="BD8" s="11">
        <v>457</v>
      </c>
      <c r="BE8" s="11">
        <v>213</v>
      </c>
      <c r="BF8" s="11"/>
      <c r="BG8" s="11">
        <v>354</v>
      </c>
      <c r="BH8" s="11">
        <v>315</v>
      </c>
      <c r="BI8" s="11"/>
      <c r="BJ8" s="11">
        <v>433</v>
      </c>
      <c r="BK8" s="11">
        <v>227</v>
      </c>
    </row>
    <row r="9" spans="2:63" x14ac:dyDescent="0.35">
      <c r="B9" s="17" t="s">
        <v>322</v>
      </c>
      <c r="C9" s="16">
        <v>9.4095739339947498E-2</v>
      </c>
      <c r="D9" s="16">
        <v>8.9930167885596601E-2</v>
      </c>
      <c r="E9" s="16">
        <v>9.8103857617600806E-2</v>
      </c>
      <c r="F9" s="16"/>
      <c r="G9" s="16">
        <v>5.6328539814067997E-2</v>
      </c>
      <c r="H9" s="16">
        <v>0.109047523516453</v>
      </c>
      <c r="I9" s="16">
        <v>9.2485666842151204E-2</v>
      </c>
      <c r="J9" s="16"/>
      <c r="K9" s="16">
        <v>0.107940498411465</v>
      </c>
      <c r="L9" s="16">
        <v>0.105481925153906</v>
      </c>
      <c r="M9" s="16">
        <v>9.83121965579455E-2</v>
      </c>
      <c r="N9" s="16">
        <v>6.3970533683221906E-2</v>
      </c>
      <c r="O9" s="16"/>
      <c r="P9" s="16">
        <v>7.9748555048392497E-2</v>
      </c>
      <c r="Q9" s="16">
        <v>0.122157825778325</v>
      </c>
      <c r="R9" s="16">
        <v>0.100862461368602</v>
      </c>
      <c r="S9" s="16">
        <v>8.4618604532983102E-2</v>
      </c>
      <c r="T9" s="16"/>
      <c r="U9" s="16">
        <v>7.6861713029010195E-2</v>
      </c>
      <c r="V9" s="16">
        <v>9.6706925846008304E-2</v>
      </c>
      <c r="W9" s="16">
        <v>0.13535960333386601</v>
      </c>
      <c r="X9" s="16">
        <v>0.161347278582405</v>
      </c>
      <c r="Y9" s="16">
        <v>9.7745052702484306E-2</v>
      </c>
      <c r="Z9" s="16"/>
      <c r="AA9" s="16">
        <v>0.121138202613063</v>
      </c>
      <c r="AB9" s="16">
        <v>7.4527369102987101E-2</v>
      </c>
      <c r="AC9" s="16"/>
      <c r="AD9" s="16">
        <v>0.111657262375859</v>
      </c>
      <c r="AE9" s="16">
        <v>9.8047416633526396E-2</v>
      </c>
      <c r="AF9" s="16"/>
      <c r="AG9" s="16">
        <v>0.130051489048676</v>
      </c>
      <c r="AH9" s="16">
        <v>8.6778862654702194E-2</v>
      </c>
      <c r="AI9" s="16">
        <v>8.9020546589882496E-2</v>
      </c>
      <c r="AJ9" s="16" t="s">
        <v>123</v>
      </c>
      <c r="AK9" s="16" t="s">
        <v>123</v>
      </c>
      <c r="AL9" s="16" t="s">
        <v>123</v>
      </c>
      <c r="AM9" s="16">
        <v>4.89799290765255E-2</v>
      </c>
      <c r="AN9" s="16">
        <v>3.4522662120444303E-2</v>
      </c>
      <c r="AO9" s="16">
        <v>0.34726529715392002</v>
      </c>
      <c r="AP9" s="16"/>
      <c r="AQ9" s="16">
        <v>8.8245872430155997E-2</v>
      </c>
      <c r="AR9" s="16">
        <v>0.113882383516512</v>
      </c>
      <c r="AS9" s="16">
        <v>0</v>
      </c>
      <c r="AT9" s="16">
        <v>7.0725187978217197E-2</v>
      </c>
      <c r="AU9" s="16">
        <v>0.100216999130177</v>
      </c>
      <c r="AV9" s="16">
        <v>6.5543993162861705E-2</v>
      </c>
      <c r="AW9" s="16"/>
      <c r="AX9" s="16">
        <v>9.0894040784031502E-2</v>
      </c>
      <c r="AY9" s="16">
        <v>8.9335580639927095E-2</v>
      </c>
      <c r="AZ9" s="16">
        <v>4.0911491900619698E-2</v>
      </c>
      <c r="BA9" s="16">
        <v>7.5908315640510302E-2</v>
      </c>
      <c r="BB9" s="16">
        <v>0.134380624076677</v>
      </c>
      <c r="BC9" s="16"/>
      <c r="BD9" s="16">
        <v>0.100327627790415</v>
      </c>
      <c r="BE9" s="16">
        <v>8.1559236437168794E-2</v>
      </c>
      <c r="BF9" s="16"/>
      <c r="BG9" s="16">
        <v>9.4612538781771102E-2</v>
      </c>
      <c r="BH9" s="16">
        <v>9.4405321256532906E-2</v>
      </c>
      <c r="BI9" s="16"/>
      <c r="BJ9" s="16">
        <v>9.8713284567026605E-2</v>
      </c>
      <c r="BK9" s="16">
        <v>8.1597099221605698E-2</v>
      </c>
    </row>
    <row r="10" spans="2:63" x14ac:dyDescent="0.35">
      <c r="B10" s="17" t="s">
        <v>323</v>
      </c>
      <c r="C10" s="16">
        <v>0.16874447297131201</v>
      </c>
      <c r="D10" s="16">
        <v>0.15222479792760099</v>
      </c>
      <c r="E10" s="16">
        <v>0.18353447529425701</v>
      </c>
      <c r="F10" s="16"/>
      <c r="G10" s="16">
        <v>0.202794019221647</v>
      </c>
      <c r="H10" s="16">
        <v>0.179976301884298</v>
      </c>
      <c r="I10" s="16">
        <v>0.157537732495595</v>
      </c>
      <c r="J10" s="16"/>
      <c r="K10" s="16">
        <v>0.16970331997836699</v>
      </c>
      <c r="L10" s="16">
        <v>0.17645143664605101</v>
      </c>
      <c r="M10" s="16">
        <v>0.149366253892562</v>
      </c>
      <c r="N10" s="16">
        <v>0.19545344255199901</v>
      </c>
      <c r="O10" s="16"/>
      <c r="P10" s="16">
        <v>0.17740902873671599</v>
      </c>
      <c r="Q10" s="16">
        <v>0.13022903203952099</v>
      </c>
      <c r="R10" s="16">
        <v>0.17060815067954699</v>
      </c>
      <c r="S10" s="16">
        <v>0.19120016031350301</v>
      </c>
      <c r="T10" s="16"/>
      <c r="U10" s="16">
        <v>0.16715764730006899</v>
      </c>
      <c r="V10" s="16">
        <v>0.19306413869450001</v>
      </c>
      <c r="W10" s="16">
        <v>0.14455936364632799</v>
      </c>
      <c r="X10" s="16">
        <v>0.17317913227201101</v>
      </c>
      <c r="Y10" s="16">
        <v>8.2728289719836506E-2</v>
      </c>
      <c r="Z10" s="16"/>
      <c r="AA10" s="16">
        <v>0.193521353025706</v>
      </c>
      <c r="AB10" s="16">
        <v>0.16798845112757099</v>
      </c>
      <c r="AC10" s="16"/>
      <c r="AD10" s="16">
        <v>0.17210006822328799</v>
      </c>
      <c r="AE10" s="16">
        <v>0.180304445298171</v>
      </c>
      <c r="AF10" s="16"/>
      <c r="AG10" s="16">
        <v>0.16109544708177201</v>
      </c>
      <c r="AH10" s="16">
        <v>0.15789073135008799</v>
      </c>
      <c r="AI10" s="16">
        <v>0.146888793556118</v>
      </c>
      <c r="AJ10" s="16" t="s">
        <v>123</v>
      </c>
      <c r="AK10" s="16" t="s">
        <v>123</v>
      </c>
      <c r="AL10" s="16" t="s">
        <v>123</v>
      </c>
      <c r="AM10" s="16">
        <v>0.28047170136088201</v>
      </c>
      <c r="AN10" s="16">
        <v>0.228177548171208</v>
      </c>
      <c r="AO10" s="16">
        <v>0</v>
      </c>
      <c r="AP10" s="16"/>
      <c r="AQ10" s="16">
        <v>0.17195006172440999</v>
      </c>
      <c r="AR10" s="16">
        <v>0.18872718000129499</v>
      </c>
      <c r="AS10" s="16">
        <v>0.20116261620668099</v>
      </c>
      <c r="AT10" s="16">
        <v>0.156616695822277</v>
      </c>
      <c r="AU10" s="16">
        <v>0.16098968682078099</v>
      </c>
      <c r="AV10" s="16">
        <v>0</v>
      </c>
      <c r="AW10" s="16"/>
      <c r="AX10" s="16">
        <v>0.163691969750141</v>
      </c>
      <c r="AY10" s="16">
        <v>0.16229472345901499</v>
      </c>
      <c r="AZ10" s="16">
        <v>0.26414417915566801</v>
      </c>
      <c r="BA10" s="16">
        <v>0.1516756471714</v>
      </c>
      <c r="BB10" s="16">
        <v>0.183739547395635</v>
      </c>
      <c r="BC10" s="16"/>
      <c r="BD10" s="16">
        <v>0.17431463918392201</v>
      </c>
      <c r="BE10" s="16">
        <v>0.158283211642049</v>
      </c>
      <c r="BF10" s="16"/>
      <c r="BG10" s="16">
        <v>0.18194989546971899</v>
      </c>
      <c r="BH10" s="16">
        <v>0.155508696703199</v>
      </c>
      <c r="BI10" s="16"/>
      <c r="BJ10" s="16">
        <v>0.179511386505012</v>
      </c>
      <c r="BK10" s="16">
        <v>0.15311167714613799</v>
      </c>
    </row>
    <row r="11" spans="2:63" x14ac:dyDescent="0.35">
      <c r="B11" s="17" t="s">
        <v>324</v>
      </c>
      <c r="C11" s="16">
        <v>0.223401146131503</v>
      </c>
      <c r="D11" s="16">
        <v>0.24038989910553701</v>
      </c>
      <c r="E11" s="16">
        <v>0.210337356034417</v>
      </c>
      <c r="F11" s="16"/>
      <c r="G11" s="16">
        <v>0.230566439456417</v>
      </c>
      <c r="H11" s="16">
        <v>0.23136538983601601</v>
      </c>
      <c r="I11" s="16">
        <v>0.21817396741314199</v>
      </c>
      <c r="J11" s="16"/>
      <c r="K11" s="16">
        <v>0.18080900354741</v>
      </c>
      <c r="L11" s="16">
        <v>0.22311936460714801</v>
      </c>
      <c r="M11" s="16">
        <v>0.184692754783712</v>
      </c>
      <c r="N11" s="16">
        <v>0.32782377196634199</v>
      </c>
      <c r="O11" s="16"/>
      <c r="P11" s="16">
        <v>0.269858249357327</v>
      </c>
      <c r="Q11" s="16">
        <v>0.217232227160014</v>
      </c>
      <c r="R11" s="16">
        <v>0.20222238169368001</v>
      </c>
      <c r="S11" s="16">
        <v>0.21435868401114999</v>
      </c>
      <c r="T11" s="16"/>
      <c r="U11" s="16">
        <v>0.23493816566407899</v>
      </c>
      <c r="V11" s="16">
        <v>0.22595395593870399</v>
      </c>
      <c r="W11" s="16">
        <v>0.20147105564168399</v>
      </c>
      <c r="X11" s="16">
        <v>0.19161345176283001</v>
      </c>
      <c r="Y11" s="16">
        <v>0.19561902337612999</v>
      </c>
      <c r="Z11" s="16"/>
      <c r="AA11" s="16">
        <v>0.24934602360343</v>
      </c>
      <c r="AB11" s="16">
        <v>0.18623648144473701</v>
      </c>
      <c r="AC11" s="16"/>
      <c r="AD11" s="16">
        <v>0.256980345002983</v>
      </c>
      <c r="AE11" s="16">
        <v>0.18335431724891799</v>
      </c>
      <c r="AF11" s="16"/>
      <c r="AG11" s="16">
        <v>0.235962435436009</v>
      </c>
      <c r="AH11" s="16">
        <v>0.183554907430766</v>
      </c>
      <c r="AI11" s="16">
        <v>0.24837326497908799</v>
      </c>
      <c r="AJ11" s="16" t="s">
        <v>123</v>
      </c>
      <c r="AK11" s="16" t="s">
        <v>123</v>
      </c>
      <c r="AL11" s="16" t="s">
        <v>123</v>
      </c>
      <c r="AM11" s="16">
        <v>0.19815975895201501</v>
      </c>
      <c r="AN11" s="16">
        <v>0.27080319870647901</v>
      </c>
      <c r="AO11" s="16">
        <v>0</v>
      </c>
      <c r="AP11" s="16"/>
      <c r="AQ11" s="16">
        <v>0.222127107144755</v>
      </c>
      <c r="AR11" s="16">
        <v>0.17319412426057401</v>
      </c>
      <c r="AS11" s="16">
        <v>0.42149078657537498</v>
      </c>
      <c r="AT11" s="16">
        <v>0.36858333423193401</v>
      </c>
      <c r="AU11" s="16">
        <v>0.211359290264241</v>
      </c>
      <c r="AV11" s="16">
        <v>0.32739131074226302</v>
      </c>
      <c r="AW11" s="16"/>
      <c r="AX11" s="16">
        <v>0.27375919650139802</v>
      </c>
      <c r="AY11" s="16">
        <v>0.23167654565779799</v>
      </c>
      <c r="AZ11" s="16">
        <v>0.23220707562633</v>
      </c>
      <c r="BA11" s="16">
        <v>0.231514363491933</v>
      </c>
      <c r="BB11" s="16">
        <v>0.149422263882214</v>
      </c>
      <c r="BC11" s="16"/>
      <c r="BD11" s="16">
        <v>0.21748362116487799</v>
      </c>
      <c r="BE11" s="16">
        <v>0.22926361309776599</v>
      </c>
      <c r="BF11" s="16"/>
      <c r="BG11" s="16">
        <v>0.209170742671168</v>
      </c>
      <c r="BH11" s="16">
        <v>0.241497380250566</v>
      </c>
      <c r="BI11" s="16"/>
      <c r="BJ11" s="16">
        <v>0.23395492128877099</v>
      </c>
      <c r="BK11" s="16">
        <v>0.19934615858806601</v>
      </c>
    </row>
    <row r="12" spans="2:63" x14ac:dyDescent="0.35">
      <c r="B12" s="17" t="s">
        <v>325</v>
      </c>
      <c r="C12" s="16">
        <v>0.16624431462624001</v>
      </c>
      <c r="D12" s="16">
        <v>0.18362563782869301</v>
      </c>
      <c r="E12" s="16">
        <v>0.14975729718234401</v>
      </c>
      <c r="F12" s="16"/>
      <c r="G12" s="16">
        <v>0.103307156728703</v>
      </c>
      <c r="H12" s="16">
        <v>0.144305191274647</v>
      </c>
      <c r="I12" s="16">
        <v>0.187562373893531</v>
      </c>
      <c r="J12" s="16"/>
      <c r="K12" s="16">
        <v>0.145230474645614</v>
      </c>
      <c r="L12" s="16">
        <v>0.14053687505864201</v>
      </c>
      <c r="M12" s="16">
        <v>0.190209063237501</v>
      </c>
      <c r="N12" s="16">
        <v>0.165242833490577</v>
      </c>
      <c r="O12" s="16"/>
      <c r="P12" s="16">
        <v>0.15754172745648701</v>
      </c>
      <c r="Q12" s="16">
        <v>0.15633432114095699</v>
      </c>
      <c r="R12" s="16">
        <v>0.15709527954212499</v>
      </c>
      <c r="S12" s="16">
        <v>0.18312723592490701</v>
      </c>
      <c r="T12" s="16"/>
      <c r="U12" s="16">
        <v>0.15170918304617401</v>
      </c>
      <c r="V12" s="16">
        <v>0.16641221903686401</v>
      </c>
      <c r="W12" s="16">
        <v>0.21799539075746099</v>
      </c>
      <c r="X12" s="16">
        <v>0.17367648487684401</v>
      </c>
      <c r="Y12" s="16">
        <v>0.18688751020547201</v>
      </c>
      <c r="Z12" s="16"/>
      <c r="AA12" s="16">
        <v>0.13109268139379601</v>
      </c>
      <c r="AB12" s="16">
        <v>0.17691734133807999</v>
      </c>
      <c r="AC12" s="16"/>
      <c r="AD12" s="16">
        <v>0.15717795743419699</v>
      </c>
      <c r="AE12" s="16">
        <v>0.16012042203145099</v>
      </c>
      <c r="AF12" s="16"/>
      <c r="AG12" s="16">
        <v>0.165184134084713</v>
      </c>
      <c r="AH12" s="16">
        <v>0.20740208792129</v>
      </c>
      <c r="AI12" s="16">
        <v>0.19862859400772701</v>
      </c>
      <c r="AJ12" s="16" t="s">
        <v>123</v>
      </c>
      <c r="AK12" s="16" t="s">
        <v>123</v>
      </c>
      <c r="AL12" s="16" t="s">
        <v>123</v>
      </c>
      <c r="AM12" s="16">
        <v>5.6019567203662302E-2</v>
      </c>
      <c r="AN12" s="16">
        <v>0.114273620072348</v>
      </c>
      <c r="AO12" s="16">
        <v>0.65273470284608004</v>
      </c>
      <c r="AP12" s="16"/>
      <c r="AQ12" s="16">
        <v>0.17920649495434701</v>
      </c>
      <c r="AR12" s="16">
        <v>0.16130244198638699</v>
      </c>
      <c r="AS12" s="16">
        <v>0</v>
      </c>
      <c r="AT12" s="16">
        <v>0.127635683767195</v>
      </c>
      <c r="AU12" s="16">
        <v>0.153409229099008</v>
      </c>
      <c r="AV12" s="16">
        <v>0.26288141607826399</v>
      </c>
      <c r="AW12" s="16"/>
      <c r="AX12" s="16">
        <v>9.1561887028093494E-2</v>
      </c>
      <c r="AY12" s="16">
        <v>0.168405428341694</v>
      </c>
      <c r="AZ12" s="16">
        <v>8.1130022807536895E-2</v>
      </c>
      <c r="BA12" s="16">
        <v>0.24346028817163701</v>
      </c>
      <c r="BB12" s="16">
        <v>0.182131796815901</v>
      </c>
      <c r="BC12" s="16"/>
      <c r="BD12" s="16">
        <v>0.16771846918254499</v>
      </c>
      <c r="BE12" s="16">
        <v>0.16454458851923301</v>
      </c>
      <c r="BF12" s="16"/>
      <c r="BG12" s="16">
        <v>0.18098532238220999</v>
      </c>
      <c r="BH12" s="16">
        <v>0.14820793103125801</v>
      </c>
      <c r="BI12" s="16"/>
      <c r="BJ12" s="16">
        <v>0.15518861090066699</v>
      </c>
      <c r="BK12" s="16">
        <v>0.187820312361973</v>
      </c>
    </row>
    <row r="13" spans="2:63" x14ac:dyDescent="0.35">
      <c r="B13" s="17" t="s">
        <v>326</v>
      </c>
      <c r="C13" s="16">
        <v>0.31855355955666698</v>
      </c>
      <c r="D13" s="16">
        <v>0.31461122922011198</v>
      </c>
      <c r="E13" s="16">
        <v>0.32096531160390601</v>
      </c>
      <c r="F13" s="16"/>
      <c r="G13" s="16">
        <v>0.36486176985762803</v>
      </c>
      <c r="H13" s="16">
        <v>0.30332696772227002</v>
      </c>
      <c r="I13" s="16">
        <v>0.31893647070369502</v>
      </c>
      <c r="J13" s="16"/>
      <c r="K13" s="16">
        <v>0.36469118501582898</v>
      </c>
      <c r="L13" s="16">
        <v>0.32676383188569602</v>
      </c>
      <c r="M13" s="16">
        <v>0.340738815783308</v>
      </c>
      <c r="N13" s="16">
        <v>0.23337471605174501</v>
      </c>
      <c r="O13" s="16"/>
      <c r="P13" s="16">
        <v>0.290694413152844</v>
      </c>
      <c r="Q13" s="16">
        <v>0.34092533310512801</v>
      </c>
      <c r="R13" s="16">
        <v>0.35183599355373002</v>
      </c>
      <c r="S13" s="16">
        <v>0.29419878753448703</v>
      </c>
      <c r="T13" s="16"/>
      <c r="U13" s="16">
        <v>0.33137293982115201</v>
      </c>
      <c r="V13" s="16">
        <v>0.30611964802895703</v>
      </c>
      <c r="W13" s="16">
        <v>0.26717639682312799</v>
      </c>
      <c r="X13" s="16">
        <v>0.300183652505909</v>
      </c>
      <c r="Y13" s="16">
        <v>0.43702012399607698</v>
      </c>
      <c r="Z13" s="16"/>
      <c r="AA13" s="16">
        <v>0.29124133421987097</v>
      </c>
      <c r="AB13" s="16">
        <v>0.357048739973162</v>
      </c>
      <c r="AC13" s="16"/>
      <c r="AD13" s="16">
        <v>0.28803093541186497</v>
      </c>
      <c r="AE13" s="16">
        <v>0.34214145657687201</v>
      </c>
      <c r="AF13" s="16"/>
      <c r="AG13" s="16">
        <v>0.27440193019828202</v>
      </c>
      <c r="AH13" s="16">
        <v>0.35584345159564501</v>
      </c>
      <c r="AI13" s="16">
        <v>0.26110506475041001</v>
      </c>
      <c r="AJ13" s="16" t="s">
        <v>123</v>
      </c>
      <c r="AK13" s="16" t="s">
        <v>123</v>
      </c>
      <c r="AL13" s="16" t="s">
        <v>123</v>
      </c>
      <c r="AM13" s="16">
        <v>0.37265093158752399</v>
      </c>
      <c r="AN13" s="16">
        <v>0.33453109259373298</v>
      </c>
      <c r="AO13" s="16">
        <v>0</v>
      </c>
      <c r="AP13" s="16"/>
      <c r="AQ13" s="16">
        <v>0.31812753751408701</v>
      </c>
      <c r="AR13" s="16">
        <v>0.33747933872089902</v>
      </c>
      <c r="AS13" s="16">
        <v>0.377346597217945</v>
      </c>
      <c r="AT13" s="16">
        <v>0.25425360369843603</v>
      </c>
      <c r="AU13" s="16">
        <v>0.34777720606563001</v>
      </c>
      <c r="AV13" s="16">
        <v>0.14259281430367901</v>
      </c>
      <c r="AW13" s="16"/>
      <c r="AX13" s="16">
        <v>0.34474577410992802</v>
      </c>
      <c r="AY13" s="16">
        <v>0.31952831470176801</v>
      </c>
      <c r="AZ13" s="16">
        <v>0.306391446974145</v>
      </c>
      <c r="BA13" s="16">
        <v>0.28864751051684701</v>
      </c>
      <c r="BB13" s="16">
        <v>0.31954505539330103</v>
      </c>
      <c r="BC13" s="16"/>
      <c r="BD13" s="16">
        <v>0.30812334476195502</v>
      </c>
      <c r="BE13" s="16">
        <v>0.34372059784440501</v>
      </c>
      <c r="BF13" s="16"/>
      <c r="BG13" s="16">
        <v>0.30223463338854401</v>
      </c>
      <c r="BH13" s="16">
        <v>0.33348900811785898</v>
      </c>
      <c r="BI13" s="16"/>
      <c r="BJ13" s="16">
        <v>0.307071709429656</v>
      </c>
      <c r="BK13" s="16">
        <v>0.34545271866322003</v>
      </c>
    </row>
    <row r="14" spans="2:63" x14ac:dyDescent="0.35">
      <c r="B14" s="17" t="s">
        <v>84</v>
      </c>
      <c r="C14" s="16">
        <v>2.8960767374331699E-2</v>
      </c>
      <c r="D14" s="16">
        <v>1.9218268032461201E-2</v>
      </c>
      <c r="E14" s="16">
        <v>3.7301702267475E-2</v>
      </c>
      <c r="F14" s="16"/>
      <c r="G14" s="16">
        <v>4.2142074921537501E-2</v>
      </c>
      <c r="H14" s="16">
        <v>3.19786257663153E-2</v>
      </c>
      <c r="I14" s="16">
        <v>2.53037886518854E-2</v>
      </c>
      <c r="J14" s="16"/>
      <c r="K14" s="16">
        <v>3.1625518401314702E-2</v>
      </c>
      <c r="L14" s="16">
        <v>2.7646566648557701E-2</v>
      </c>
      <c r="M14" s="16">
        <v>3.6680915744970899E-2</v>
      </c>
      <c r="N14" s="16">
        <v>1.41347022561153E-2</v>
      </c>
      <c r="O14" s="16"/>
      <c r="P14" s="16">
        <v>2.47480262482336E-2</v>
      </c>
      <c r="Q14" s="16">
        <v>3.3121260776054401E-2</v>
      </c>
      <c r="R14" s="16">
        <v>1.7375733162316599E-2</v>
      </c>
      <c r="S14" s="16">
        <v>3.2496527682968901E-2</v>
      </c>
      <c r="T14" s="16"/>
      <c r="U14" s="16">
        <v>3.7960351139516402E-2</v>
      </c>
      <c r="V14" s="16">
        <v>1.17431124549671E-2</v>
      </c>
      <c r="W14" s="16">
        <v>3.3438189797533498E-2</v>
      </c>
      <c r="X14" s="16">
        <v>0</v>
      </c>
      <c r="Y14" s="16">
        <v>0</v>
      </c>
      <c r="Z14" s="16"/>
      <c r="AA14" s="16">
        <v>1.3660405144134E-2</v>
      </c>
      <c r="AB14" s="16">
        <v>3.7281617013463303E-2</v>
      </c>
      <c r="AC14" s="16"/>
      <c r="AD14" s="16">
        <v>1.4053431551808901E-2</v>
      </c>
      <c r="AE14" s="16">
        <v>3.6031942211061298E-2</v>
      </c>
      <c r="AF14" s="16"/>
      <c r="AG14" s="16">
        <v>3.3304564150548797E-2</v>
      </c>
      <c r="AH14" s="16">
        <v>8.5299590475097792E-3</v>
      </c>
      <c r="AI14" s="16">
        <v>5.5983736116773902E-2</v>
      </c>
      <c r="AJ14" s="16" t="s">
        <v>123</v>
      </c>
      <c r="AK14" s="16" t="s">
        <v>123</v>
      </c>
      <c r="AL14" s="16" t="s">
        <v>123</v>
      </c>
      <c r="AM14" s="16">
        <v>4.3718111819391198E-2</v>
      </c>
      <c r="AN14" s="16">
        <v>1.7691878335787701E-2</v>
      </c>
      <c r="AO14" s="16">
        <v>0</v>
      </c>
      <c r="AP14" s="16"/>
      <c r="AQ14" s="16">
        <v>2.03429262322442E-2</v>
      </c>
      <c r="AR14" s="16">
        <v>2.5414531514332501E-2</v>
      </c>
      <c r="AS14" s="16">
        <v>0</v>
      </c>
      <c r="AT14" s="16">
        <v>2.2185494501941301E-2</v>
      </c>
      <c r="AU14" s="16">
        <v>2.6247588620163201E-2</v>
      </c>
      <c r="AV14" s="16">
        <v>0.20159046571293199</v>
      </c>
      <c r="AW14" s="16"/>
      <c r="AX14" s="16">
        <v>3.5347131826407599E-2</v>
      </c>
      <c r="AY14" s="16">
        <v>2.87594071997988E-2</v>
      </c>
      <c r="AZ14" s="16">
        <v>7.5215783535699798E-2</v>
      </c>
      <c r="BA14" s="16">
        <v>8.7938750076725792E-3</v>
      </c>
      <c r="BB14" s="16">
        <v>3.0780712436271802E-2</v>
      </c>
      <c r="BC14" s="16"/>
      <c r="BD14" s="16">
        <v>3.2032297916284702E-2</v>
      </c>
      <c r="BE14" s="16">
        <v>2.2628752459377999E-2</v>
      </c>
      <c r="BF14" s="16"/>
      <c r="BG14" s="16">
        <v>3.1046867306587698E-2</v>
      </c>
      <c r="BH14" s="16">
        <v>2.6891662640583899E-2</v>
      </c>
      <c r="BI14" s="16"/>
      <c r="BJ14" s="16">
        <v>2.5560087308867201E-2</v>
      </c>
      <c r="BK14" s="16">
        <v>3.2672034018997501E-2</v>
      </c>
    </row>
    <row r="15" spans="2:63" x14ac:dyDescent="0.35">
      <c r="B15" s="17" t="s">
        <v>327</v>
      </c>
      <c r="C15" s="19">
        <v>0.26284021231125898</v>
      </c>
      <c r="D15" s="19">
        <v>0.24215496581319701</v>
      </c>
      <c r="E15" s="19">
        <v>0.28163833291185802</v>
      </c>
      <c r="F15" s="19"/>
      <c r="G15" s="19">
        <v>0.25912255903571502</v>
      </c>
      <c r="H15" s="19">
        <v>0.289023825400751</v>
      </c>
      <c r="I15" s="19">
        <v>0.25002339933774698</v>
      </c>
      <c r="J15" s="19"/>
      <c r="K15" s="19">
        <v>0.27764381838983299</v>
      </c>
      <c r="L15" s="19">
        <v>0.28193336179995698</v>
      </c>
      <c r="M15" s="19">
        <v>0.24767845045050699</v>
      </c>
      <c r="N15" s="19">
        <v>0.25942397623522101</v>
      </c>
      <c r="O15" s="19"/>
      <c r="P15" s="19">
        <v>0.257157583785108</v>
      </c>
      <c r="Q15" s="19">
        <v>0.25238685781784598</v>
      </c>
      <c r="R15" s="19">
        <v>0.27147061204814898</v>
      </c>
      <c r="S15" s="19">
        <v>0.27581876484648599</v>
      </c>
      <c r="T15" s="19"/>
      <c r="U15" s="19">
        <v>0.244019360329079</v>
      </c>
      <c r="V15" s="19">
        <v>0.28977106454050899</v>
      </c>
      <c r="W15" s="19">
        <v>0.27991896698019397</v>
      </c>
      <c r="X15" s="19">
        <v>0.33452641085441598</v>
      </c>
      <c r="Y15" s="19">
        <v>0.18047334242232099</v>
      </c>
      <c r="Z15" s="19"/>
      <c r="AA15" s="19">
        <v>0.31465955563876902</v>
      </c>
      <c r="AB15" s="19">
        <v>0.24251582023055801</v>
      </c>
      <c r="AC15" s="19"/>
      <c r="AD15" s="19">
        <v>0.28375733059914698</v>
      </c>
      <c r="AE15" s="19">
        <v>0.27835186193169698</v>
      </c>
      <c r="AF15" s="19"/>
      <c r="AG15" s="19">
        <v>0.29114693613044801</v>
      </c>
      <c r="AH15" s="19">
        <v>0.24466959400478999</v>
      </c>
      <c r="AI15" s="19">
        <v>0.23590934014600101</v>
      </c>
      <c r="AJ15" s="19" t="s">
        <v>123</v>
      </c>
      <c r="AK15" s="19" t="s">
        <v>123</v>
      </c>
      <c r="AL15" s="19" t="s">
        <v>123</v>
      </c>
      <c r="AM15" s="19">
        <v>0.32945163043740699</v>
      </c>
      <c r="AN15" s="19">
        <v>0.26270021029165203</v>
      </c>
      <c r="AO15" s="19">
        <v>0.34726529715392002</v>
      </c>
      <c r="AP15" s="19"/>
      <c r="AQ15" s="19">
        <v>0.26019593415456599</v>
      </c>
      <c r="AR15" s="19">
        <v>0.30260956351780699</v>
      </c>
      <c r="AS15" s="19">
        <v>0.20116261620668099</v>
      </c>
      <c r="AT15" s="19">
        <v>0.227341883800494</v>
      </c>
      <c r="AU15" s="19">
        <v>0.26120668595095797</v>
      </c>
      <c r="AV15" s="19">
        <v>6.5543993162861705E-2</v>
      </c>
      <c r="AW15" s="19"/>
      <c r="AX15" s="19">
        <v>0.25458601053417201</v>
      </c>
      <c r="AY15" s="19">
        <v>0.25163030409894199</v>
      </c>
      <c r="AZ15" s="19">
        <v>0.305055671056288</v>
      </c>
      <c r="BA15" s="19">
        <v>0.22758396281191001</v>
      </c>
      <c r="BB15" s="19">
        <v>0.31812017147231197</v>
      </c>
      <c r="BC15" s="19"/>
      <c r="BD15" s="19">
        <v>0.27464226697433702</v>
      </c>
      <c r="BE15" s="19">
        <v>0.23984244807921801</v>
      </c>
      <c r="BF15" s="19"/>
      <c r="BG15" s="19">
        <v>0.27656243425149002</v>
      </c>
      <c r="BH15" s="19">
        <v>0.249914017959732</v>
      </c>
      <c r="BI15" s="19"/>
      <c r="BJ15" s="19">
        <v>0.27822467107203802</v>
      </c>
      <c r="BK15" s="19">
        <v>0.23470877636774301</v>
      </c>
    </row>
    <row r="16" spans="2:63" x14ac:dyDescent="0.35">
      <c r="B16" s="17" t="s">
        <v>328</v>
      </c>
      <c r="C16" s="19">
        <v>0.48479787418290599</v>
      </c>
      <c r="D16" s="19">
        <v>0.49823686704880499</v>
      </c>
      <c r="E16" s="19">
        <v>0.47072260878625</v>
      </c>
      <c r="F16" s="19"/>
      <c r="G16" s="19">
        <v>0.46816892658633102</v>
      </c>
      <c r="H16" s="19">
        <v>0.447632158996917</v>
      </c>
      <c r="I16" s="19">
        <v>0.50649884459722605</v>
      </c>
      <c r="J16" s="19"/>
      <c r="K16" s="19">
        <v>0.50992165966144298</v>
      </c>
      <c r="L16" s="19">
        <v>0.46730070694433801</v>
      </c>
      <c r="M16" s="19">
        <v>0.53094787902080998</v>
      </c>
      <c r="N16" s="19">
        <v>0.39861754954232198</v>
      </c>
      <c r="O16" s="19"/>
      <c r="P16" s="19">
        <v>0.44823614060933098</v>
      </c>
      <c r="Q16" s="19">
        <v>0.49725965424608598</v>
      </c>
      <c r="R16" s="19">
        <v>0.50893127309585495</v>
      </c>
      <c r="S16" s="19">
        <v>0.47732602345939401</v>
      </c>
      <c r="T16" s="19"/>
      <c r="U16" s="19">
        <v>0.48308212286732599</v>
      </c>
      <c r="V16" s="19">
        <v>0.47253186706582001</v>
      </c>
      <c r="W16" s="19">
        <v>0.48517178758058899</v>
      </c>
      <c r="X16" s="19">
        <v>0.47386013738275301</v>
      </c>
      <c r="Y16" s="19">
        <v>0.62390763420154904</v>
      </c>
      <c r="Z16" s="19"/>
      <c r="AA16" s="19">
        <v>0.42233401561366701</v>
      </c>
      <c r="AB16" s="19">
        <v>0.53396608131124201</v>
      </c>
      <c r="AC16" s="19"/>
      <c r="AD16" s="19">
        <v>0.44520889284606102</v>
      </c>
      <c r="AE16" s="19">
        <v>0.50226187860832405</v>
      </c>
      <c r="AF16" s="19"/>
      <c r="AG16" s="19">
        <v>0.43958606428299402</v>
      </c>
      <c r="AH16" s="19">
        <v>0.56324553951693401</v>
      </c>
      <c r="AI16" s="19">
        <v>0.45973365875813699</v>
      </c>
      <c r="AJ16" s="19" t="s">
        <v>123</v>
      </c>
      <c r="AK16" s="19" t="s">
        <v>123</v>
      </c>
      <c r="AL16" s="19" t="s">
        <v>123</v>
      </c>
      <c r="AM16" s="19">
        <v>0.42867049879118602</v>
      </c>
      <c r="AN16" s="19">
        <v>0.44880471266608202</v>
      </c>
      <c r="AO16" s="19">
        <v>0.65273470284608004</v>
      </c>
      <c r="AP16" s="19"/>
      <c r="AQ16" s="19">
        <v>0.49733403246843499</v>
      </c>
      <c r="AR16" s="19">
        <v>0.49878178070728602</v>
      </c>
      <c r="AS16" s="19">
        <v>0.377346597217945</v>
      </c>
      <c r="AT16" s="19">
        <v>0.381889287465631</v>
      </c>
      <c r="AU16" s="19">
        <v>0.50118643516463801</v>
      </c>
      <c r="AV16" s="19">
        <v>0.40547423038194302</v>
      </c>
      <c r="AW16" s="19"/>
      <c r="AX16" s="19">
        <v>0.436307661138022</v>
      </c>
      <c r="AY16" s="19">
        <v>0.48793374304346099</v>
      </c>
      <c r="AZ16" s="19">
        <v>0.387521469781682</v>
      </c>
      <c r="BA16" s="19">
        <v>0.53210779868848501</v>
      </c>
      <c r="BB16" s="19">
        <v>0.50167685220920299</v>
      </c>
      <c r="BC16" s="19"/>
      <c r="BD16" s="19">
        <v>0.47584181394449998</v>
      </c>
      <c r="BE16" s="19">
        <v>0.50826518636363804</v>
      </c>
      <c r="BF16" s="19"/>
      <c r="BG16" s="19">
        <v>0.48321995577075399</v>
      </c>
      <c r="BH16" s="19">
        <v>0.48169693914911699</v>
      </c>
      <c r="BI16" s="19"/>
      <c r="BJ16" s="19">
        <v>0.46226032033032299</v>
      </c>
      <c r="BK16" s="19">
        <v>0.53327303102519297</v>
      </c>
    </row>
    <row r="17" spans="2:63" x14ac:dyDescent="0.35">
      <c r="B17" s="17" t="s">
        <v>96</v>
      </c>
      <c r="C17" s="20">
        <v>-0.22195766187164701</v>
      </c>
      <c r="D17" s="20">
        <v>-0.25608190123560698</v>
      </c>
      <c r="E17" s="20">
        <v>-0.189084275874392</v>
      </c>
      <c r="F17" s="20"/>
      <c r="G17" s="20">
        <v>-0.20904636755061701</v>
      </c>
      <c r="H17" s="20">
        <v>-0.158608333596166</v>
      </c>
      <c r="I17" s="20">
        <v>-0.25647544525947902</v>
      </c>
      <c r="J17" s="20"/>
      <c r="K17" s="20">
        <v>-0.23227784127161</v>
      </c>
      <c r="L17" s="20">
        <v>-0.185367345144381</v>
      </c>
      <c r="M17" s="20">
        <v>-0.28326942857030202</v>
      </c>
      <c r="N17" s="20">
        <v>-0.139193573307101</v>
      </c>
      <c r="O17" s="20"/>
      <c r="P17" s="20">
        <v>-0.19107855682422301</v>
      </c>
      <c r="Q17" s="20">
        <v>-0.24487279642824</v>
      </c>
      <c r="R17" s="20">
        <v>-0.237460661047706</v>
      </c>
      <c r="S17" s="20">
        <v>-0.201507258612908</v>
      </c>
      <c r="T17" s="20"/>
      <c r="U17" s="20">
        <v>-0.23906276253824699</v>
      </c>
      <c r="V17" s="20">
        <v>-0.18276080252531199</v>
      </c>
      <c r="W17" s="20">
        <v>-0.20525282060039601</v>
      </c>
      <c r="X17" s="20">
        <v>-0.139333726528337</v>
      </c>
      <c r="Y17" s="20">
        <v>-0.443434291779228</v>
      </c>
      <c r="Z17" s="20"/>
      <c r="AA17" s="20">
        <v>-0.107674459974898</v>
      </c>
      <c r="AB17" s="20">
        <v>-0.291450261080684</v>
      </c>
      <c r="AC17" s="20"/>
      <c r="AD17" s="20">
        <v>-0.16145156224691401</v>
      </c>
      <c r="AE17" s="20">
        <v>-0.22391001667662599</v>
      </c>
      <c r="AF17" s="20"/>
      <c r="AG17" s="20">
        <v>-0.14843912815254601</v>
      </c>
      <c r="AH17" s="20">
        <v>-0.31857594551214402</v>
      </c>
      <c r="AI17" s="20">
        <v>-0.223824318612137</v>
      </c>
      <c r="AJ17" s="20" t="s">
        <v>123</v>
      </c>
      <c r="AK17" s="20" t="s">
        <v>123</v>
      </c>
      <c r="AL17" s="20" t="s">
        <v>123</v>
      </c>
      <c r="AM17" s="20">
        <v>-9.9218868353778897E-2</v>
      </c>
      <c r="AN17" s="20">
        <v>-0.18610450237442899</v>
      </c>
      <c r="AO17" s="20">
        <v>-0.30546940569216102</v>
      </c>
      <c r="AP17" s="20"/>
      <c r="AQ17" s="20">
        <v>-0.23713809831386901</v>
      </c>
      <c r="AR17" s="20">
        <v>-0.196172217189479</v>
      </c>
      <c r="AS17" s="20">
        <v>-0.17618398101126401</v>
      </c>
      <c r="AT17" s="20">
        <v>-0.154547403665137</v>
      </c>
      <c r="AU17" s="20">
        <v>-0.23997974921367901</v>
      </c>
      <c r="AV17" s="20">
        <v>-0.339930237219082</v>
      </c>
      <c r="AW17" s="20"/>
      <c r="AX17" s="20">
        <v>-0.18172165060384901</v>
      </c>
      <c r="AY17" s="20">
        <v>-0.236303438944519</v>
      </c>
      <c r="AZ17" s="20">
        <v>-8.2465798725394099E-2</v>
      </c>
      <c r="BA17" s="20">
        <v>-0.304523835876575</v>
      </c>
      <c r="BB17" s="20">
        <v>-0.18355668073689099</v>
      </c>
      <c r="BC17" s="20"/>
      <c r="BD17" s="20">
        <v>-0.20119954697016301</v>
      </c>
      <c r="BE17" s="20">
        <v>-0.26842273828441998</v>
      </c>
      <c r="BF17" s="20"/>
      <c r="BG17" s="20">
        <v>-0.206657521519264</v>
      </c>
      <c r="BH17" s="20">
        <v>-0.23178292118938501</v>
      </c>
      <c r="BI17" s="20"/>
      <c r="BJ17" s="20">
        <v>-0.184035649258285</v>
      </c>
      <c r="BK17" s="20">
        <v>-0.29856425465745001</v>
      </c>
    </row>
    <row r="18" spans="2:63" x14ac:dyDescent="0.35">
      <c r="B18" t="s">
        <v>492</v>
      </c>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K16"/>
  <sheetViews>
    <sheetView showGridLines="0" topLeftCell="A4" workbookViewId="0">
      <pane xSplit="2" topLeftCell="C1" activePane="topRight" state="frozen"/>
      <selection pane="topRight" activeCell="B12" sqref="B12"/>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682</v>
      </c>
      <c r="D7" s="10">
        <v>300</v>
      </c>
      <c r="E7" s="10">
        <v>380</v>
      </c>
      <c r="F7" s="10"/>
      <c r="G7" s="10">
        <v>61</v>
      </c>
      <c r="H7" s="10">
        <v>220</v>
      </c>
      <c r="I7" s="10">
        <v>401</v>
      </c>
      <c r="J7" s="10"/>
      <c r="K7" s="10">
        <v>125</v>
      </c>
      <c r="L7" s="10">
        <v>151</v>
      </c>
      <c r="M7" s="10">
        <v>271</v>
      </c>
      <c r="N7" s="10">
        <v>135</v>
      </c>
      <c r="O7" s="10"/>
      <c r="P7" s="10">
        <v>116</v>
      </c>
      <c r="Q7" s="10">
        <v>153</v>
      </c>
      <c r="R7" s="10">
        <v>110</v>
      </c>
      <c r="S7" s="10">
        <v>273</v>
      </c>
      <c r="T7" s="10"/>
      <c r="U7" s="10">
        <v>356</v>
      </c>
      <c r="V7" s="10">
        <v>165</v>
      </c>
      <c r="W7" s="10">
        <v>89</v>
      </c>
      <c r="X7" s="10">
        <v>53</v>
      </c>
      <c r="Y7" s="10">
        <v>10</v>
      </c>
      <c r="Z7" s="10"/>
      <c r="AA7" s="10">
        <v>234</v>
      </c>
      <c r="AB7" s="10">
        <v>236</v>
      </c>
      <c r="AC7" s="10"/>
      <c r="AD7" s="10">
        <v>291</v>
      </c>
      <c r="AE7" s="10">
        <v>295</v>
      </c>
      <c r="AF7" s="10"/>
      <c r="AG7" s="10">
        <v>215</v>
      </c>
      <c r="AH7" s="10">
        <v>237</v>
      </c>
      <c r="AI7" s="10">
        <v>89</v>
      </c>
      <c r="AJ7" s="10" t="s">
        <v>122</v>
      </c>
      <c r="AK7" s="10" t="s">
        <v>122</v>
      </c>
      <c r="AL7" s="10" t="s">
        <v>122</v>
      </c>
      <c r="AM7" s="10">
        <v>20</v>
      </c>
      <c r="AN7" s="10">
        <v>51</v>
      </c>
      <c r="AO7" s="10">
        <v>3</v>
      </c>
      <c r="AP7" s="10"/>
      <c r="AQ7" s="10">
        <v>354</v>
      </c>
      <c r="AR7" s="10">
        <v>151</v>
      </c>
      <c r="AS7" s="10">
        <v>9</v>
      </c>
      <c r="AT7" s="10">
        <v>41</v>
      </c>
      <c r="AU7" s="10">
        <v>109</v>
      </c>
      <c r="AV7" s="10">
        <v>14</v>
      </c>
      <c r="AW7" s="10"/>
      <c r="AX7" s="10">
        <v>110</v>
      </c>
      <c r="AY7" s="10">
        <v>316</v>
      </c>
      <c r="AZ7" s="10">
        <v>25</v>
      </c>
      <c r="BA7" s="10">
        <v>104</v>
      </c>
      <c r="BB7" s="10">
        <v>127</v>
      </c>
      <c r="BC7" s="10"/>
      <c r="BD7" s="10">
        <v>465</v>
      </c>
      <c r="BE7" s="10">
        <v>215</v>
      </c>
      <c r="BF7" s="10"/>
      <c r="BG7" s="10">
        <v>359</v>
      </c>
      <c r="BH7" s="10">
        <v>320</v>
      </c>
      <c r="BI7" s="10"/>
      <c r="BJ7" s="10">
        <v>441</v>
      </c>
      <c r="BK7" s="10">
        <v>229</v>
      </c>
    </row>
    <row r="8" spans="2:63" ht="30" customHeight="1" x14ac:dyDescent="0.35">
      <c r="B8" s="11" t="s">
        <v>19</v>
      </c>
      <c r="C8" s="11">
        <v>672</v>
      </c>
      <c r="D8" s="11">
        <v>306</v>
      </c>
      <c r="E8" s="11">
        <v>364</v>
      </c>
      <c r="F8" s="11"/>
      <c r="G8" s="11">
        <v>64</v>
      </c>
      <c r="H8" s="11">
        <v>206</v>
      </c>
      <c r="I8" s="11">
        <v>402</v>
      </c>
      <c r="J8" s="11"/>
      <c r="K8" s="11">
        <v>115</v>
      </c>
      <c r="L8" s="11">
        <v>147</v>
      </c>
      <c r="M8" s="11">
        <v>264</v>
      </c>
      <c r="N8" s="11">
        <v>145</v>
      </c>
      <c r="O8" s="11"/>
      <c r="P8" s="11">
        <v>115</v>
      </c>
      <c r="Q8" s="11">
        <v>154</v>
      </c>
      <c r="R8" s="11">
        <v>108</v>
      </c>
      <c r="S8" s="11">
        <v>266</v>
      </c>
      <c r="T8" s="11"/>
      <c r="U8" s="11">
        <v>366</v>
      </c>
      <c r="V8" s="11">
        <v>155</v>
      </c>
      <c r="W8" s="11">
        <v>82</v>
      </c>
      <c r="X8" s="11">
        <v>49</v>
      </c>
      <c r="Y8" s="11">
        <v>10</v>
      </c>
      <c r="Z8" s="11"/>
      <c r="AA8" s="11">
        <v>228</v>
      </c>
      <c r="AB8" s="11">
        <v>236</v>
      </c>
      <c r="AC8" s="11"/>
      <c r="AD8" s="11">
        <v>283</v>
      </c>
      <c r="AE8" s="11">
        <v>294</v>
      </c>
      <c r="AF8" s="11"/>
      <c r="AG8" s="11">
        <v>214</v>
      </c>
      <c r="AH8" s="11">
        <v>234</v>
      </c>
      <c r="AI8" s="11">
        <v>85</v>
      </c>
      <c r="AJ8" s="11" t="s">
        <v>122</v>
      </c>
      <c r="AK8" s="11" t="s">
        <v>122</v>
      </c>
      <c r="AL8" s="11" t="s">
        <v>122</v>
      </c>
      <c r="AM8" s="11">
        <v>20</v>
      </c>
      <c r="AN8" s="11">
        <v>52</v>
      </c>
      <c r="AO8" s="11">
        <v>3</v>
      </c>
      <c r="AP8" s="11"/>
      <c r="AQ8" s="11">
        <v>349</v>
      </c>
      <c r="AR8" s="11">
        <v>148</v>
      </c>
      <c r="AS8" s="11">
        <v>9</v>
      </c>
      <c r="AT8" s="11">
        <v>40</v>
      </c>
      <c r="AU8" s="11">
        <v>108</v>
      </c>
      <c r="AV8" s="11">
        <v>14</v>
      </c>
      <c r="AW8" s="11"/>
      <c r="AX8" s="11">
        <v>112</v>
      </c>
      <c r="AY8" s="11">
        <v>308</v>
      </c>
      <c r="AZ8" s="11">
        <v>25</v>
      </c>
      <c r="BA8" s="11">
        <v>102</v>
      </c>
      <c r="BB8" s="11">
        <v>125</v>
      </c>
      <c r="BC8" s="11"/>
      <c r="BD8" s="11">
        <v>457</v>
      </c>
      <c r="BE8" s="11">
        <v>213</v>
      </c>
      <c r="BF8" s="11"/>
      <c r="BG8" s="11">
        <v>354</v>
      </c>
      <c r="BH8" s="11">
        <v>315</v>
      </c>
      <c r="BI8" s="11"/>
      <c r="BJ8" s="11">
        <v>433</v>
      </c>
      <c r="BK8" s="11">
        <v>227</v>
      </c>
    </row>
    <row r="9" spans="2:63" x14ac:dyDescent="0.35">
      <c r="B9" s="17" t="s">
        <v>339</v>
      </c>
      <c r="C9" s="16">
        <v>7.1140486767628297E-2</v>
      </c>
      <c r="D9" s="16">
        <v>4.6585637861524302E-2</v>
      </c>
      <c r="E9" s="16">
        <v>9.2152841337086899E-2</v>
      </c>
      <c r="F9" s="16"/>
      <c r="G9" s="16">
        <v>0.12135640756228</v>
      </c>
      <c r="H9" s="16">
        <v>0.102849598513367</v>
      </c>
      <c r="I9" s="16">
        <v>4.6855304839188497E-2</v>
      </c>
      <c r="J9" s="16"/>
      <c r="K9" s="16">
        <v>6.0320912045286897E-2</v>
      </c>
      <c r="L9" s="16">
        <v>9.8290847144584303E-2</v>
      </c>
      <c r="M9" s="16">
        <v>7.4199696387271696E-2</v>
      </c>
      <c r="N9" s="16">
        <v>4.6745133013319201E-2</v>
      </c>
      <c r="O9" s="16"/>
      <c r="P9" s="16">
        <v>7.55375839711869E-2</v>
      </c>
      <c r="Q9" s="16">
        <v>7.8169991920485501E-2</v>
      </c>
      <c r="R9" s="16">
        <v>5.2341828241010399E-2</v>
      </c>
      <c r="S9" s="16">
        <v>6.96877634507094E-2</v>
      </c>
      <c r="T9" s="16"/>
      <c r="U9" s="16">
        <v>6.0779069016031403E-2</v>
      </c>
      <c r="V9" s="16">
        <v>4.6995697527201501E-2</v>
      </c>
      <c r="W9" s="16">
        <v>0.122721279014293</v>
      </c>
      <c r="X9" s="16">
        <v>9.2135349762988997E-2</v>
      </c>
      <c r="Y9" s="16">
        <v>0.26968187876796701</v>
      </c>
      <c r="Z9" s="16"/>
      <c r="AA9" s="16">
        <v>8.6163627469002801E-2</v>
      </c>
      <c r="AB9" s="16">
        <v>6.8747152330156006E-2</v>
      </c>
      <c r="AC9" s="16"/>
      <c r="AD9" s="16">
        <v>7.60986960554106E-2</v>
      </c>
      <c r="AE9" s="16">
        <v>6.0736240776132502E-2</v>
      </c>
      <c r="AF9" s="16"/>
      <c r="AG9" s="16">
        <v>8.6061197081621701E-2</v>
      </c>
      <c r="AH9" s="16">
        <v>5.6620069280201399E-2</v>
      </c>
      <c r="AI9" s="16">
        <v>6.4636444329845805E-2</v>
      </c>
      <c r="AJ9" s="16" t="s">
        <v>123</v>
      </c>
      <c r="AK9" s="16" t="s">
        <v>123</v>
      </c>
      <c r="AL9" s="16" t="s">
        <v>123</v>
      </c>
      <c r="AM9" s="16">
        <v>0</v>
      </c>
      <c r="AN9" s="16">
        <v>3.6093155339882201E-2</v>
      </c>
      <c r="AO9" s="16">
        <v>0.31659066330119101</v>
      </c>
      <c r="AP9" s="16"/>
      <c r="AQ9" s="16">
        <v>5.8744295506729702E-2</v>
      </c>
      <c r="AR9" s="16">
        <v>9.6151656635632604E-2</v>
      </c>
      <c r="AS9" s="16">
        <v>0</v>
      </c>
      <c r="AT9" s="16">
        <v>6.5968030582538903E-2</v>
      </c>
      <c r="AU9" s="16">
        <v>9.6739061971156406E-2</v>
      </c>
      <c r="AV9" s="16">
        <v>0</v>
      </c>
      <c r="AW9" s="16"/>
      <c r="AX9" s="16">
        <v>9.0808682482239694E-2</v>
      </c>
      <c r="AY9" s="16">
        <v>5.49204249413918E-2</v>
      </c>
      <c r="AZ9" s="16">
        <v>7.8825975840293105E-2</v>
      </c>
      <c r="BA9" s="16">
        <v>4.5491377061300603E-2</v>
      </c>
      <c r="BB9" s="16">
        <v>0.112978690371297</v>
      </c>
      <c r="BC9" s="16"/>
      <c r="BD9" s="16">
        <v>7.0829222202961201E-2</v>
      </c>
      <c r="BE9" s="16">
        <v>7.2433363470126896E-2</v>
      </c>
      <c r="BF9" s="16"/>
      <c r="BG9" s="16">
        <v>6.2283880049751099E-2</v>
      </c>
      <c r="BH9" s="16">
        <v>8.1760842656726798E-2</v>
      </c>
      <c r="BI9" s="16"/>
      <c r="BJ9" s="16">
        <v>7.3366017785133394E-2</v>
      </c>
      <c r="BK9" s="16">
        <v>6.2691216385401899E-2</v>
      </c>
    </row>
    <row r="10" spans="2:63" x14ac:dyDescent="0.35">
      <c r="B10" s="17" t="s">
        <v>340</v>
      </c>
      <c r="C10" s="16">
        <v>0.91538445122668999</v>
      </c>
      <c r="D10" s="16">
        <v>0.94683468893748102</v>
      </c>
      <c r="E10" s="16">
        <v>0.88850665307513599</v>
      </c>
      <c r="F10" s="16"/>
      <c r="G10" s="16">
        <v>0.87864359243771994</v>
      </c>
      <c r="H10" s="16">
        <v>0.892333108058881</v>
      </c>
      <c r="I10" s="16">
        <v>0.93307663241741301</v>
      </c>
      <c r="J10" s="16"/>
      <c r="K10" s="16">
        <v>0.93115131749716196</v>
      </c>
      <c r="L10" s="16">
        <v>0.894639792981341</v>
      </c>
      <c r="M10" s="16">
        <v>0.90693196522893704</v>
      </c>
      <c r="N10" s="16">
        <v>0.93920649808275802</v>
      </c>
      <c r="O10" s="16"/>
      <c r="P10" s="16">
        <v>0.90649220350085402</v>
      </c>
      <c r="Q10" s="16">
        <v>0.92183000807951399</v>
      </c>
      <c r="R10" s="16">
        <v>0.91947876421851804</v>
      </c>
      <c r="S10" s="16">
        <v>0.92641663223377102</v>
      </c>
      <c r="T10" s="16"/>
      <c r="U10" s="16">
        <v>0.93084824482629303</v>
      </c>
      <c r="V10" s="16">
        <v>0.93983672589563705</v>
      </c>
      <c r="W10" s="16">
        <v>0.85389472431837599</v>
      </c>
      <c r="X10" s="16">
        <v>0.90786465023701102</v>
      </c>
      <c r="Y10" s="16">
        <v>0.73031812123203299</v>
      </c>
      <c r="Z10" s="16"/>
      <c r="AA10" s="16">
        <v>0.90082838648193697</v>
      </c>
      <c r="AB10" s="16">
        <v>0.91395584969901</v>
      </c>
      <c r="AC10" s="16"/>
      <c r="AD10" s="16">
        <v>0.92050430958281304</v>
      </c>
      <c r="AE10" s="16">
        <v>0.92213648477252796</v>
      </c>
      <c r="AF10" s="16"/>
      <c r="AG10" s="16">
        <v>0.88133974507836599</v>
      </c>
      <c r="AH10" s="16">
        <v>0.93459363874154899</v>
      </c>
      <c r="AI10" s="16">
        <v>0.93536355567015395</v>
      </c>
      <c r="AJ10" s="16" t="s">
        <v>123</v>
      </c>
      <c r="AK10" s="16" t="s">
        <v>123</v>
      </c>
      <c r="AL10" s="16" t="s">
        <v>123</v>
      </c>
      <c r="AM10" s="16">
        <v>1</v>
      </c>
      <c r="AN10" s="16">
        <v>0.963906844660118</v>
      </c>
      <c r="AO10" s="16">
        <v>0.68340933669880899</v>
      </c>
      <c r="AP10" s="16"/>
      <c r="AQ10" s="16">
        <v>0.92960608208289297</v>
      </c>
      <c r="AR10" s="16">
        <v>0.89682394963158296</v>
      </c>
      <c r="AS10" s="16">
        <v>1</v>
      </c>
      <c r="AT10" s="16">
        <v>0.91016001040954697</v>
      </c>
      <c r="AU10" s="16">
        <v>0.89408838438104599</v>
      </c>
      <c r="AV10" s="16">
        <v>1</v>
      </c>
      <c r="AW10" s="16"/>
      <c r="AX10" s="16">
        <v>0.90057614191649804</v>
      </c>
      <c r="AY10" s="16">
        <v>0.932066719864444</v>
      </c>
      <c r="AZ10" s="16">
        <v>0.92117402415970695</v>
      </c>
      <c r="BA10" s="16">
        <v>0.94446185092366097</v>
      </c>
      <c r="BB10" s="16">
        <v>0.86251377959039499</v>
      </c>
      <c r="BC10" s="16"/>
      <c r="BD10" s="16">
        <v>0.91588279549844698</v>
      </c>
      <c r="BE10" s="16">
        <v>0.91808933475674703</v>
      </c>
      <c r="BF10" s="16"/>
      <c r="BG10" s="16">
        <v>0.91783714612815304</v>
      </c>
      <c r="BH10" s="16">
        <v>0.91182930167980103</v>
      </c>
      <c r="BI10" s="16"/>
      <c r="BJ10" s="16">
        <v>0.91736189012723601</v>
      </c>
      <c r="BK10" s="16">
        <v>0.91942406474690996</v>
      </c>
    </row>
    <row r="11" spans="2:63" x14ac:dyDescent="0.35">
      <c r="B11" s="17" t="s">
        <v>84</v>
      </c>
      <c r="C11" s="18">
        <v>1.34750620056816E-2</v>
      </c>
      <c r="D11" s="18">
        <v>6.5796732009942597E-3</v>
      </c>
      <c r="E11" s="18">
        <v>1.9340505587777099E-2</v>
      </c>
      <c r="F11" s="18"/>
      <c r="G11" s="18">
        <v>0</v>
      </c>
      <c r="H11" s="18">
        <v>4.8172934277515497E-3</v>
      </c>
      <c r="I11" s="18">
        <v>2.0068062743398701E-2</v>
      </c>
      <c r="J11" s="18"/>
      <c r="K11" s="18">
        <v>8.5277704575513098E-3</v>
      </c>
      <c r="L11" s="18">
        <v>7.0693598740745999E-3</v>
      </c>
      <c r="M11" s="18">
        <v>1.88683383837909E-2</v>
      </c>
      <c r="N11" s="18">
        <v>1.40483689039225E-2</v>
      </c>
      <c r="O11" s="18"/>
      <c r="P11" s="18">
        <v>1.7970212527959401E-2</v>
      </c>
      <c r="Q11" s="18">
        <v>0</v>
      </c>
      <c r="R11" s="18">
        <v>2.81794075404714E-2</v>
      </c>
      <c r="S11" s="18">
        <v>3.8956043155197601E-3</v>
      </c>
      <c r="T11" s="18"/>
      <c r="U11" s="18">
        <v>8.3726861576757204E-3</v>
      </c>
      <c r="V11" s="18">
        <v>1.3167576577161E-2</v>
      </c>
      <c r="W11" s="18">
        <v>2.3383996667331101E-2</v>
      </c>
      <c r="X11" s="18">
        <v>0</v>
      </c>
      <c r="Y11" s="18">
        <v>0</v>
      </c>
      <c r="Z11" s="18"/>
      <c r="AA11" s="18">
        <v>1.3007986049060101E-2</v>
      </c>
      <c r="AB11" s="18">
        <v>1.7296997970834099E-2</v>
      </c>
      <c r="AC11" s="18"/>
      <c r="AD11" s="18">
        <v>3.3969943617764499E-3</v>
      </c>
      <c r="AE11" s="18">
        <v>1.7127274451339901E-2</v>
      </c>
      <c r="AF11" s="18"/>
      <c r="AG11" s="18">
        <v>3.2599057840012102E-2</v>
      </c>
      <c r="AH11" s="18">
        <v>8.7862919782500208E-3</v>
      </c>
      <c r="AI11" s="18">
        <v>0</v>
      </c>
      <c r="AJ11" s="18" t="s">
        <v>123</v>
      </c>
      <c r="AK11" s="18" t="s">
        <v>123</v>
      </c>
      <c r="AL11" s="18" t="s">
        <v>123</v>
      </c>
      <c r="AM11" s="18">
        <v>0</v>
      </c>
      <c r="AN11" s="18">
        <v>0</v>
      </c>
      <c r="AO11" s="18">
        <v>0</v>
      </c>
      <c r="AP11" s="18"/>
      <c r="AQ11" s="18">
        <v>1.1649622410377701E-2</v>
      </c>
      <c r="AR11" s="18">
        <v>7.0243937327843196E-3</v>
      </c>
      <c r="AS11" s="18">
        <v>0</v>
      </c>
      <c r="AT11" s="18">
        <v>2.3871959007913699E-2</v>
      </c>
      <c r="AU11" s="18">
        <v>9.17255364779717E-3</v>
      </c>
      <c r="AV11" s="18">
        <v>0</v>
      </c>
      <c r="AW11" s="18"/>
      <c r="AX11" s="18">
        <v>8.6151756012624002E-3</v>
      </c>
      <c r="AY11" s="18">
        <v>1.3012855194164501E-2</v>
      </c>
      <c r="AZ11" s="18">
        <v>0</v>
      </c>
      <c r="BA11" s="18">
        <v>1.00467720150384E-2</v>
      </c>
      <c r="BB11" s="18">
        <v>2.4507530038308301E-2</v>
      </c>
      <c r="BC11" s="18"/>
      <c r="BD11" s="18">
        <v>1.32879822985923E-2</v>
      </c>
      <c r="BE11" s="18">
        <v>9.4773017731265598E-3</v>
      </c>
      <c r="BF11" s="18"/>
      <c r="BG11" s="18">
        <v>1.9878973822095899E-2</v>
      </c>
      <c r="BH11" s="18">
        <v>6.4098556634720099E-3</v>
      </c>
      <c r="BI11" s="18"/>
      <c r="BJ11" s="18">
        <v>9.2720920876308392E-3</v>
      </c>
      <c r="BK11" s="18">
        <v>1.7884718867688099E-2</v>
      </c>
    </row>
    <row r="12" spans="2:63" x14ac:dyDescent="0.35">
      <c r="B12" t="s">
        <v>492</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I16"/>
  <sheetViews>
    <sheetView showGridLines="0" workbookViewId="0">
      <pane xSplit="2" topLeftCell="C1" activePane="topRight" state="frozen"/>
      <selection pane="topRight" activeCell="B10" sqref="B10"/>
    </sheetView>
  </sheetViews>
  <sheetFormatPr defaultColWidth="10.81640625" defaultRowHeight="14.5" x14ac:dyDescent="0.35"/>
  <cols>
    <col min="2" max="2" width="25.7265625" customWidth="1"/>
    <col min="3" max="9" width="20.7265625" customWidth="1"/>
  </cols>
  <sheetData>
    <row r="2" spans="2:9" ht="40" customHeight="1" x14ac:dyDescent="0.35">
      <c r="D2" s="29" t="s">
        <v>239</v>
      </c>
      <c r="E2" s="26"/>
      <c r="F2" s="26"/>
      <c r="G2" s="26"/>
      <c r="H2" s="26"/>
      <c r="I2" s="26"/>
    </row>
    <row r="6" spans="2:9" ht="50.15" customHeight="1" x14ac:dyDescent="0.35">
      <c r="B6" s="22" t="s">
        <v>14</v>
      </c>
      <c r="C6" s="22" t="s">
        <v>233</v>
      </c>
      <c r="D6" s="22" t="s">
        <v>342</v>
      </c>
      <c r="E6" s="22" t="s">
        <v>343</v>
      </c>
      <c r="F6" s="22" t="s">
        <v>236</v>
      </c>
      <c r="G6" s="22" t="s">
        <v>344</v>
      </c>
      <c r="H6" s="22" t="s">
        <v>238</v>
      </c>
    </row>
    <row r="7" spans="2:9" x14ac:dyDescent="0.35">
      <c r="B7" s="17" t="s">
        <v>202</v>
      </c>
      <c r="C7" s="16">
        <v>0.35039724097097702</v>
      </c>
      <c r="D7" s="16">
        <v>5.21099306506453E-2</v>
      </c>
      <c r="E7" s="16">
        <v>3.8709333387243403E-2</v>
      </c>
      <c r="F7" s="16">
        <v>0.19823605205991501</v>
      </c>
      <c r="G7" s="16">
        <v>5.8794196409304902E-2</v>
      </c>
      <c r="H7" s="16">
        <v>5.51430063161878E-2</v>
      </c>
    </row>
    <row r="8" spans="2:9" x14ac:dyDescent="0.35">
      <c r="B8" s="17" t="s">
        <v>203</v>
      </c>
      <c r="C8" s="16">
        <v>0.622124270590385</v>
      </c>
      <c r="D8" s="16">
        <v>0.92745395950781595</v>
      </c>
      <c r="E8" s="16">
        <v>0.92033374794557399</v>
      </c>
      <c r="F8" s="16">
        <v>0.767219749390323</v>
      </c>
      <c r="G8" s="16">
        <v>0.91574234012493105</v>
      </c>
      <c r="H8" s="16">
        <v>0.90495025118348305</v>
      </c>
    </row>
    <row r="9" spans="2:9" x14ac:dyDescent="0.35">
      <c r="B9" s="17" t="s">
        <v>84</v>
      </c>
      <c r="C9" s="16">
        <v>2.74784884386386E-2</v>
      </c>
      <c r="D9" s="16">
        <v>2.04361098415385E-2</v>
      </c>
      <c r="E9" s="16">
        <v>4.0956918667182401E-2</v>
      </c>
      <c r="F9" s="16">
        <v>3.4544198549761797E-2</v>
      </c>
      <c r="G9" s="16">
        <v>2.5463463465764401E-2</v>
      </c>
      <c r="H9" s="16">
        <v>3.9906742500329197E-2</v>
      </c>
    </row>
    <row r="10" spans="2:9" x14ac:dyDescent="0.35">
      <c r="B10" t="s">
        <v>492</v>
      </c>
      <c r="C10" s="15"/>
      <c r="D10" s="15"/>
      <c r="E10" s="15"/>
      <c r="F10" s="15"/>
      <c r="G10" s="15"/>
      <c r="H10" s="15"/>
    </row>
    <row r="11" spans="2:9" x14ac:dyDescent="0.35">
      <c r="B11" t="s">
        <v>87</v>
      </c>
    </row>
    <row r="12" spans="2:9" x14ac:dyDescent="0.35">
      <c r="B12" t="s">
        <v>88</v>
      </c>
    </row>
    <row r="16" spans="2:9" x14ac:dyDescent="0.35">
      <c r="B16"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K16"/>
  <sheetViews>
    <sheetView showGridLines="0" topLeftCell="A6" workbookViewId="0">
      <pane xSplit="2" topLeftCell="C1" activePane="topRight" state="frozen"/>
      <selection pane="topRight" activeCell="B12" sqref="B12"/>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682</v>
      </c>
      <c r="D7" s="10">
        <v>300</v>
      </c>
      <c r="E7" s="10">
        <v>380</v>
      </c>
      <c r="F7" s="10"/>
      <c r="G7" s="10">
        <v>61</v>
      </c>
      <c r="H7" s="10">
        <v>220</v>
      </c>
      <c r="I7" s="10">
        <v>401</v>
      </c>
      <c r="J7" s="10"/>
      <c r="K7" s="10">
        <v>125</v>
      </c>
      <c r="L7" s="10">
        <v>151</v>
      </c>
      <c r="M7" s="10">
        <v>271</v>
      </c>
      <c r="N7" s="10">
        <v>135</v>
      </c>
      <c r="O7" s="10"/>
      <c r="P7" s="10">
        <v>116</v>
      </c>
      <c r="Q7" s="10">
        <v>153</v>
      </c>
      <c r="R7" s="10">
        <v>110</v>
      </c>
      <c r="S7" s="10">
        <v>273</v>
      </c>
      <c r="T7" s="10"/>
      <c r="U7" s="10">
        <v>356</v>
      </c>
      <c r="V7" s="10">
        <v>165</v>
      </c>
      <c r="W7" s="10">
        <v>89</v>
      </c>
      <c r="X7" s="10">
        <v>53</v>
      </c>
      <c r="Y7" s="10">
        <v>10</v>
      </c>
      <c r="Z7" s="10"/>
      <c r="AA7" s="10">
        <v>234</v>
      </c>
      <c r="AB7" s="10">
        <v>236</v>
      </c>
      <c r="AC7" s="10"/>
      <c r="AD7" s="10">
        <v>291</v>
      </c>
      <c r="AE7" s="10">
        <v>295</v>
      </c>
      <c r="AF7" s="10"/>
      <c r="AG7" s="10">
        <v>215</v>
      </c>
      <c r="AH7" s="10">
        <v>237</v>
      </c>
      <c r="AI7" s="10">
        <v>89</v>
      </c>
      <c r="AJ7" s="10" t="s">
        <v>122</v>
      </c>
      <c r="AK7" s="10" t="s">
        <v>122</v>
      </c>
      <c r="AL7" s="10" t="s">
        <v>122</v>
      </c>
      <c r="AM7" s="10">
        <v>20</v>
      </c>
      <c r="AN7" s="10">
        <v>51</v>
      </c>
      <c r="AO7" s="10">
        <v>3</v>
      </c>
      <c r="AP7" s="10"/>
      <c r="AQ7" s="10">
        <v>354</v>
      </c>
      <c r="AR7" s="10">
        <v>151</v>
      </c>
      <c r="AS7" s="10">
        <v>9</v>
      </c>
      <c r="AT7" s="10">
        <v>41</v>
      </c>
      <c r="AU7" s="10">
        <v>109</v>
      </c>
      <c r="AV7" s="10">
        <v>14</v>
      </c>
      <c r="AW7" s="10"/>
      <c r="AX7" s="10">
        <v>110</v>
      </c>
      <c r="AY7" s="10">
        <v>316</v>
      </c>
      <c r="AZ7" s="10">
        <v>25</v>
      </c>
      <c r="BA7" s="10">
        <v>104</v>
      </c>
      <c r="BB7" s="10">
        <v>127</v>
      </c>
      <c r="BC7" s="10"/>
      <c r="BD7" s="10">
        <v>465</v>
      </c>
      <c r="BE7" s="10">
        <v>215</v>
      </c>
      <c r="BF7" s="10"/>
      <c r="BG7" s="10">
        <v>359</v>
      </c>
      <c r="BH7" s="10">
        <v>320</v>
      </c>
      <c r="BI7" s="10"/>
      <c r="BJ7" s="10">
        <v>441</v>
      </c>
      <c r="BK7" s="10">
        <v>229</v>
      </c>
    </row>
    <row r="8" spans="2:63" ht="30" customHeight="1" x14ac:dyDescent="0.35">
      <c r="B8" s="11" t="s">
        <v>19</v>
      </c>
      <c r="C8" s="11">
        <v>672</v>
      </c>
      <c r="D8" s="11">
        <v>306</v>
      </c>
      <c r="E8" s="11">
        <v>364</v>
      </c>
      <c r="F8" s="11"/>
      <c r="G8" s="11">
        <v>64</v>
      </c>
      <c r="H8" s="11">
        <v>206</v>
      </c>
      <c r="I8" s="11">
        <v>402</v>
      </c>
      <c r="J8" s="11"/>
      <c r="K8" s="11">
        <v>115</v>
      </c>
      <c r="L8" s="11">
        <v>147</v>
      </c>
      <c r="M8" s="11">
        <v>264</v>
      </c>
      <c r="N8" s="11">
        <v>145</v>
      </c>
      <c r="O8" s="11"/>
      <c r="P8" s="11">
        <v>115</v>
      </c>
      <c r="Q8" s="11">
        <v>154</v>
      </c>
      <c r="R8" s="11">
        <v>108</v>
      </c>
      <c r="S8" s="11">
        <v>266</v>
      </c>
      <c r="T8" s="11"/>
      <c r="U8" s="11">
        <v>366</v>
      </c>
      <c r="V8" s="11">
        <v>155</v>
      </c>
      <c r="W8" s="11">
        <v>82</v>
      </c>
      <c r="X8" s="11">
        <v>49</v>
      </c>
      <c r="Y8" s="11">
        <v>10</v>
      </c>
      <c r="Z8" s="11"/>
      <c r="AA8" s="11">
        <v>228</v>
      </c>
      <c r="AB8" s="11">
        <v>236</v>
      </c>
      <c r="AC8" s="11"/>
      <c r="AD8" s="11">
        <v>283</v>
      </c>
      <c r="AE8" s="11">
        <v>294</v>
      </c>
      <c r="AF8" s="11"/>
      <c r="AG8" s="11">
        <v>214</v>
      </c>
      <c r="AH8" s="11">
        <v>234</v>
      </c>
      <c r="AI8" s="11">
        <v>85</v>
      </c>
      <c r="AJ8" s="11" t="s">
        <v>122</v>
      </c>
      <c r="AK8" s="11" t="s">
        <v>122</v>
      </c>
      <c r="AL8" s="11" t="s">
        <v>122</v>
      </c>
      <c r="AM8" s="11">
        <v>20</v>
      </c>
      <c r="AN8" s="11">
        <v>52</v>
      </c>
      <c r="AO8" s="11">
        <v>3</v>
      </c>
      <c r="AP8" s="11"/>
      <c r="AQ8" s="11">
        <v>349</v>
      </c>
      <c r="AR8" s="11">
        <v>148</v>
      </c>
      <c r="AS8" s="11">
        <v>9</v>
      </c>
      <c r="AT8" s="11">
        <v>40</v>
      </c>
      <c r="AU8" s="11">
        <v>108</v>
      </c>
      <c r="AV8" s="11">
        <v>14</v>
      </c>
      <c r="AW8" s="11"/>
      <c r="AX8" s="11">
        <v>112</v>
      </c>
      <c r="AY8" s="11">
        <v>308</v>
      </c>
      <c r="AZ8" s="11">
        <v>25</v>
      </c>
      <c r="BA8" s="11">
        <v>102</v>
      </c>
      <c r="BB8" s="11">
        <v>125</v>
      </c>
      <c r="BC8" s="11"/>
      <c r="BD8" s="11">
        <v>457</v>
      </c>
      <c r="BE8" s="11">
        <v>213</v>
      </c>
      <c r="BF8" s="11"/>
      <c r="BG8" s="11">
        <v>354</v>
      </c>
      <c r="BH8" s="11">
        <v>315</v>
      </c>
      <c r="BI8" s="11"/>
      <c r="BJ8" s="11">
        <v>433</v>
      </c>
      <c r="BK8" s="11">
        <v>227</v>
      </c>
    </row>
    <row r="9" spans="2:63" x14ac:dyDescent="0.35">
      <c r="B9" s="17" t="s">
        <v>202</v>
      </c>
      <c r="C9" s="16">
        <v>0.35039724097097702</v>
      </c>
      <c r="D9" s="16">
        <v>0.26513189738447901</v>
      </c>
      <c r="E9" s="16">
        <v>0.42392035330528699</v>
      </c>
      <c r="F9" s="16"/>
      <c r="G9" s="16">
        <v>0.52056988997654197</v>
      </c>
      <c r="H9" s="16">
        <v>0.38419922395255601</v>
      </c>
      <c r="I9" s="16">
        <v>0.30582774353555803</v>
      </c>
      <c r="J9" s="16"/>
      <c r="K9" s="16">
        <v>0.308109285703761</v>
      </c>
      <c r="L9" s="16">
        <v>0.35611284211681599</v>
      </c>
      <c r="M9" s="16">
        <v>0.38204730390218899</v>
      </c>
      <c r="N9" s="16">
        <v>0.320554196868162</v>
      </c>
      <c r="O9" s="16"/>
      <c r="P9" s="16">
        <v>0.409446383631907</v>
      </c>
      <c r="Q9" s="16">
        <v>0.436465276994917</v>
      </c>
      <c r="R9" s="16">
        <v>0.268661527752175</v>
      </c>
      <c r="S9" s="16">
        <v>0.31161320586709101</v>
      </c>
      <c r="T9" s="16"/>
      <c r="U9" s="16">
        <v>0.33963772463652298</v>
      </c>
      <c r="V9" s="16">
        <v>0.316978703622534</v>
      </c>
      <c r="W9" s="16">
        <v>0.39533514136203701</v>
      </c>
      <c r="X9" s="16">
        <v>0.41225395457416802</v>
      </c>
      <c r="Y9" s="16">
        <v>0.51101690054525595</v>
      </c>
      <c r="Z9" s="16"/>
      <c r="AA9" s="16">
        <v>0.40292888452224801</v>
      </c>
      <c r="AB9" s="16">
        <v>0.315106657528189</v>
      </c>
      <c r="AC9" s="16"/>
      <c r="AD9" s="16">
        <v>0.396675597268484</v>
      </c>
      <c r="AE9" s="16">
        <v>0.29550454376417901</v>
      </c>
      <c r="AF9" s="16"/>
      <c r="AG9" s="16">
        <v>0.37239436920796298</v>
      </c>
      <c r="AH9" s="16">
        <v>0.29225122072293602</v>
      </c>
      <c r="AI9" s="16">
        <v>0.32611443940687401</v>
      </c>
      <c r="AJ9" s="16" t="s">
        <v>123</v>
      </c>
      <c r="AK9" s="16" t="s">
        <v>123</v>
      </c>
      <c r="AL9" s="16" t="s">
        <v>123</v>
      </c>
      <c r="AM9" s="16">
        <v>0.42993192021786703</v>
      </c>
      <c r="AN9" s="16">
        <v>0.52044641113063606</v>
      </c>
      <c r="AO9" s="16">
        <v>0.31659066330119101</v>
      </c>
      <c r="AP9" s="16"/>
      <c r="AQ9" s="16">
        <v>0.28703428712443602</v>
      </c>
      <c r="AR9" s="16">
        <v>0.38778365143959298</v>
      </c>
      <c r="AS9" s="16">
        <v>0.20193051928456501</v>
      </c>
      <c r="AT9" s="16">
        <v>0.55227471367935499</v>
      </c>
      <c r="AU9" s="16">
        <v>0.43798668858838602</v>
      </c>
      <c r="AV9" s="16">
        <v>0.40151324137577399</v>
      </c>
      <c r="AW9" s="16"/>
      <c r="AX9" s="16">
        <v>0.29783483778928799</v>
      </c>
      <c r="AY9" s="16">
        <v>0.34501558334488802</v>
      </c>
      <c r="AZ9" s="16">
        <v>0.28978300845635302</v>
      </c>
      <c r="BA9" s="16">
        <v>0.33384188461840902</v>
      </c>
      <c r="BB9" s="16">
        <v>0.43661686165910302</v>
      </c>
      <c r="BC9" s="16"/>
      <c r="BD9" s="16">
        <v>0.35345607274971502</v>
      </c>
      <c r="BE9" s="16">
        <v>0.34691821856685701</v>
      </c>
      <c r="BF9" s="16"/>
      <c r="BG9" s="16">
        <v>0.333625926565635</v>
      </c>
      <c r="BH9" s="16">
        <v>0.36949633612671501</v>
      </c>
      <c r="BI9" s="16"/>
      <c r="BJ9" s="16">
        <v>0.38175616641327198</v>
      </c>
      <c r="BK9" s="16">
        <v>0.296886852926184</v>
      </c>
    </row>
    <row r="10" spans="2:63" x14ac:dyDescent="0.35">
      <c r="B10" s="17" t="s">
        <v>203</v>
      </c>
      <c r="C10" s="16">
        <v>0.622124270590385</v>
      </c>
      <c r="D10" s="16">
        <v>0.71210132306385299</v>
      </c>
      <c r="E10" s="16">
        <v>0.54449443701548805</v>
      </c>
      <c r="F10" s="16"/>
      <c r="G10" s="16">
        <v>0.45167633601912599</v>
      </c>
      <c r="H10" s="16">
        <v>0.58399465835431796</v>
      </c>
      <c r="I10" s="16">
        <v>0.66895463237110098</v>
      </c>
      <c r="J10" s="16"/>
      <c r="K10" s="16">
        <v>0.66788459078662898</v>
      </c>
      <c r="L10" s="16">
        <v>0.62532032424698802</v>
      </c>
      <c r="M10" s="16">
        <v>0.59242793370701297</v>
      </c>
      <c r="N10" s="16">
        <v>0.63666997123921698</v>
      </c>
      <c r="O10" s="16"/>
      <c r="P10" s="16">
        <v>0.52437393120883002</v>
      </c>
      <c r="Q10" s="16">
        <v>0.55783374417714404</v>
      </c>
      <c r="R10" s="16">
        <v>0.69460909786022396</v>
      </c>
      <c r="S10" s="16">
        <v>0.66958007802910702</v>
      </c>
      <c r="T10" s="16"/>
      <c r="U10" s="16">
        <v>0.64072177736229197</v>
      </c>
      <c r="V10" s="16">
        <v>0.63429585212058204</v>
      </c>
      <c r="W10" s="16">
        <v>0.58301000213569498</v>
      </c>
      <c r="X10" s="16">
        <v>0.58774604542583198</v>
      </c>
      <c r="Y10" s="16">
        <v>0.488983099454744</v>
      </c>
      <c r="Z10" s="16"/>
      <c r="AA10" s="16">
        <v>0.56325252770021395</v>
      </c>
      <c r="AB10" s="16">
        <v>0.65989817599184597</v>
      </c>
      <c r="AC10" s="16"/>
      <c r="AD10" s="16">
        <v>0.57941295942821802</v>
      </c>
      <c r="AE10" s="16">
        <v>0.67790187906611998</v>
      </c>
      <c r="AF10" s="16"/>
      <c r="AG10" s="16">
        <v>0.59053059759809101</v>
      </c>
      <c r="AH10" s="16">
        <v>0.68710817224585197</v>
      </c>
      <c r="AI10" s="16">
        <v>0.638506573489937</v>
      </c>
      <c r="AJ10" s="16" t="s">
        <v>123</v>
      </c>
      <c r="AK10" s="16" t="s">
        <v>123</v>
      </c>
      <c r="AL10" s="16" t="s">
        <v>123</v>
      </c>
      <c r="AM10" s="16">
        <v>0.57006807978213303</v>
      </c>
      <c r="AN10" s="16">
        <v>0.44543768320952598</v>
      </c>
      <c r="AO10" s="16">
        <v>0.68340933669880899</v>
      </c>
      <c r="AP10" s="16"/>
      <c r="AQ10" s="16">
        <v>0.69005477721867303</v>
      </c>
      <c r="AR10" s="16">
        <v>0.60476554392469695</v>
      </c>
      <c r="AS10" s="16">
        <v>0.59334736737921501</v>
      </c>
      <c r="AT10" s="16">
        <v>0.33350062842804101</v>
      </c>
      <c r="AU10" s="16">
        <v>0.53516545828188999</v>
      </c>
      <c r="AV10" s="16">
        <v>0.59848675862422596</v>
      </c>
      <c r="AW10" s="16"/>
      <c r="AX10" s="16">
        <v>0.67475773216215296</v>
      </c>
      <c r="AY10" s="16">
        <v>0.626278896225552</v>
      </c>
      <c r="AZ10" s="16">
        <v>0.71021699154364704</v>
      </c>
      <c r="BA10" s="16">
        <v>0.62867155695735499</v>
      </c>
      <c r="BB10" s="16">
        <v>0.54144994748904196</v>
      </c>
      <c r="BC10" s="16"/>
      <c r="BD10" s="16">
        <v>0.62274368110728895</v>
      </c>
      <c r="BE10" s="16">
        <v>0.617474081613543</v>
      </c>
      <c r="BF10" s="16"/>
      <c r="BG10" s="16">
        <v>0.63807045310344401</v>
      </c>
      <c r="BH10" s="16">
        <v>0.60369202267922195</v>
      </c>
      <c r="BI10" s="16"/>
      <c r="BJ10" s="16">
        <v>0.59097405319350604</v>
      </c>
      <c r="BK10" s="16">
        <v>0.68195206739690695</v>
      </c>
    </row>
    <row r="11" spans="2:63" x14ac:dyDescent="0.35">
      <c r="B11" s="17" t="s">
        <v>84</v>
      </c>
      <c r="C11" s="18">
        <v>2.74784884386386E-2</v>
      </c>
      <c r="D11" s="18">
        <v>2.27667795516673E-2</v>
      </c>
      <c r="E11" s="18">
        <v>3.1585209679225103E-2</v>
      </c>
      <c r="F11" s="18"/>
      <c r="G11" s="18">
        <v>2.77537740043322E-2</v>
      </c>
      <c r="H11" s="18">
        <v>3.1806117693126003E-2</v>
      </c>
      <c r="I11" s="18">
        <v>2.52176240933406E-2</v>
      </c>
      <c r="J11" s="18"/>
      <c r="K11" s="18">
        <v>2.4006123509610799E-2</v>
      </c>
      <c r="L11" s="18">
        <v>1.8566833636195799E-2</v>
      </c>
      <c r="M11" s="18">
        <v>2.5524762390798698E-2</v>
      </c>
      <c r="N11" s="18">
        <v>4.2775831892620998E-2</v>
      </c>
      <c r="O11" s="18"/>
      <c r="P11" s="18">
        <v>6.6179685159262605E-2</v>
      </c>
      <c r="Q11" s="18">
        <v>5.7009788279395396E-3</v>
      </c>
      <c r="R11" s="18">
        <v>3.6729374387601203E-2</v>
      </c>
      <c r="S11" s="18">
        <v>1.8806716103801399E-2</v>
      </c>
      <c r="T11" s="18"/>
      <c r="U11" s="18">
        <v>1.9640498001185301E-2</v>
      </c>
      <c r="V11" s="18">
        <v>4.8725444256884298E-2</v>
      </c>
      <c r="W11" s="18">
        <v>2.1654856502267901E-2</v>
      </c>
      <c r="X11" s="18">
        <v>0</v>
      </c>
      <c r="Y11" s="18">
        <v>0</v>
      </c>
      <c r="Z11" s="18"/>
      <c r="AA11" s="18">
        <v>3.38185877775374E-2</v>
      </c>
      <c r="AB11" s="18">
        <v>2.4995166479964599E-2</v>
      </c>
      <c r="AC11" s="18"/>
      <c r="AD11" s="18">
        <v>2.39114433032977E-2</v>
      </c>
      <c r="AE11" s="18">
        <v>2.6593577169701101E-2</v>
      </c>
      <c r="AF11" s="18"/>
      <c r="AG11" s="18">
        <v>3.7075033193946103E-2</v>
      </c>
      <c r="AH11" s="18">
        <v>2.0640607031211199E-2</v>
      </c>
      <c r="AI11" s="18">
        <v>3.5378987103189499E-2</v>
      </c>
      <c r="AJ11" s="18" t="s">
        <v>123</v>
      </c>
      <c r="AK11" s="18" t="s">
        <v>123</v>
      </c>
      <c r="AL11" s="18" t="s">
        <v>123</v>
      </c>
      <c r="AM11" s="18">
        <v>0</v>
      </c>
      <c r="AN11" s="18">
        <v>3.41159056598382E-2</v>
      </c>
      <c r="AO11" s="18">
        <v>0</v>
      </c>
      <c r="AP11" s="18"/>
      <c r="AQ11" s="18">
        <v>2.2910935656891201E-2</v>
      </c>
      <c r="AR11" s="18">
        <v>7.4508046357101001E-3</v>
      </c>
      <c r="AS11" s="18">
        <v>0.20472211333622001</v>
      </c>
      <c r="AT11" s="18">
        <v>0.114224657892604</v>
      </c>
      <c r="AU11" s="18">
        <v>2.68478531297245E-2</v>
      </c>
      <c r="AV11" s="18">
        <v>0</v>
      </c>
      <c r="AW11" s="18"/>
      <c r="AX11" s="18">
        <v>2.7407430048559701E-2</v>
      </c>
      <c r="AY11" s="18">
        <v>2.8705520429559699E-2</v>
      </c>
      <c r="AZ11" s="18">
        <v>0</v>
      </c>
      <c r="BA11" s="18">
        <v>3.7486558424236198E-2</v>
      </c>
      <c r="BB11" s="18">
        <v>2.1933190851854401E-2</v>
      </c>
      <c r="BC11" s="18"/>
      <c r="BD11" s="18">
        <v>2.3800246142996799E-2</v>
      </c>
      <c r="BE11" s="18">
        <v>3.5607699819599603E-2</v>
      </c>
      <c r="BF11" s="18"/>
      <c r="BG11" s="18">
        <v>2.8303620330921798E-2</v>
      </c>
      <c r="BH11" s="18">
        <v>2.6811641194062201E-2</v>
      </c>
      <c r="BI11" s="18"/>
      <c r="BJ11" s="18">
        <v>2.7269780393222701E-2</v>
      </c>
      <c r="BK11" s="18">
        <v>2.1161079676909798E-2</v>
      </c>
    </row>
    <row r="12" spans="2:63" x14ac:dyDescent="0.35">
      <c r="B12" t="s">
        <v>492</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K16"/>
  <sheetViews>
    <sheetView showGridLines="0" topLeftCell="A6" workbookViewId="0">
      <pane xSplit="2" topLeftCell="C1" activePane="topRight" state="frozen"/>
      <selection pane="topRight" activeCell="B12" sqref="B12"/>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682</v>
      </c>
      <c r="D7" s="10">
        <v>300</v>
      </c>
      <c r="E7" s="10">
        <v>380</v>
      </c>
      <c r="F7" s="10"/>
      <c r="G7" s="10">
        <v>61</v>
      </c>
      <c r="H7" s="10">
        <v>220</v>
      </c>
      <c r="I7" s="10">
        <v>401</v>
      </c>
      <c r="J7" s="10"/>
      <c r="K7" s="10">
        <v>125</v>
      </c>
      <c r="L7" s="10">
        <v>151</v>
      </c>
      <c r="M7" s="10">
        <v>271</v>
      </c>
      <c r="N7" s="10">
        <v>135</v>
      </c>
      <c r="O7" s="10"/>
      <c r="P7" s="10">
        <v>116</v>
      </c>
      <c r="Q7" s="10">
        <v>153</v>
      </c>
      <c r="R7" s="10">
        <v>110</v>
      </c>
      <c r="S7" s="10">
        <v>273</v>
      </c>
      <c r="T7" s="10"/>
      <c r="U7" s="10">
        <v>356</v>
      </c>
      <c r="V7" s="10">
        <v>165</v>
      </c>
      <c r="W7" s="10">
        <v>89</v>
      </c>
      <c r="X7" s="10">
        <v>53</v>
      </c>
      <c r="Y7" s="10">
        <v>10</v>
      </c>
      <c r="Z7" s="10"/>
      <c r="AA7" s="10">
        <v>234</v>
      </c>
      <c r="AB7" s="10">
        <v>236</v>
      </c>
      <c r="AC7" s="10"/>
      <c r="AD7" s="10">
        <v>291</v>
      </c>
      <c r="AE7" s="10">
        <v>295</v>
      </c>
      <c r="AF7" s="10"/>
      <c r="AG7" s="10">
        <v>215</v>
      </c>
      <c r="AH7" s="10">
        <v>237</v>
      </c>
      <c r="AI7" s="10">
        <v>89</v>
      </c>
      <c r="AJ7" s="10" t="s">
        <v>122</v>
      </c>
      <c r="AK7" s="10" t="s">
        <v>122</v>
      </c>
      <c r="AL7" s="10" t="s">
        <v>122</v>
      </c>
      <c r="AM7" s="10">
        <v>20</v>
      </c>
      <c r="AN7" s="10">
        <v>51</v>
      </c>
      <c r="AO7" s="10">
        <v>3</v>
      </c>
      <c r="AP7" s="10"/>
      <c r="AQ7" s="10">
        <v>354</v>
      </c>
      <c r="AR7" s="10">
        <v>151</v>
      </c>
      <c r="AS7" s="10">
        <v>9</v>
      </c>
      <c r="AT7" s="10">
        <v>41</v>
      </c>
      <c r="AU7" s="10">
        <v>109</v>
      </c>
      <c r="AV7" s="10">
        <v>14</v>
      </c>
      <c r="AW7" s="10"/>
      <c r="AX7" s="10">
        <v>110</v>
      </c>
      <c r="AY7" s="10">
        <v>316</v>
      </c>
      <c r="AZ7" s="10">
        <v>25</v>
      </c>
      <c r="BA7" s="10">
        <v>104</v>
      </c>
      <c r="BB7" s="10">
        <v>127</v>
      </c>
      <c r="BC7" s="10"/>
      <c r="BD7" s="10">
        <v>465</v>
      </c>
      <c r="BE7" s="10">
        <v>215</v>
      </c>
      <c r="BF7" s="10"/>
      <c r="BG7" s="10">
        <v>359</v>
      </c>
      <c r="BH7" s="10">
        <v>320</v>
      </c>
      <c r="BI7" s="10"/>
      <c r="BJ7" s="10">
        <v>441</v>
      </c>
      <c r="BK7" s="10">
        <v>229</v>
      </c>
    </row>
    <row r="8" spans="2:63" ht="30" customHeight="1" x14ac:dyDescent="0.35">
      <c r="B8" s="11" t="s">
        <v>19</v>
      </c>
      <c r="C8" s="11">
        <v>672</v>
      </c>
      <c r="D8" s="11">
        <v>306</v>
      </c>
      <c r="E8" s="11">
        <v>364</v>
      </c>
      <c r="F8" s="11"/>
      <c r="G8" s="11">
        <v>64</v>
      </c>
      <c r="H8" s="11">
        <v>206</v>
      </c>
      <c r="I8" s="11">
        <v>402</v>
      </c>
      <c r="J8" s="11"/>
      <c r="K8" s="11">
        <v>115</v>
      </c>
      <c r="L8" s="11">
        <v>147</v>
      </c>
      <c r="M8" s="11">
        <v>264</v>
      </c>
      <c r="N8" s="11">
        <v>145</v>
      </c>
      <c r="O8" s="11"/>
      <c r="P8" s="11">
        <v>115</v>
      </c>
      <c r="Q8" s="11">
        <v>154</v>
      </c>
      <c r="R8" s="11">
        <v>108</v>
      </c>
      <c r="S8" s="11">
        <v>266</v>
      </c>
      <c r="T8" s="11"/>
      <c r="U8" s="11">
        <v>366</v>
      </c>
      <c r="V8" s="11">
        <v>155</v>
      </c>
      <c r="W8" s="11">
        <v>82</v>
      </c>
      <c r="X8" s="11">
        <v>49</v>
      </c>
      <c r="Y8" s="11">
        <v>10</v>
      </c>
      <c r="Z8" s="11"/>
      <c r="AA8" s="11">
        <v>228</v>
      </c>
      <c r="AB8" s="11">
        <v>236</v>
      </c>
      <c r="AC8" s="11"/>
      <c r="AD8" s="11">
        <v>283</v>
      </c>
      <c r="AE8" s="11">
        <v>294</v>
      </c>
      <c r="AF8" s="11"/>
      <c r="AG8" s="11">
        <v>214</v>
      </c>
      <c r="AH8" s="11">
        <v>234</v>
      </c>
      <c r="AI8" s="11">
        <v>85</v>
      </c>
      <c r="AJ8" s="11" t="s">
        <v>122</v>
      </c>
      <c r="AK8" s="11" t="s">
        <v>122</v>
      </c>
      <c r="AL8" s="11" t="s">
        <v>122</v>
      </c>
      <c r="AM8" s="11">
        <v>20</v>
      </c>
      <c r="AN8" s="11">
        <v>52</v>
      </c>
      <c r="AO8" s="11">
        <v>3</v>
      </c>
      <c r="AP8" s="11"/>
      <c r="AQ8" s="11">
        <v>349</v>
      </c>
      <c r="AR8" s="11">
        <v>148</v>
      </c>
      <c r="AS8" s="11">
        <v>9</v>
      </c>
      <c r="AT8" s="11">
        <v>40</v>
      </c>
      <c r="AU8" s="11">
        <v>108</v>
      </c>
      <c r="AV8" s="11">
        <v>14</v>
      </c>
      <c r="AW8" s="11"/>
      <c r="AX8" s="11">
        <v>112</v>
      </c>
      <c r="AY8" s="11">
        <v>308</v>
      </c>
      <c r="AZ8" s="11">
        <v>25</v>
      </c>
      <c r="BA8" s="11">
        <v>102</v>
      </c>
      <c r="BB8" s="11">
        <v>125</v>
      </c>
      <c r="BC8" s="11"/>
      <c r="BD8" s="11">
        <v>457</v>
      </c>
      <c r="BE8" s="11">
        <v>213</v>
      </c>
      <c r="BF8" s="11"/>
      <c r="BG8" s="11">
        <v>354</v>
      </c>
      <c r="BH8" s="11">
        <v>315</v>
      </c>
      <c r="BI8" s="11"/>
      <c r="BJ8" s="11">
        <v>433</v>
      </c>
      <c r="BK8" s="11">
        <v>227</v>
      </c>
    </row>
    <row r="9" spans="2:63" x14ac:dyDescent="0.35">
      <c r="B9" s="17" t="s">
        <v>202</v>
      </c>
      <c r="C9" s="16">
        <v>5.21099306506453E-2</v>
      </c>
      <c r="D9" s="16">
        <v>5.3630606666420499E-2</v>
      </c>
      <c r="E9" s="16">
        <v>5.1114211568533102E-2</v>
      </c>
      <c r="F9" s="16"/>
      <c r="G9" s="16">
        <v>0.14417934249445799</v>
      </c>
      <c r="H9" s="16">
        <v>9.1249345745877702E-2</v>
      </c>
      <c r="I9" s="16">
        <v>1.7315413043498099E-2</v>
      </c>
      <c r="J9" s="16"/>
      <c r="K9" s="16">
        <v>6.6085471548960995E-2</v>
      </c>
      <c r="L9" s="16">
        <v>2.0068487184448001E-2</v>
      </c>
      <c r="M9" s="16">
        <v>4.6347337940845702E-2</v>
      </c>
      <c r="N9" s="16">
        <v>8.3858919010427801E-2</v>
      </c>
      <c r="O9" s="16"/>
      <c r="P9" s="16">
        <v>0.10619682697329701</v>
      </c>
      <c r="Q9" s="16">
        <v>7.2423842396769897E-2</v>
      </c>
      <c r="R9" s="16">
        <v>3.7149772044405602E-2</v>
      </c>
      <c r="S9" s="16">
        <v>2.5302376960685199E-2</v>
      </c>
      <c r="T9" s="16"/>
      <c r="U9" s="16">
        <v>5.7907845594015697E-2</v>
      </c>
      <c r="V9" s="16">
        <v>5.3749894302680797E-2</v>
      </c>
      <c r="W9" s="16">
        <v>3.28189652118165E-2</v>
      </c>
      <c r="X9" s="16">
        <v>3.72403077766639E-2</v>
      </c>
      <c r="Y9" s="16">
        <v>0</v>
      </c>
      <c r="Z9" s="16"/>
      <c r="AA9" s="16">
        <v>5.9461491434529001E-2</v>
      </c>
      <c r="AB9" s="16">
        <v>3.9398507547578197E-2</v>
      </c>
      <c r="AC9" s="16"/>
      <c r="AD9" s="16">
        <v>4.4568249492970301E-2</v>
      </c>
      <c r="AE9" s="16">
        <v>4.9997534913541801E-2</v>
      </c>
      <c r="AF9" s="16"/>
      <c r="AG9" s="16">
        <v>4.7597410474018803E-2</v>
      </c>
      <c r="AH9" s="16">
        <v>2.4366887561746101E-2</v>
      </c>
      <c r="AI9" s="16">
        <v>3.2584505495993399E-2</v>
      </c>
      <c r="AJ9" s="16" t="s">
        <v>123</v>
      </c>
      <c r="AK9" s="16" t="s">
        <v>123</v>
      </c>
      <c r="AL9" s="16" t="s">
        <v>123</v>
      </c>
      <c r="AM9" s="16">
        <v>0</v>
      </c>
      <c r="AN9" s="16">
        <v>0.224254443874839</v>
      </c>
      <c r="AO9" s="16">
        <v>0</v>
      </c>
      <c r="AP9" s="16"/>
      <c r="AQ9" s="16">
        <v>2.1676613892315701E-2</v>
      </c>
      <c r="AR9" s="16">
        <v>4.6260174594714397E-2</v>
      </c>
      <c r="AS9" s="16">
        <v>0.27753733961805099</v>
      </c>
      <c r="AT9" s="16">
        <v>0.138090068700635</v>
      </c>
      <c r="AU9" s="16">
        <v>0.10744806398465501</v>
      </c>
      <c r="AV9" s="16">
        <v>6.5543993162861705E-2</v>
      </c>
      <c r="AW9" s="16"/>
      <c r="AX9" s="16">
        <v>7.12242857618509E-2</v>
      </c>
      <c r="AY9" s="16">
        <v>4.6040320712144103E-2</v>
      </c>
      <c r="AZ9" s="16">
        <v>6.3727867232656901E-2</v>
      </c>
      <c r="BA9" s="16">
        <v>7.3584287729912407E-2</v>
      </c>
      <c r="BB9" s="16">
        <v>3.0115186235516799E-2</v>
      </c>
      <c r="BC9" s="16"/>
      <c r="BD9" s="16">
        <v>5.0857556456660798E-2</v>
      </c>
      <c r="BE9" s="16">
        <v>5.5253630606690599E-2</v>
      </c>
      <c r="BF9" s="16"/>
      <c r="BG9" s="16">
        <v>4.3141053586210801E-2</v>
      </c>
      <c r="BH9" s="16">
        <v>6.2676378420406006E-2</v>
      </c>
      <c r="BI9" s="16"/>
      <c r="BJ9" s="16">
        <v>7.4582724474538897E-2</v>
      </c>
      <c r="BK9" s="16">
        <v>1.20573010818547E-2</v>
      </c>
    </row>
    <row r="10" spans="2:63" x14ac:dyDescent="0.35">
      <c r="B10" s="17" t="s">
        <v>203</v>
      </c>
      <c r="C10" s="16">
        <v>0.92745395950781595</v>
      </c>
      <c r="D10" s="16">
        <v>0.926328827236375</v>
      </c>
      <c r="E10" s="16">
        <v>0.92800690069476299</v>
      </c>
      <c r="F10" s="16"/>
      <c r="G10" s="16">
        <v>0.85582065750554204</v>
      </c>
      <c r="H10" s="16">
        <v>0.876956996048188</v>
      </c>
      <c r="I10" s="16">
        <v>0.96479319383421003</v>
      </c>
      <c r="J10" s="16"/>
      <c r="K10" s="16">
        <v>0.92538675799348802</v>
      </c>
      <c r="L10" s="16">
        <v>0.94709265416905997</v>
      </c>
      <c r="M10" s="16">
        <v>0.93151652291967102</v>
      </c>
      <c r="N10" s="16">
        <v>0.90188253247046801</v>
      </c>
      <c r="O10" s="16"/>
      <c r="P10" s="16">
        <v>0.86202955731073905</v>
      </c>
      <c r="Q10" s="16">
        <v>0.90734799048252501</v>
      </c>
      <c r="R10" s="16">
        <v>0.96285022795559405</v>
      </c>
      <c r="S10" s="16">
        <v>0.95600546567187705</v>
      </c>
      <c r="T10" s="16"/>
      <c r="U10" s="16">
        <v>0.91964491088897105</v>
      </c>
      <c r="V10" s="16">
        <v>0.917064912081204</v>
      </c>
      <c r="W10" s="16">
        <v>0.96718103478818296</v>
      </c>
      <c r="X10" s="16">
        <v>0.96275969222333602</v>
      </c>
      <c r="Y10" s="16">
        <v>1</v>
      </c>
      <c r="Z10" s="16"/>
      <c r="AA10" s="16">
        <v>0.93213176425873001</v>
      </c>
      <c r="AB10" s="16">
        <v>0.93674322447730796</v>
      </c>
      <c r="AC10" s="16"/>
      <c r="AD10" s="16">
        <v>0.93398193101196703</v>
      </c>
      <c r="AE10" s="16">
        <v>0.93049891931469897</v>
      </c>
      <c r="AF10" s="16"/>
      <c r="AG10" s="16">
        <v>0.92952423101966897</v>
      </c>
      <c r="AH10" s="16">
        <v>0.96229526362771201</v>
      </c>
      <c r="AI10" s="16">
        <v>0.95522281061968295</v>
      </c>
      <c r="AJ10" s="16" t="s">
        <v>123</v>
      </c>
      <c r="AK10" s="16" t="s">
        <v>123</v>
      </c>
      <c r="AL10" s="16" t="s">
        <v>123</v>
      </c>
      <c r="AM10" s="16">
        <v>0.94955520998073295</v>
      </c>
      <c r="AN10" s="16">
        <v>0.74224432388310502</v>
      </c>
      <c r="AO10" s="16">
        <v>1</v>
      </c>
      <c r="AP10" s="16"/>
      <c r="AQ10" s="16">
        <v>0.96081799878044505</v>
      </c>
      <c r="AR10" s="16">
        <v>0.94077410574884801</v>
      </c>
      <c r="AS10" s="16">
        <v>0.72246266038194895</v>
      </c>
      <c r="AT10" s="16">
        <v>0.84016831662654401</v>
      </c>
      <c r="AU10" s="16">
        <v>0.85741195426538597</v>
      </c>
      <c r="AV10" s="16">
        <v>0.93445600683713803</v>
      </c>
      <c r="AW10" s="16"/>
      <c r="AX10" s="16">
        <v>0.92092683861032398</v>
      </c>
      <c r="AY10" s="16">
        <v>0.94406961765846198</v>
      </c>
      <c r="AZ10" s="16">
        <v>0.89716917404702601</v>
      </c>
      <c r="BA10" s="16">
        <v>0.887223827674956</v>
      </c>
      <c r="BB10" s="16">
        <v>0.93119338518082095</v>
      </c>
      <c r="BC10" s="16"/>
      <c r="BD10" s="16">
        <v>0.93252212075983498</v>
      </c>
      <c r="BE10" s="16">
        <v>0.91594800612026595</v>
      </c>
      <c r="BF10" s="16"/>
      <c r="BG10" s="16">
        <v>0.93819876497982602</v>
      </c>
      <c r="BH10" s="16">
        <v>0.914699545616948</v>
      </c>
      <c r="BI10" s="16"/>
      <c r="BJ10" s="16">
        <v>0.90975625383299297</v>
      </c>
      <c r="BK10" s="16">
        <v>0.96986583062956699</v>
      </c>
    </row>
    <row r="11" spans="2:63" x14ac:dyDescent="0.35">
      <c r="B11" s="17" t="s">
        <v>84</v>
      </c>
      <c r="C11" s="18">
        <v>2.04361098415385E-2</v>
      </c>
      <c r="D11" s="18">
        <v>2.0040566097204501E-2</v>
      </c>
      <c r="E11" s="18">
        <v>2.0878887736703999E-2</v>
      </c>
      <c r="F11" s="18"/>
      <c r="G11" s="18">
        <v>0</v>
      </c>
      <c r="H11" s="18">
        <v>3.1793658205933897E-2</v>
      </c>
      <c r="I11" s="18">
        <v>1.78913931222917E-2</v>
      </c>
      <c r="J11" s="18"/>
      <c r="K11" s="18">
        <v>8.5277704575513098E-3</v>
      </c>
      <c r="L11" s="18">
        <v>3.2838858646492101E-2</v>
      </c>
      <c r="M11" s="18">
        <v>2.2136139139483701E-2</v>
      </c>
      <c r="N11" s="18">
        <v>1.4258548519103799E-2</v>
      </c>
      <c r="O11" s="18"/>
      <c r="P11" s="18">
        <v>3.17736157159643E-2</v>
      </c>
      <c r="Q11" s="18">
        <v>2.0228167120705399E-2</v>
      </c>
      <c r="R11" s="18">
        <v>0</v>
      </c>
      <c r="S11" s="18">
        <v>1.8692157367437401E-2</v>
      </c>
      <c r="T11" s="18"/>
      <c r="U11" s="18">
        <v>2.2447243517013701E-2</v>
      </c>
      <c r="V11" s="18">
        <v>2.91851936161154E-2</v>
      </c>
      <c r="W11" s="18">
        <v>0</v>
      </c>
      <c r="X11" s="18">
        <v>0</v>
      </c>
      <c r="Y11" s="18">
        <v>0</v>
      </c>
      <c r="Z11" s="18"/>
      <c r="AA11" s="18">
        <v>8.4067443067412807E-3</v>
      </c>
      <c r="AB11" s="18">
        <v>2.3858267975113499E-2</v>
      </c>
      <c r="AC11" s="18"/>
      <c r="AD11" s="18">
        <v>2.1449819495062201E-2</v>
      </c>
      <c r="AE11" s="18">
        <v>1.9503545771759001E-2</v>
      </c>
      <c r="AF11" s="18"/>
      <c r="AG11" s="18">
        <v>2.28783585063119E-2</v>
      </c>
      <c r="AH11" s="18">
        <v>1.33378488105421E-2</v>
      </c>
      <c r="AI11" s="18">
        <v>1.21926838843237E-2</v>
      </c>
      <c r="AJ11" s="18" t="s">
        <v>123</v>
      </c>
      <c r="AK11" s="18" t="s">
        <v>123</v>
      </c>
      <c r="AL11" s="18" t="s">
        <v>123</v>
      </c>
      <c r="AM11" s="18">
        <v>5.0444790019266897E-2</v>
      </c>
      <c r="AN11" s="18">
        <v>3.35012322420567E-2</v>
      </c>
      <c r="AO11" s="18">
        <v>0</v>
      </c>
      <c r="AP11" s="18"/>
      <c r="AQ11" s="18">
        <v>1.7505387327239101E-2</v>
      </c>
      <c r="AR11" s="18">
        <v>1.29657196564371E-2</v>
      </c>
      <c r="AS11" s="18">
        <v>0</v>
      </c>
      <c r="AT11" s="18">
        <v>2.1741614672820101E-2</v>
      </c>
      <c r="AU11" s="18">
        <v>3.5139981749959602E-2</v>
      </c>
      <c r="AV11" s="18">
        <v>0</v>
      </c>
      <c r="AW11" s="18"/>
      <c r="AX11" s="18">
        <v>7.84887562782461E-3</v>
      </c>
      <c r="AY11" s="18">
        <v>9.8900616293937996E-3</v>
      </c>
      <c r="AZ11" s="18">
        <v>3.9102958720317001E-2</v>
      </c>
      <c r="BA11" s="18">
        <v>3.9191884595131503E-2</v>
      </c>
      <c r="BB11" s="18">
        <v>3.8691428583661799E-2</v>
      </c>
      <c r="BC11" s="18"/>
      <c r="BD11" s="18">
        <v>1.6620322783503699E-2</v>
      </c>
      <c r="BE11" s="18">
        <v>2.87983632730433E-2</v>
      </c>
      <c r="BF11" s="18"/>
      <c r="BG11" s="18">
        <v>1.8660181433962801E-2</v>
      </c>
      <c r="BH11" s="18">
        <v>2.26240759626457E-2</v>
      </c>
      <c r="BI11" s="18"/>
      <c r="BJ11" s="18">
        <v>1.56610216924679E-2</v>
      </c>
      <c r="BK11" s="18">
        <v>1.8076868288578799E-2</v>
      </c>
    </row>
    <row r="12" spans="2:63" x14ac:dyDescent="0.35">
      <c r="B12" t="s">
        <v>492</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K16"/>
  <sheetViews>
    <sheetView showGridLines="0" topLeftCell="A6" workbookViewId="0">
      <pane xSplit="2" topLeftCell="C1" activePane="topRight" state="frozen"/>
      <selection pane="topRight" activeCell="B12" sqref="B12"/>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682</v>
      </c>
      <c r="D7" s="10">
        <v>300</v>
      </c>
      <c r="E7" s="10">
        <v>380</v>
      </c>
      <c r="F7" s="10"/>
      <c r="G7" s="10">
        <v>61</v>
      </c>
      <c r="H7" s="10">
        <v>220</v>
      </c>
      <c r="I7" s="10">
        <v>401</v>
      </c>
      <c r="J7" s="10"/>
      <c r="K7" s="10">
        <v>125</v>
      </c>
      <c r="L7" s="10">
        <v>151</v>
      </c>
      <c r="M7" s="10">
        <v>271</v>
      </c>
      <c r="N7" s="10">
        <v>135</v>
      </c>
      <c r="O7" s="10"/>
      <c r="P7" s="10">
        <v>116</v>
      </c>
      <c r="Q7" s="10">
        <v>153</v>
      </c>
      <c r="R7" s="10">
        <v>110</v>
      </c>
      <c r="S7" s="10">
        <v>273</v>
      </c>
      <c r="T7" s="10"/>
      <c r="U7" s="10">
        <v>356</v>
      </c>
      <c r="V7" s="10">
        <v>165</v>
      </c>
      <c r="W7" s="10">
        <v>89</v>
      </c>
      <c r="X7" s="10">
        <v>53</v>
      </c>
      <c r="Y7" s="10">
        <v>10</v>
      </c>
      <c r="Z7" s="10"/>
      <c r="AA7" s="10">
        <v>234</v>
      </c>
      <c r="AB7" s="10">
        <v>236</v>
      </c>
      <c r="AC7" s="10"/>
      <c r="AD7" s="10">
        <v>291</v>
      </c>
      <c r="AE7" s="10">
        <v>295</v>
      </c>
      <c r="AF7" s="10"/>
      <c r="AG7" s="10">
        <v>215</v>
      </c>
      <c r="AH7" s="10">
        <v>237</v>
      </c>
      <c r="AI7" s="10">
        <v>89</v>
      </c>
      <c r="AJ7" s="10" t="s">
        <v>122</v>
      </c>
      <c r="AK7" s="10" t="s">
        <v>122</v>
      </c>
      <c r="AL7" s="10" t="s">
        <v>122</v>
      </c>
      <c r="AM7" s="10">
        <v>20</v>
      </c>
      <c r="AN7" s="10">
        <v>51</v>
      </c>
      <c r="AO7" s="10">
        <v>3</v>
      </c>
      <c r="AP7" s="10"/>
      <c r="AQ7" s="10">
        <v>354</v>
      </c>
      <c r="AR7" s="10">
        <v>151</v>
      </c>
      <c r="AS7" s="10">
        <v>9</v>
      </c>
      <c r="AT7" s="10">
        <v>41</v>
      </c>
      <c r="AU7" s="10">
        <v>109</v>
      </c>
      <c r="AV7" s="10">
        <v>14</v>
      </c>
      <c r="AW7" s="10"/>
      <c r="AX7" s="10">
        <v>110</v>
      </c>
      <c r="AY7" s="10">
        <v>316</v>
      </c>
      <c r="AZ7" s="10">
        <v>25</v>
      </c>
      <c r="BA7" s="10">
        <v>104</v>
      </c>
      <c r="BB7" s="10">
        <v>127</v>
      </c>
      <c r="BC7" s="10"/>
      <c r="BD7" s="10">
        <v>465</v>
      </c>
      <c r="BE7" s="10">
        <v>215</v>
      </c>
      <c r="BF7" s="10"/>
      <c r="BG7" s="10">
        <v>359</v>
      </c>
      <c r="BH7" s="10">
        <v>320</v>
      </c>
      <c r="BI7" s="10"/>
      <c r="BJ7" s="10">
        <v>441</v>
      </c>
      <c r="BK7" s="10">
        <v>229</v>
      </c>
    </row>
    <row r="8" spans="2:63" ht="30" customHeight="1" x14ac:dyDescent="0.35">
      <c r="B8" s="11" t="s">
        <v>19</v>
      </c>
      <c r="C8" s="11">
        <v>672</v>
      </c>
      <c r="D8" s="11">
        <v>306</v>
      </c>
      <c r="E8" s="11">
        <v>364</v>
      </c>
      <c r="F8" s="11"/>
      <c r="G8" s="11">
        <v>64</v>
      </c>
      <c r="H8" s="11">
        <v>206</v>
      </c>
      <c r="I8" s="11">
        <v>402</v>
      </c>
      <c r="J8" s="11"/>
      <c r="K8" s="11">
        <v>115</v>
      </c>
      <c r="L8" s="11">
        <v>147</v>
      </c>
      <c r="M8" s="11">
        <v>264</v>
      </c>
      <c r="N8" s="11">
        <v>145</v>
      </c>
      <c r="O8" s="11"/>
      <c r="P8" s="11">
        <v>115</v>
      </c>
      <c r="Q8" s="11">
        <v>154</v>
      </c>
      <c r="R8" s="11">
        <v>108</v>
      </c>
      <c r="S8" s="11">
        <v>266</v>
      </c>
      <c r="T8" s="11"/>
      <c r="U8" s="11">
        <v>366</v>
      </c>
      <c r="V8" s="11">
        <v>155</v>
      </c>
      <c r="W8" s="11">
        <v>82</v>
      </c>
      <c r="X8" s="11">
        <v>49</v>
      </c>
      <c r="Y8" s="11">
        <v>10</v>
      </c>
      <c r="Z8" s="11"/>
      <c r="AA8" s="11">
        <v>228</v>
      </c>
      <c r="AB8" s="11">
        <v>236</v>
      </c>
      <c r="AC8" s="11"/>
      <c r="AD8" s="11">
        <v>283</v>
      </c>
      <c r="AE8" s="11">
        <v>294</v>
      </c>
      <c r="AF8" s="11"/>
      <c r="AG8" s="11">
        <v>214</v>
      </c>
      <c r="AH8" s="11">
        <v>234</v>
      </c>
      <c r="AI8" s="11">
        <v>85</v>
      </c>
      <c r="AJ8" s="11" t="s">
        <v>122</v>
      </c>
      <c r="AK8" s="11" t="s">
        <v>122</v>
      </c>
      <c r="AL8" s="11" t="s">
        <v>122</v>
      </c>
      <c r="AM8" s="11">
        <v>20</v>
      </c>
      <c r="AN8" s="11">
        <v>52</v>
      </c>
      <c r="AO8" s="11">
        <v>3</v>
      </c>
      <c r="AP8" s="11"/>
      <c r="AQ8" s="11">
        <v>349</v>
      </c>
      <c r="AR8" s="11">
        <v>148</v>
      </c>
      <c r="AS8" s="11">
        <v>9</v>
      </c>
      <c r="AT8" s="11">
        <v>40</v>
      </c>
      <c r="AU8" s="11">
        <v>108</v>
      </c>
      <c r="AV8" s="11">
        <v>14</v>
      </c>
      <c r="AW8" s="11"/>
      <c r="AX8" s="11">
        <v>112</v>
      </c>
      <c r="AY8" s="11">
        <v>308</v>
      </c>
      <c r="AZ8" s="11">
        <v>25</v>
      </c>
      <c r="BA8" s="11">
        <v>102</v>
      </c>
      <c r="BB8" s="11">
        <v>125</v>
      </c>
      <c r="BC8" s="11"/>
      <c r="BD8" s="11">
        <v>457</v>
      </c>
      <c r="BE8" s="11">
        <v>213</v>
      </c>
      <c r="BF8" s="11"/>
      <c r="BG8" s="11">
        <v>354</v>
      </c>
      <c r="BH8" s="11">
        <v>315</v>
      </c>
      <c r="BI8" s="11"/>
      <c r="BJ8" s="11">
        <v>433</v>
      </c>
      <c r="BK8" s="11">
        <v>227</v>
      </c>
    </row>
    <row r="9" spans="2:63" x14ac:dyDescent="0.35">
      <c r="B9" s="17" t="s">
        <v>202</v>
      </c>
      <c r="C9" s="16">
        <v>3.8709333387243403E-2</v>
      </c>
      <c r="D9" s="16">
        <v>3.1472753294423401E-2</v>
      </c>
      <c r="E9" s="16">
        <v>4.4997838075263301E-2</v>
      </c>
      <c r="F9" s="16"/>
      <c r="G9" s="16">
        <v>0.110420210774724</v>
      </c>
      <c r="H9" s="16">
        <v>6.8126065955197795E-2</v>
      </c>
      <c r="I9" s="16">
        <v>1.21557623909036E-2</v>
      </c>
      <c r="J9" s="16"/>
      <c r="K9" s="16">
        <v>4.5380892183554802E-2</v>
      </c>
      <c r="L9" s="16">
        <v>4.3945642653441801E-2</v>
      </c>
      <c r="M9" s="16">
        <v>4.3147572766646103E-2</v>
      </c>
      <c r="N9" s="16">
        <v>2.0068405222484001E-2</v>
      </c>
      <c r="O9" s="16"/>
      <c r="P9" s="16">
        <v>4.7994523934011699E-2</v>
      </c>
      <c r="Q9" s="16">
        <v>2.45181126863117E-2</v>
      </c>
      <c r="R9" s="16">
        <v>4.1168900680614698E-2</v>
      </c>
      <c r="S9" s="16">
        <v>4.2756418130848399E-2</v>
      </c>
      <c r="T9" s="16"/>
      <c r="U9" s="16">
        <v>3.6626992779619602E-2</v>
      </c>
      <c r="V9" s="16">
        <v>2.32764808721742E-2</v>
      </c>
      <c r="W9" s="16">
        <v>7.6308454336279904E-2</v>
      </c>
      <c r="X9" s="16">
        <v>1.9480530893028099E-2</v>
      </c>
      <c r="Y9" s="16">
        <v>8.2728289719836506E-2</v>
      </c>
      <c r="Z9" s="16"/>
      <c r="AA9" s="16">
        <v>4.0537383951138803E-2</v>
      </c>
      <c r="AB9" s="16">
        <v>4.7427762610642001E-2</v>
      </c>
      <c r="AC9" s="16"/>
      <c r="AD9" s="16">
        <v>3.2231373685905999E-2</v>
      </c>
      <c r="AE9" s="16">
        <v>4.8234865155384402E-2</v>
      </c>
      <c r="AF9" s="16"/>
      <c r="AG9" s="16">
        <v>2.1930561841725298E-2</v>
      </c>
      <c r="AH9" s="16">
        <v>2.0809687594207101E-2</v>
      </c>
      <c r="AI9" s="16">
        <v>5.57241902517163E-2</v>
      </c>
      <c r="AJ9" s="16" t="s">
        <v>123</v>
      </c>
      <c r="AK9" s="16" t="s">
        <v>123</v>
      </c>
      <c r="AL9" s="16" t="s">
        <v>123</v>
      </c>
      <c r="AM9" s="16">
        <v>5.1020355886017402E-2</v>
      </c>
      <c r="AN9" s="16">
        <v>7.0066577654721698E-2</v>
      </c>
      <c r="AO9" s="16">
        <v>0</v>
      </c>
      <c r="AP9" s="16"/>
      <c r="AQ9" s="16">
        <v>3.2006967466970397E-2</v>
      </c>
      <c r="AR9" s="16">
        <v>3.2161691284396998E-2</v>
      </c>
      <c r="AS9" s="16">
        <v>0.10015358042079001</v>
      </c>
      <c r="AT9" s="16">
        <v>0.11152192406242301</v>
      </c>
      <c r="AU9" s="16">
        <v>4.3380631458019299E-2</v>
      </c>
      <c r="AV9" s="16">
        <v>0</v>
      </c>
      <c r="AW9" s="16"/>
      <c r="AX9" s="16">
        <v>3.3553167412926903E-2</v>
      </c>
      <c r="AY9" s="16">
        <v>2.96580600015743E-2</v>
      </c>
      <c r="AZ9" s="16">
        <v>0</v>
      </c>
      <c r="BA9" s="16">
        <v>3.5533629689998597E-2</v>
      </c>
      <c r="BB9" s="16">
        <v>7.6166691147744103E-2</v>
      </c>
      <c r="BC9" s="16"/>
      <c r="BD9" s="16">
        <v>4.0449931683161099E-2</v>
      </c>
      <c r="BE9" s="16">
        <v>3.5317078338638001E-2</v>
      </c>
      <c r="BF9" s="16"/>
      <c r="BG9" s="16">
        <v>3.7115019490339601E-2</v>
      </c>
      <c r="BH9" s="16">
        <v>4.0866159060462301E-2</v>
      </c>
      <c r="BI9" s="16"/>
      <c r="BJ9" s="16">
        <v>4.9645034261786597E-2</v>
      </c>
      <c r="BK9" s="16">
        <v>1.9935753198868401E-2</v>
      </c>
    </row>
    <row r="10" spans="2:63" x14ac:dyDescent="0.35">
      <c r="B10" s="17" t="s">
        <v>203</v>
      </c>
      <c r="C10" s="16">
        <v>0.92033374794557399</v>
      </c>
      <c r="D10" s="16">
        <v>0.92904516671957105</v>
      </c>
      <c r="E10" s="16">
        <v>0.91258483295017601</v>
      </c>
      <c r="F10" s="16"/>
      <c r="G10" s="16">
        <v>0.84743308789010197</v>
      </c>
      <c r="H10" s="16">
        <v>0.89518623019775201</v>
      </c>
      <c r="I10" s="16">
        <v>0.94489102197865105</v>
      </c>
      <c r="J10" s="16"/>
      <c r="K10" s="16">
        <v>0.923413026679336</v>
      </c>
      <c r="L10" s="16">
        <v>0.89562576792132897</v>
      </c>
      <c r="M10" s="16">
        <v>0.91579795266298003</v>
      </c>
      <c r="N10" s="16">
        <v>0.95108028552582902</v>
      </c>
      <c r="O10" s="16"/>
      <c r="P10" s="16">
        <v>0.88296180831039095</v>
      </c>
      <c r="Q10" s="16">
        <v>0.93107708465438099</v>
      </c>
      <c r="R10" s="16">
        <v>0.92186832138844699</v>
      </c>
      <c r="S10" s="16">
        <v>0.93495758053176703</v>
      </c>
      <c r="T10" s="16"/>
      <c r="U10" s="16">
        <v>0.91883034688138299</v>
      </c>
      <c r="V10" s="16">
        <v>0.93995285897460201</v>
      </c>
      <c r="W10" s="16">
        <v>0.90204772237315001</v>
      </c>
      <c r="X10" s="16">
        <v>0.94420125078988903</v>
      </c>
      <c r="Y10" s="16">
        <v>0.91727171028016397</v>
      </c>
      <c r="Z10" s="16"/>
      <c r="AA10" s="16">
        <v>0.926254329927238</v>
      </c>
      <c r="AB10" s="16">
        <v>0.90601497747833204</v>
      </c>
      <c r="AC10" s="16"/>
      <c r="AD10" s="16">
        <v>0.93075089859994597</v>
      </c>
      <c r="AE10" s="16">
        <v>0.91104642695378002</v>
      </c>
      <c r="AF10" s="16"/>
      <c r="AG10" s="16">
        <v>0.922264436234427</v>
      </c>
      <c r="AH10" s="16">
        <v>0.97034362551447995</v>
      </c>
      <c r="AI10" s="16">
        <v>0.86427279761361298</v>
      </c>
      <c r="AJ10" s="16" t="s">
        <v>123</v>
      </c>
      <c r="AK10" s="16" t="s">
        <v>123</v>
      </c>
      <c r="AL10" s="16" t="s">
        <v>123</v>
      </c>
      <c r="AM10" s="16">
        <v>0.84499168756302401</v>
      </c>
      <c r="AN10" s="16">
        <v>0.895482549179482</v>
      </c>
      <c r="AO10" s="16">
        <v>1</v>
      </c>
      <c r="AP10" s="16"/>
      <c r="AQ10" s="16">
        <v>0.92770392425785597</v>
      </c>
      <c r="AR10" s="16">
        <v>0.92827509734532099</v>
      </c>
      <c r="AS10" s="16">
        <v>0.79416566076499895</v>
      </c>
      <c r="AT10" s="16">
        <v>0.86275505778389905</v>
      </c>
      <c r="AU10" s="16">
        <v>0.91414412898828001</v>
      </c>
      <c r="AV10" s="16">
        <v>1</v>
      </c>
      <c r="AW10" s="16"/>
      <c r="AX10" s="16">
        <v>0.92639443317989101</v>
      </c>
      <c r="AY10" s="16">
        <v>0.92500890212595999</v>
      </c>
      <c r="AZ10" s="16">
        <v>0.96089704127968301</v>
      </c>
      <c r="BA10" s="16">
        <v>0.93462586630783095</v>
      </c>
      <c r="BB10" s="16">
        <v>0.88344125911635296</v>
      </c>
      <c r="BC10" s="16"/>
      <c r="BD10" s="16">
        <v>0.92317807413186104</v>
      </c>
      <c r="BE10" s="16">
        <v>0.91353400696337905</v>
      </c>
      <c r="BF10" s="16"/>
      <c r="BG10" s="16">
        <v>0.92878902861458401</v>
      </c>
      <c r="BH10" s="16">
        <v>0.91008350472448396</v>
      </c>
      <c r="BI10" s="16"/>
      <c r="BJ10" s="16">
        <v>0.91908861638605199</v>
      </c>
      <c r="BK10" s="16">
        <v>0.93129049147978005</v>
      </c>
    </row>
    <row r="11" spans="2:63" x14ac:dyDescent="0.35">
      <c r="B11" s="17" t="s">
        <v>84</v>
      </c>
      <c r="C11" s="18">
        <v>4.0956918667182401E-2</v>
      </c>
      <c r="D11" s="18">
        <v>3.94820799860051E-2</v>
      </c>
      <c r="E11" s="18">
        <v>4.24173289745607E-2</v>
      </c>
      <c r="F11" s="18"/>
      <c r="G11" s="18">
        <v>4.2146701335174501E-2</v>
      </c>
      <c r="H11" s="18">
        <v>3.66877038470503E-2</v>
      </c>
      <c r="I11" s="18">
        <v>4.2953215630444998E-2</v>
      </c>
      <c r="J11" s="18"/>
      <c r="K11" s="18">
        <v>3.1206081137108699E-2</v>
      </c>
      <c r="L11" s="18">
        <v>6.0428589425229197E-2</v>
      </c>
      <c r="M11" s="18">
        <v>4.1054474570373901E-2</v>
      </c>
      <c r="N11" s="18">
        <v>2.8851309251686899E-2</v>
      </c>
      <c r="O11" s="18"/>
      <c r="P11" s="18">
        <v>6.9043667755596796E-2</v>
      </c>
      <c r="Q11" s="18">
        <v>4.4404802659307199E-2</v>
      </c>
      <c r="R11" s="18">
        <v>3.6962777930938197E-2</v>
      </c>
      <c r="S11" s="18">
        <v>2.22860013373847E-2</v>
      </c>
      <c r="T11" s="18"/>
      <c r="U11" s="18">
        <v>4.4542660338997203E-2</v>
      </c>
      <c r="V11" s="18">
        <v>3.6770660153223597E-2</v>
      </c>
      <c r="W11" s="18">
        <v>2.16438232905703E-2</v>
      </c>
      <c r="X11" s="18">
        <v>3.6318218317082901E-2</v>
      </c>
      <c r="Y11" s="18">
        <v>0</v>
      </c>
      <c r="Z11" s="18"/>
      <c r="AA11" s="18">
        <v>3.3208286121622799E-2</v>
      </c>
      <c r="AB11" s="18">
        <v>4.6557259911026397E-2</v>
      </c>
      <c r="AC11" s="18"/>
      <c r="AD11" s="18">
        <v>3.7017727714147602E-2</v>
      </c>
      <c r="AE11" s="18">
        <v>4.0718707890835398E-2</v>
      </c>
      <c r="AF11" s="18"/>
      <c r="AG11" s="18">
        <v>5.5805001923848199E-2</v>
      </c>
      <c r="AH11" s="18">
        <v>8.8466868913130107E-3</v>
      </c>
      <c r="AI11" s="18">
        <v>8.0003012134670495E-2</v>
      </c>
      <c r="AJ11" s="18" t="s">
        <v>123</v>
      </c>
      <c r="AK11" s="18" t="s">
        <v>123</v>
      </c>
      <c r="AL11" s="18" t="s">
        <v>123</v>
      </c>
      <c r="AM11" s="18">
        <v>0.10398795655095799</v>
      </c>
      <c r="AN11" s="18">
        <v>3.4450873165796501E-2</v>
      </c>
      <c r="AO11" s="18">
        <v>0</v>
      </c>
      <c r="AP11" s="18"/>
      <c r="AQ11" s="18">
        <v>4.02891082751737E-2</v>
      </c>
      <c r="AR11" s="18">
        <v>3.9563211370282299E-2</v>
      </c>
      <c r="AS11" s="18">
        <v>0.105680758814211</v>
      </c>
      <c r="AT11" s="18">
        <v>2.5723018153677599E-2</v>
      </c>
      <c r="AU11" s="18">
        <v>4.2475239553701201E-2</v>
      </c>
      <c r="AV11" s="18">
        <v>0</v>
      </c>
      <c r="AW11" s="18"/>
      <c r="AX11" s="18">
        <v>4.0052399407181798E-2</v>
      </c>
      <c r="AY11" s="18">
        <v>4.5333037872466099E-2</v>
      </c>
      <c r="AZ11" s="18">
        <v>3.9102958720317001E-2</v>
      </c>
      <c r="BA11" s="18">
        <v>2.9840504002170701E-2</v>
      </c>
      <c r="BB11" s="18">
        <v>4.0392049735903199E-2</v>
      </c>
      <c r="BC11" s="18"/>
      <c r="BD11" s="18">
        <v>3.6371994184977302E-2</v>
      </c>
      <c r="BE11" s="18">
        <v>5.1148914697983397E-2</v>
      </c>
      <c r="BF11" s="18"/>
      <c r="BG11" s="18">
        <v>3.4095951895075798E-2</v>
      </c>
      <c r="BH11" s="18">
        <v>4.9050336215053197E-2</v>
      </c>
      <c r="BI11" s="18"/>
      <c r="BJ11" s="18">
        <v>3.1266349352161403E-2</v>
      </c>
      <c r="BK11" s="18">
        <v>4.8773755321351898E-2</v>
      </c>
    </row>
    <row r="12" spans="2:63" x14ac:dyDescent="0.35">
      <c r="B12" t="s">
        <v>492</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K16"/>
  <sheetViews>
    <sheetView showGridLines="0" topLeftCell="A5" workbookViewId="0">
      <pane xSplit="2" topLeftCell="C1" activePane="topRight" state="frozen"/>
      <selection pane="topRight" activeCell="B12" sqref="B12"/>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682</v>
      </c>
      <c r="D7" s="10">
        <v>300</v>
      </c>
      <c r="E7" s="10">
        <v>380</v>
      </c>
      <c r="F7" s="10"/>
      <c r="G7" s="10">
        <v>61</v>
      </c>
      <c r="H7" s="10">
        <v>220</v>
      </c>
      <c r="I7" s="10">
        <v>401</v>
      </c>
      <c r="J7" s="10"/>
      <c r="K7" s="10">
        <v>125</v>
      </c>
      <c r="L7" s="10">
        <v>151</v>
      </c>
      <c r="M7" s="10">
        <v>271</v>
      </c>
      <c r="N7" s="10">
        <v>135</v>
      </c>
      <c r="O7" s="10"/>
      <c r="P7" s="10">
        <v>116</v>
      </c>
      <c r="Q7" s="10">
        <v>153</v>
      </c>
      <c r="R7" s="10">
        <v>110</v>
      </c>
      <c r="S7" s="10">
        <v>273</v>
      </c>
      <c r="T7" s="10"/>
      <c r="U7" s="10">
        <v>356</v>
      </c>
      <c r="V7" s="10">
        <v>165</v>
      </c>
      <c r="W7" s="10">
        <v>89</v>
      </c>
      <c r="X7" s="10">
        <v>53</v>
      </c>
      <c r="Y7" s="10">
        <v>10</v>
      </c>
      <c r="Z7" s="10"/>
      <c r="AA7" s="10">
        <v>234</v>
      </c>
      <c r="AB7" s="10">
        <v>236</v>
      </c>
      <c r="AC7" s="10"/>
      <c r="AD7" s="10">
        <v>291</v>
      </c>
      <c r="AE7" s="10">
        <v>295</v>
      </c>
      <c r="AF7" s="10"/>
      <c r="AG7" s="10">
        <v>215</v>
      </c>
      <c r="AH7" s="10">
        <v>237</v>
      </c>
      <c r="AI7" s="10">
        <v>89</v>
      </c>
      <c r="AJ7" s="10" t="s">
        <v>122</v>
      </c>
      <c r="AK7" s="10" t="s">
        <v>122</v>
      </c>
      <c r="AL7" s="10" t="s">
        <v>122</v>
      </c>
      <c r="AM7" s="10">
        <v>20</v>
      </c>
      <c r="AN7" s="10">
        <v>51</v>
      </c>
      <c r="AO7" s="10">
        <v>3</v>
      </c>
      <c r="AP7" s="10"/>
      <c r="AQ7" s="10">
        <v>354</v>
      </c>
      <c r="AR7" s="10">
        <v>151</v>
      </c>
      <c r="AS7" s="10">
        <v>9</v>
      </c>
      <c r="AT7" s="10">
        <v>41</v>
      </c>
      <c r="AU7" s="10">
        <v>109</v>
      </c>
      <c r="AV7" s="10">
        <v>14</v>
      </c>
      <c r="AW7" s="10"/>
      <c r="AX7" s="10">
        <v>110</v>
      </c>
      <c r="AY7" s="10">
        <v>316</v>
      </c>
      <c r="AZ7" s="10">
        <v>25</v>
      </c>
      <c r="BA7" s="10">
        <v>104</v>
      </c>
      <c r="BB7" s="10">
        <v>127</v>
      </c>
      <c r="BC7" s="10"/>
      <c r="BD7" s="10">
        <v>465</v>
      </c>
      <c r="BE7" s="10">
        <v>215</v>
      </c>
      <c r="BF7" s="10"/>
      <c r="BG7" s="10">
        <v>359</v>
      </c>
      <c r="BH7" s="10">
        <v>320</v>
      </c>
      <c r="BI7" s="10"/>
      <c r="BJ7" s="10">
        <v>441</v>
      </c>
      <c r="BK7" s="10">
        <v>229</v>
      </c>
    </row>
    <row r="8" spans="2:63" ht="30" customHeight="1" x14ac:dyDescent="0.35">
      <c r="B8" s="11" t="s">
        <v>19</v>
      </c>
      <c r="C8" s="11">
        <v>672</v>
      </c>
      <c r="D8" s="11">
        <v>306</v>
      </c>
      <c r="E8" s="11">
        <v>364</v>
      </c>
      <c r="F8" s="11"/>
      <c r="G8" s="11">
        <v>64</v>
      </c>
      <c r="H8" s="11">
        <v>206</v>
      </c>
      <c r="I8" s="11">
        <v>402</v>
      </c>
      <c r="J8" s="11"/>
      <c r="K8" s="11">
        <v>115</v>
      </c>
      <c r="L8" s="11">
        <v>147</v>
      </c>
      <c r="M8" s="11">
        <v>264</v>
      </c>
      <c r="N8" s="11">
        <v>145</v>
      </c>
      <c r="O8" s="11"/>
      <c r="P8" s="11">
        <v>115</v>
      </c>
      <c r="Q8" s="11">
        <v>154</v>
      </c>
      <c r="R8" s="11">
        <v>108</v>
      </c>
      <c r="S8" s="11">
        <v>266</v>
      </c>
      <c r="T8" s="11"/>
      <c r="U8" s="11">
        <v>366</v>
      </c>
      <c r="V8" s="11">
        <v>155</v>
      </c>
      <c r="W8" s="11">
        <v>82</v>
      </c>
      <c r="X8" s="11">
        <v>49</v>
      </c>
      <c r="Y8" s="11">
        <v>10</v>
      </c>
      <c r="Z8" s="11"/>
      <c r="AA8" s="11">
        <v>228</v>
      </c>
      <c r="AB8" s="11">
        <v>236</v>
      </c>
      <c r="AC8" s="11"/>
      <c r="AD8" s="11">
        <v>283</v>
      </c>
      <c r="AE8" s="11">
        <v>294</v>
      </c>
      <c r="AF8" s="11"/>
      <c r="AG8" s="11">
        <v>214</v>
      </c>
      <c r="AH8" s="11">
        <v>234</v>
      </c>
      <c r="AI8" s="11">
        <v>85</v>
      </c>
      <c r="AJ8" s="11" t="s">
        <v>122</v>
      </c>
      <c r="AK8" s="11" t="s">
        <v>122</v>
      </c>
      <c r="AL8" s="11" t="s">
        <v>122</v>
      </c>
      <c r="AM8" s="11">
        <v>20</v>
      </c>
      <c r="AN8" s="11">
        <v>52</v>
      </c>
      <c r="AO8" s="11">
        <v>3</v>
      </c>
      <c r="AP8" s="11"/>
      <c r="AQ8" s="11">
        <v>349</v>
      </c>
      <c r="AR8" s="11">
        <v>148</v>
      </c>
      <c r="AS8" s="11">
        <v>9</v>
      </c>
      <c r="AT8" s="11">
        <v>40</v>
      </c>
      <c r="AU8" s="11">
        <v>108</v>
      </c>
      <c r="AV8" s="11">
        <v>14</v>
      </c>
      <c r="AW8" s="11"/>
      <c r="AX8" s="11">
        <v>112</v>
      </c>
      <c r="AY8" s="11">
        <v>308</v>
      </c>
      <c r="AZ8" s="11">
        <v>25</v>
      </c>
      <c r="BA8" s="11">
        <v>102</v>
      </c>
      <c r="BB8" s="11">
        <v>125</v>
      </c>
      <c r="BC8" s="11"/>
      <c r="BD8" s="11">
        <v>457</v>
      </c>
      <c r="BE8" s="11">
        <v>213</v>
      </c>
      <c r="BF8" s="11"/>
      <c r="BG8" s="11">
        <v>354</v>
      </c>
      <c r="BH8" s="11">
        <v>315</v>
      </c>
      <c r="BI8" s="11"/>
      <c r="BJ8" s="11">
        <v>433</v>
      </c>
      <c r="BK8" s="11">
        <v>227</v>
      </c>
    </row>
    <row r="9" spans="2:63" x14ac:dyDescent="0.35">
      <c r="B9" s="17" t="s">
        <v>202</v>
      </c>
      <c r="C9" s="16">
        <v>0.19823605205991501</v>
      </c>
      <c r="D9" s="16">
        <v>0.122558774666954</v>
      </c>
      <c r="E9" s="16">
        <v>0.26288183856699798</v>
      </c>
      <c r="F9" s="16"/>
      <c r="G9" s="16">
        <v>0.25957124749718902</v>
      </c>
      <c r="H9" s="16">
        <v>0.24144382176558199</v>
      </c>
      <c r="I9" s="16">
        <v>0.16627996178475599</v>
      </c>
      <c r="J9" s="16"/>
      <c r="K9" s="16">
        <v>0.206368858204658</v>
      </c>
      <c r="L9" s="16">
        <v>0.21837821687047501</v>
      </c>
      <c r="M9" s="16">
        <v>0.20259537807224501</v>
      </c>
      <c r="N9" s="16">
        <v>0.16353831489114101</v>
      </c>
      <c r="O9" s="16"/>
      <c r="P9" s="16">
        <v>0.234386894601084</v>
      </c>
      <c r="Q9" s="16">
        <v>0.233273109900726</v>
      </c>
      <c r="R9" s="16">
        <v>0.142734596750698</v>
      </c>
      <c r="S9" s="16">
        <v>0.18523279651518401</v>
      </c>
      <c r="T9" s="16"/>
      <c r="U9" s="16">
        <v>0.188554930624417</v>
      </c>
      <c r="V9" s="16">
        <v>0.18371903441425499</v>
      </c>
      <c r="W9" s="16">
        <v>0.246270534580047</v>
      </c>
      <c r="X9" s="16">
        <v>0.23646078954833599</v>
      </c>
      <c r="Y9" s="16">
        <v>0.26968187876796701</v>
      </c>
      <c r="Z9" s="16"/>
      <c r="AA9" s="16">
        <v>0.26133069986047902</v>
      </c>
      <c r="AB9" s="16">
        <v>0.17870159084672399</v>
      </c>
      <c r="AC9" s="16"/>
      <c r="AD9" s="16">
        <v>0.233686308120197</v>
      </c>
      <c r="AE9" s="16">
        <v>0.176566172111147</v>
      </c>
      <c r="AF9" s="16"/>
      <c r="AG9" s="16">
        <v>0.19084432918209701</v>
      </c>
      <c r="AH9" s="16">
        <v>0.15788413512826999</v>
      </c>
      <c r="AI9" s="16">
        <v>0.18682176311336601</v>
      </c>
      <c r="AJ9" s="16" t="s">
        <v>123</v>
      </c>
      <c r="AK9" s="16" t="s">
        <v>123</v>
      </c>
      <c r="AL9" s="16" t="s">
        <v>123</v>
      </c>
      <c r="AM9" s="16">
        <v>0.34615312947215199</v>
      </c>
      <c r="AN9" s="16">
        <v>0.27620417821352899</v>
      </c>
      <c r="AO9" s="16">
        <v>0.31659066330119101</v>
      </c>
      <c r="AP9" s="16"/>
      <c r="AQ9" s="16">
        <v>0.155633343051305</v>
      </c>
      <c r="AR9" s="16">
        <v>0.224974960258086</v>
      </c>
      <c r="AS9" s="16">
        <v>0.196403340891144</v>
      </c>
      <c r="AT9" s="16">
        <v>0.311556775085644</v>
      </c>
      <c r="AU9" s="16">
        <v>0.26454532134212499</v>
      </c>
      <c r="AV9" s="16">
        <v>0.197980229637953</v>
      </c>
      <c r="AW9" s="16"/>
      <c r="AX9" s="16">
        <v>0.24517991710884199</v>
      </c>
      <c r="AY9" s="16">
        <v>0.177588999111009</v>
      </c>
      <c r="AZ9" s="16">
        <v>7.3776982952220793E-2</v>
      </c>
      <c r="BA9" s="16">
        <v>0.15870155781974901</v>
      </c>
      <c r="BB9" s="16">
        <v>0.26477974895030798</v>
      </c>
      <c r="BC9" s="16"/>
      <c r="BD9" s="16">
        <v>0.20405707379038099</v>
      </c>
      <c r="BE9" s="16">
        <v>0.18749611619477999</v>
      </c>
      <c r="BF9" s="16"/>
      <c r="BG9" s="16">
        <v>0.211080192939477</v>
      </c>
      <c r="BH9" s="16">
        <v>0.18568501087933101</v>
      </c>
      <c r="BI9" s="16"/>
      <c r="BJ9" s="16">
        <v>0.23050495720136699</v>
      </c>
      <c r="BK9" s="16">
        <v>0.139244300963587</v>
      </c>
    </row>
    <row r="10" spans="2:63" x14ac:dyDescent="0.35">
      <c r="B10" s="17" t="s">
        <v>203</v>
      </c>
      <c r="C10" s="16">
        <v>0.767219749390323</v>
      </c>
      <c r="D10" s="16">
        <v>0.84267012394494101</v>
      </c>
      <c r="E10" s="16">
        <v>0.70257780140389503</v>
      </c>
      <c r="F10" s="16"/>
      <c r="G10" s="16">
        <v>0.68652123492781303</v>
      </c>
      <c r="H10" s="16">
        <v>0.71628950992753204</v>
      </c>
      <c r="I10" s="16">
        <v>0.80623280830891697</v>
      </c>
      <c r="J10" s="16"/>
      <c r="K10" s="16">
        <v>0.77657560088023903</v>
      </c>
      <c r="L10" s="16">
        <v>0.73622870820604602</v>
      </c>
      <c r="M10" s="16">
        <v>0.76406493257980101</v>
      </c>
      <c r="N10" s="16">
        <v>0.79682429776950203</v>
      </c>
      <c r="O10" s="16"/>
      <c r="P10" s="16">
        <v>0.72273894825921903</v>
      </c>
      <c r="Q10" s="16">
        <v>0.69956166306649503</v>
      </c>
      <c r="R10" s="16">
        <v>0.82103730087173599</v>
      </c>
      <c r="S10" s="16">
        <v>0.80331978002930104</v>
      </c>
      <c r="T10" s="16"/>
      <c r="U10" s="16">
        <v>0.77409269988206597</v>
      </c>
      <c r="V10" s="16">
        <v>0.77292413557327699</v>
      </c>
      <c r="W10" s="16">
        <v>0.743077443336012</v>
      </c>
      <c r="X10" s="16">
        <v>0.76353921045166395</v>
      </c>
      <c r="Y10" s="16">
        <v>0.73031812123203299</v>
      </c>
      <c r="Z10" s="16"/>
      <c r="AA10" s="16">
        <v>0.71797379143655304</v>
      </c>
      <c r="AB10" s="16">
        <v>0.77682330104104003</v>
      </c>
      <c r="AC10" s="16"/>
      <c r="AD10" s="16">
        <v>0.73569522697874801</v>
      </c>
      <c r="AE10" s="16">
        <v>0.79132932778474896</v>
      </c>
      <c r="AF10" s="16"/>
      <c r="AG10" s="16">
        <v>0.76117153875780197</v>
      </c>
      <c r="AH10" s="16">
        <v>0.81253851997135995</v>
      </c>
      <c r="AI10" s="16">
        <v>0.788780707200613</v>
      </c>
      <c r="AJ10" s="16" t="s">
        <v>123</v>
      </c>
      <c r="AK10" s="16" t="s">
        <v>123</v>
      </c>
      <c r="AL10" s="16" t="s">
        <v>123</v>
      </c>
      <c r="AM10" s="16">
        <v>0.65384687052784796</v>
      </c>
      <c r="AN10" s="16">
        <v>0.66682523057402698</v>
      </c>
      <c r="AO10" s="16">
        <v>0.68340933669880899</v>
      </c>
      <c r="AP10" s="16"/>
      <c r="AQ10" s="16">
        <v>0.80980871933586696</v>
      </c>
      <c r="AR10" s="16">
        <v>0.75520994370979899</v>
      </c>
      <c r="AS10" s="16">
        <v>0.69988358155852604</v>
      </c>
      <c r="AT10" s="16">
        <v>0.64836157684683804</v>
      </c>
      <c r="AU10" s="16">
        <v>0.71005410991996198</v>
      </c>
      <c r="AV10" s="16">
        <v>0.66631917649459205</v>
      </c>
      <c r="AW10" s="16"/>
      <c r="AX10" s="16">
        <v>0.71578439197919097</v>
      </c>
      <c r="AY10" s="16">
        <v>0.79999736129161703</v>
      </c>
      <c r="AZ10" s="16">
        <v>0.92622301704777898</v>
      </c>
      <c r="BA10" s="16">
        <v>0.79122999861268195</v>
      </c>
      <c r="BB10" s="16">
        <v>0.68034750518839904</v>
      </c>
      <c r="BC10" s="16"/>
      <c r="BD10" s="16">
        <v>0.766137890624905</v>
      </c>
      <c r="BE10" s="16">
        <v>0.76749331369719398</v>
      </c>
      <c r="BF10" s="16"/>
      <c r="BG10" s="16">
        <v>0.758554471165517</v>
      </c>
      <c r="BH10" s="16">
        <v>0.77475048144087599</v>
      </c>
      <c r="BI10" s="16"/>
      <c r="BJ10" s="16">
        <v>0.736461475607469</v>
      </c>
      <c r="BK10" s="16">
        <v>0.825804347702496</v>
      </c>
    </row>
    <row r="11" spans="2:63" x14ac:dyDescent="0.35">
      <c r="B11" s="17" t="s">
        <v>84</v>
      </c>
      <c r="C11" s="18">
        <v>3.4544198549761797E-2</v>
      </c>
      <c r="D11" s="18">
        <v>3.4771101388104401E-2</v>
      </c>
      <c r="E11" s="18">
        <v>3.4540360029106702E-2</v>
      </c>
      <c r="F11" s="18"/>
      <c r="G11" s="18">
        <v>5.3907517574998502E-2</v>
      </c>
      <c r="H11" s="18">
        <v>4.2266668306885601E-2</v>
      </c>
      <c r="I11" s="18">
        <v>2.74872299063267E-2</v>
      </c>
      <c r="J11" s="18"/>
      <c r="K11" s="18">
        <v>1.7055540915102599E-2</v>
      </c>
      <c r="L11" s="18">
        <v>4.5393074923479597E-2</v>
      </c>
      <c r="M11" s="18">
        <v>3.3339689347954303E-2</v>
      </c>
      <c r="N11" s="18">
        <v>3.9637387339357101E-2</v>
      </c>
      <c r="O11" s="18"/>
      <c r="P11" s="18">
        <v>4.2874157139697298E-2</v>
      </c>
      <c r="Q11" s="18">
        <v>6.7165227032779606E-2</v>
      </c>
      <c r="R11" s="18">
        <v>3.6228102377565997E-2</v>
      </c>
      <c r="S11" s="18">
        <v>1.14474234555151E-2</v>
      </c>
      <c r="T11" s="18"/>
      <c r="U11" s="18">
        <v>3.7352369493516897E-2</v>
      </c>
      <c r="V11" s="18">
        <v>4.3356830012467103E-2</v>
      </c>
      <c r="W11" s="18">
        <v>1.06520220839406E-2</v>
      </c>
      <c r="X11" s="18">
        <v>0</v>
      </c>
      <c r="Y11" s="18">
        <v>0</v>
      </c>
      <c r="Z11" s="18"/>
      <c r="AA11" s="18">
        <v>2.06955087029672E-2</v>
      </c>
      <c r="AB11" s="18">
        <v>4.4475108112235297E-2</v>
      </c>
      <c r="AC11" s="18"/>
      <c r="AD11" s="18">
        <v>3.06184649010551E-2</v>
      </c>
      <c r="AE11" s="18">
        <v>3.2104500104104601E-2</v>
      </c>
      <c r="AF11" s="18"/>
      <c r="AG11" s="18">
        <v>4.7984132060101201E-2</v>
      </c>
      <c r="AH11" s="18">
        <v>2.9577344900370402E-2</v>
      </c>
      <c r="AI11" s="18">
        <v>2.43975296860213E-2</v>
      </c>
      <c r="AJ11" s="18" t="s">
        <v>123</v>
      </c>
      <c r="AK11" s="18" t="s">
        <v>123</v>
      </c>
      <c r="AL11" s="18" t="s">
        <v>123</v>
      </c>
      <c r="AM11" s="18">
        <v>0</v>
      </c>
      <c r="AN11" s="18">
        <v>5.69705912124438E-2</v>
      </c>
      <c r="AO11" s="18">
        <v>0</v>
      </c>
      <c r="AP11" s="18"/>
      <c r="AQ11" s="18">
        <v>3.4557937612828001E-2</v>
      </c>
      <c r="AR11" s="18">
        <v>1.98150960321152E-2</v>
      </c>
      <c r="AS11" s="18">
        <v>0.10371307755033</v>
      </c>
      <c r="AT11" s="18">
        <v>4.0081648067518398E-2</v>
      </c>
      <c r="AU11" s="18">
        <v>2.5400568737913898E-2</v>
      </c>
      <c r="AV11" s="18">
        <v>0.13570059386745401</v>
      </c>
      <c r="AW11" s="18"/>
      <c r="AX11" s="18">
        <v>3.9035690911967701E-2</v>
      </c>
      <c r="AY11" s="18">
        <v>2.2413639597374201E-2</v>
      </c>
      <c r="AZ11" s="18">
        <v>0</v>
      </c>
      <c r="BA11" s="18">
        <v>5.00684435675696E-2</v>
      </c>
      <c r="BB11" s="18">
        <v>5.4872745861292399E-2</v>
      </c>
      <c r="BC11" s="18"/>
      <c r="BD11" s="18">
        <v>2.98050355847135E-2</v>
      </c>
      <c r="BE11" s="18">
        <v>4.5010570108025803E-2</v>
      </c>
      <c r="BF11" s="18"/>
      <c r="BG11" s="18">
        <v>3.0365335895006399E-2</v>
      </c>
      <c r="BH11" s="18">
        <v>3.9564507679793401E-2</v>
      </c>
      <c r="BI11" s="18"/>
      <c r="BJ11" s="18">
        <v>3.3033567191164001E-2</v>
      </c>
      <c r="BK11" s="18">
        <v>3.4951351333917802E-2</v>
      </c>
    </row>
    <row r="12" spans="2:63" x14ac:dyDescent="0.35">
      <c r="B12" t="s">
        <v>492</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K16"/>
  <sheetViews>
    <sheetView showGridLines="0" topLeftCell="A6" workbookViewId="0">
      <pane xSplit="2" topLeftCell="C1" activePane="topRight" state="frozen"/>
      <selection pane="topRight" activeCell="B12" sqref="B12"/>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682</v>
      </c>
      <c r="D7" s="10">
        <v>300</v>
      </c>
      <c r="E7" s="10">
        <v>380</v>
      </c>
      <c r="F7" s="10"/>
      <c r="G7" s="10">
        <v>61</v>
      </c>
      <c r="H7" s="10">
        <v>220</v>
      </c>
      <c r="I7" s="10">
        <v>401</v>
      </c>
      <c r="J7" s="10"/>
      <c r="K7" s="10">
        <v>125</v>
      </c>
      <c r="L7" s="10">
        <v>151</v>
      </c>
      <c r="M7" s="10">
        <v>271</v>
      </c>
      <c r="N7" s="10">
        <v>135</v>
      </c>
      <c r="O7" s="10"/>
      <c r="P7" s="10">
        <v>116</v>
      </c>
      <c r="Q7" s="10">
        <v>153</v>
      </c>
      <c r="R7" s="10">
        <v>110</v>
      </c>
      <c r="S7" s="10">
        <v>273</v>
      </c>
      <c r="T7" s="10"/>
      <c r="U7" s="10">
        <v>356</v>
      </c>
      <c r="V7" s="10">
        <v>165</v>
      </c>
      <c r="W7" s="10">
        <v>89</v>
      </c>
      <c r="X7" s="10">
        <v>53</v>
      </c>
      <c r="Y7" s="10">
        <v>10</v>
      </c>
      <c r="Z7" s="10"/>
      <c r="AA7" s="10">
        <v>234</v>
      </c>
      <c r="AB7" s="10">
        <v>236</v>
      </c>
      <c r="AC7" s="10"/>
      <c r="AD7" s="10">
        <v>291</v>
      </c>
      <c r="AE7" s="10">
        <v>295</v>
      </c>
      <c r="AF7" s="10"/>
      <c r="AG7" s="10">
        <v>215</v>
      </c>
      <c r="AH7" s="10">
        <v>237</v>
      </c>
      <c r="AI7" s="10">
        <v>89</v>
      </c>
      <c r="AJ7" s="10" t="s">
        <v>122</v>
      </c>
      <c r="AK7" s="10" t="s">
        <v>122</v>
      </c>
      <c r="AL7" s="10" t="s">
        <v>122</v>
      </c>
      <c r="AM7" s="10">
        <v>20</v>
      </c>
      <c r="AN7" s="10">
        <v>51</v>
      </c>
      <c r="AO7" s="10">
        <v>3</v>
      </c>
      <c r="AP7" s="10"/>
      <c r="AQ7" s="10">
        <v>354</v>
      </c>
      <c r="AR7" s="10">
        <v>151</v>
      </c>
      <c r="AS7" s="10">
        <v>9</v>
      </c>
      <c r="AT7" s="10">
        <v>41</v>
      </c>
      <c r="AU7" s="10">
        <v>109</v>
      </c>
      <c r="AV7" s="10">
        <v>14</v>
      </c>
      <c r="AW7" s="10"/>
      <c r="AX7" s="10">
        <v>110</v>
      </c>
      <c r="AY7" s="10">
        <v>316</v>
      </c>
      <c r="AZ7" s="10">
        <v>25</v>
      </c>
      <c r="BA7" s="10">
        <v>104</v>
      </c>
      <c r="BB7" s="10">
        <v>127</v>
      </c>
      <c r="BC7" s="10"/>
      <c r="BD7" s="10">
        <v>465</v>
      </c>
      <c r="BE7" s="10">
        <v>215</v>
      </c>
      <c r="BF7" s="10"/>
      <c r="BG7" s="10">
        <v>359</v>
      </c>
      <c r="BH7" s="10">
        <v>320</v>
      </c>
      <c r="BI7" s="10"/>
      <c r="BJ7" s="10">
        <v>441</v>
      </c>
      <c r="BK7" s="10">
        <v>229</v>
      </c>
    </row>
    <row r="8" spans="2:63" ht="30" customHeight="1" x14ac:dyDescent="0.35">
      <c r="B8" s="11" t="s">
        <v>19</v>
      </c>
      <c r="C8" s="11">
        <v>672</v>
      </c>
      <c r="D8" s="11">
        <v>306</v>
      </c>
      <c r="E8" s="11">
        <v>364</v>
      </c>
      <c r="F8" s="11"/>
      <c r="G8" s="11">
        <v>64</v>
      </c>
      <c r="H8" s="11">
        <v>206</v>
      </c>
      <c r="I8" s="11">
        <v>402</v>
      </c>
      <c r="J8" s="11"/>
      <c r="K8" s="11">
        <v>115</v>
      </c>
      <c r="L8" s="11">
        <v>147</v>
      </c>
      <c r="M8" s="11">
        <v>264</v>
      </c>
      <c r="N8" s="11">
        <v>145</v>
      </c>
      <c r="O8" s="11"/>
      <c r="P8" s="11">
        <v>115</v>
      </c>
      <c r="Q8" s="11">
        <v>154</v>
      </c>
      <c r="R8" s="11">
        <v>108</v>
      </c>
      <c r="S8" s="11">
        <v>266</v>
      </c>
      <c r="T8" s="11"/>
      <c r="U8" s="11">
        <v>366</v>
      </c>
      <c r="V8" s="11">
        <v>155</v>
      </c>
      <c r="W8" s="11">
        <v>82</v>
      </c>
      <c r="X8" s="11">
        <v>49</v>
      </c>
      <c r="Y8" s="11">
        <v>10</v>
      </c>
      <c r="Z8" s="11"/>
      <c r="AA8" s="11">
        <v>228</v>
      </c>
      <c r="AB8" s="11">
        <v>236</v>
      </c>
      <c r="AC8" s="11"/>
      <c r="AD8" s="11">
        <v>283</v>
      </c>
      <c r="AE8" s="11">
        <v>294</v>
      </c>
      <c r="AF8" s="11"/>
      <c r="AG8" s="11">
        <v>214</v>
      </c>
      <c r="AH8" s="11">
        <v>234</v>
      </c>
      <c r="AI8" s="11">
        <v>85</v>
      </c>
      <c r="AJ8" s="11" t="s">
        <v>122</v>
      </c>
      <c r="AK8" s="11" t="s">
        <v>122</v>
      </c>
      <c r="AL8" s="11" t="s">
        <v>122</v>
      </c>
      <c r="AM8" s="11">
        <v>20</v>
      </c>
      <c r="AN8" s="11">
        <v>52</v>
      </c>
      <c r="AO8" s="11">
        <v>3</v>
      </c>
      <c r="AP8" s="11"/>
      <c r="AQ8" s="11">
        <v>349</v>
      </c>
      <c r="AR8" s="11">
        <v>148</v>
      </c>
      <c r="AS8" s="11">
        <v>9</v>
      </c>
      <c r="AT8" s="11">
        <v>40</v>
      </c>
      <c r="AU8" s="11">
        <v>108</v>
      </c>
      <c r="AV8" s="11">
        <v>14</v>
      </c>
      <c r="AW8" s="11"/>
      <c r="AX8" s="11">
        <v>112</v>
      </c>
      <c r="AY8" s="11">
        <v>308</v>
      </c>
      <c r="AZ8" s="11">
        <v>25</v>
      </c>
      <c r="BA8" s="11">
        <v>102</v>
      </c>
      <c r="BB8" s="11">
        <v>125</v>
      </c>
      <c r="BC8" s="11"/>
      <c r="BD8" s="11">
        <v>457</v>
      </c>
      <c r="BE8" s="11">
        <v>213</v>
      </c>
      <c r="BF8" s="11"/>
      <c r="BG8" s="11">
        <v>354</v>
      </c>
      <c r="BH8" s="11">
        <v>315</v>
      </c>
      <c r="BI8" s="11"/>
      <c r="BJ8" s="11">
        <v>433</v>
      </c>
      <c r="BK8" s="11">
        <v>227</v>
      </c>
    </row>
    <row r="9" spans="2:63" x14ac:dyDescent="0.35">
      <c r="B9" s="17" t="s">
        <v>202</v>
      </c>
      <c r="C9" s="16">
        <v>5.8794196409304902E-2</v>
      </c>
      <c r="D9" s="16">
        <v>3.5280160205052098E-2</v>
      </c>
      <c r="E9" s="16">
        <v>7.8865444528390893E-2</v>
      </c>
      <c r="F9" s="16"/>
      <c r="G9" s="16">
        <v>8.4971233948449298E-2</v>
      </c>
      <c r="H9" s="16">
        <v>7.3347400994443396E-2</v>
      </c>
      <c r="I9" s="16">
        <v>4.7146983180930697E-2</v>
      </c>
      <c r="J9" s="16"/>
      <c r="K9" s="16">
        <v>1.5114059525469001E-2</v>
      </c>
      <c r="L9" s="16">
        <v>7.8030426740499301E-2</v>
      </c>
      <c r="M9" s="16">
        <v>6.8657060474245496E-2</v>
      </c>
      <c r="N9" s="16">
        <v>5.60365740024946E-2</v>
      </c>
      <c r="O9" s="16"/>
      <c r="P9" s="16">
        <v>6.8696707458466205E-2</v>
      </c>
      <c r="Q9" s="16">
        <v>7.5061842012760394E-2</v>
      </c>
      <c r="R9" s="16">
        <v>2.7347126770136902E-2</v>
      </c>
      <c r="S9" s="16">
        <v>5.7195458747292198E-2</v>
      </c>
      <c r="T9" s="16"/>
      <c r="U9" s="16">
        <v>4.9260878932880003E-2</v>
      </c>
      <c r="V9" s="16">
        <v>5.4014091672784099E-2</v>
      </c>
      <c r="W9" s="16">
        <v>5.80381431502782E-2</v>
      </c>
      <c r="X9" s="16">
        <v>0.10996794985416899</v>
      </c>
      <c r="Y9" s="16">
        <v>0.18695358904813</v>
      </c>
      <c r="Z9" s="16"/>
      <c r="AA9" s="16">
        <v>7.1119928608745497E-2</v>
      </c>
      <c r="AB9" s="16">
        <v>5.29684311943769E-2</v>
      </c>
      <c r="AC9" s="16"/>
      <c r="AD9" s="16">
        <v>6.7120917403655694E-2</v>
      </c>
      <c r="AE9" s="16">
        <v>5.5801229788804203E-2</v>
      </c>
      <c r="AF9" s="16"/>
      <c r="AG9" s="16">
        <v>6.5208815116808205E-2</v>
      </c>
      <c r="AH9" s="16">
        <v>4.13621579771545E-2</v>
      </c>
      <c r="AI9" s="16">
        <v>7.7706125794067202E-2</v>
      </c>
      <c r="AJ9" s="16" t="s">
        <v>123</v>
      </c>
      <c r="AK9" s="16" t="s">
        <v>123</v>
      </c>
      <c r="AL9" s="16" t="s">
        <v>123</v>
      </c>
      <c r="AM9" s="16">
        <v>0.103560734709589</v>
      </c>
      <c r="AN9" s="16">
        <v>6.8910513501865001E-2</v>
      </c>
      <c r="AO9" s="16">
        <v>0.31659066330119101</v>
      </c>
      <c r="AP9" s="16"/>
      <c r="AQ9" s="16">
        <v>4.4555631273899297E-2</v>
      </c>
      <c r="AR9" s="16">
        <v>7.2023264127650505E-2</v>
      </c>
      <c r="AS9" s="16">
        <v>0.10015358042079001</v>
      </c>
      <c r="AT9" s="16">
        <v>4.4130965968175499E-2</v>
      </c>
      <c r="AU9" s="16">
        <v>7.9929409078346197E-2</v>
      </c>
      <c r="AV9" s="16">
        <v>6.9161171313719905E-2</v>
      </c>
      <c r="AW9" s="16"/>
      <c r="AX9" s="16">
        <v>5.9128087037791301E-2</v>
      </c>
      <c r="AY9" s="16">
        <v>4.3734887496474098E-2</v>
      </c>
      <c r="AZ9" s="16">
        <v>0</v>
      </c>
      <c r="BA9" s="16">
        <v>3.9124367884073197E-2</v>
      </c>
      <c r="BB9" s="16">
        <v>0.12372381218578</v>
      </c>
      <c r="BC9" s="16"/>
      <c r="BD9" s="16">
        <v>6.1176266007431299E-2</v>
      </c>
      <c r="BE9" s="16">
        <v>5.4202932953017001E-2</v>
      </c>
      <c r="BF9" s="16"/>
      <c r="BG9" s="16">
        <v>5.2219142759612501E-2</v>
      </c>
      <c r="BH9" s="16">
        <v>6.6735205186757199E-2</v>
      </c>
      <c r="BI9" s="16"/>
      <c r="BJ9" s="16">
        <v>5.9833319595697897E-2</v>
      </c>
      <c r="BK9" s="16">
        <v>5.9969337132649299E-2</v>
      </c>
    </row>
    <row r="10" spans="2:63" x14ac:dyDescent="0.35">
      <c r="B10" s="17" t="s">
        <v>203</v>
      </c>
      <c r="C10" s="16">
        <v>0.91574234012493105</v>
      </c>
      <c r="D10" s="16">
        <v>0.94252648321316701</v>
      </c>
      <c r="E10" s="16">
        <v>0.89278630742748</v>
      </c>
      <c r="F10" s="16"/>
      <c r="G10" s="16">
        <v>0.84687577516439305</v>
      </c>
      <c r="H10" s="16">
        <v>0.89962262146739103</v>
      </c>
      <c r="I10" s="16">
        <v>0.93502913500378404</v>
      </c>
      <c r="J10" s="16"/>
      <c r="K10" s="16">
        <v>0.97635817001698</v>
      </c>
      <c r="L10" s="16">
        <v>0.90306732163138004</v>
      </c>
      <c r="M10" s="16">
        <v>0.91034630624594903</v>
      </c>
      <c r="N10" s="16">
        <v>0.89034071097638801</v>
      </c>
      <c r="O10" s="16"/>
      <c r="P10" s="16">
        <v>0.89006677813410395</v>
      </c>
      <c r="Q10" s="16">
        <v>0.89514396173563004</v>
      </c>
      <c r="R10" s="16">
        <v>0.93620045334602597</v>
      </c>
      <c r="S10" s="16">
        <v>0.93206894472978197</v>
      </c>
      <c r="T10" s="16"/>
      <c r="U10" s="16">
        <v>0.92683164576909405</v>
      </c>
      <c r="V10" s="16">
        <v>0.90467447047918803</v>
      </c>
      <c r="W10" s="16">
        <v>0.93028150938981402</v>
      </c>
      <c r="X10" s="16">
        <v>0.89003205014583098</v>
      </c>
      <c r="Y10" s="16">
        <v>0.81304641095187002</v>
      </c>
      <c r="Z10" s="16"/>
      <c r="AA10" s="16">
        <v>0.91231448725724895</v>
      </c>
      <c r="AB10" s="16">
        <v>0.90345024844899802</v>
      </c>
      <c r="AC10" s="16"/>
      <c r="AD10" s="16">
        <v>0.91956548621335199</v>
      </c>
      <c r="AE10" s="16">
        <v>0.90928594690784503</v>
      </c>
      <c r="AF10" s="16"/>
      <c r="AG10" s="16">
        <v>0.90870882658843499</v>
      </c>
      <c r="AH10" s="16">
        <v>0.94575297198240105</v>
      </c>
      <c r="AI10" s="16">
        <v>0.910089028404235</v>
      </c>
      <c r="AJ10" s="16" t="s">
        <v>123</v>
      </c>
      <c r="AK10" s="16" t="s">
        <v>123</v>
      </c>
      <c r="AL10" s="16" t="s">
        <v>123</v>
      </c>
      <c r="AM10" s="16">
        <v>0.89643926529041096</v>
      </c>
      <c r="AN10" s="16">
        <v>0.85661107127706004</v>
      </c>
      <c r="AO10" s="16">
        <v>0.68340933669880899</v>
      </c>
      <c r="AP10" s="16"/>
      <c r="AQ10" s="16">
        <v>0.93529002314754806</v>
      </c>
      <c r="AR10" s="16">
        <v>0.90331630207000002</v>
      </c>
      <c r="AS10" s="16">
        <v>0.72246266038194895</v>
      </c>
      <c r="AT10" s="16">
        <v>0.95586903403182399</v>
      </c>
      <c r="AU10" s="16">
        <v>0.88472751172494501</v>
      </c>
      <c r="AV10" s="16">
        <v>0.85879651175260796</v>
      </c>
      <c r="AW10" s="16"/>
      <c r="AX10" s="16">
        <v>0.91071157707364703</v>
      </c>
      <c r="AY10" s="16">
        <v>0.933858150882238</v>
      </c>
      <c r="AZ10" s="16">
        <v>1</v>
      </c>
      <c r="BA10" s="16">
        <v>0.93029569892465902</v>
      </c>
      <c r="BB10" s="16">
        <v>0.84645926882011702</v>
      </c>
      <c r="BC10" s="16"/>
      <c r="BD10" s="16">
        <v>0.91640594654123897</v>
      </c>
      <c r="BE10" s="16">
        <v>0.91357858564278505</v>
      </c>
      <c r="BF10" s="16"/>
      <c r="BG10" s="16">
        <v>0.92854728468037895</v>
      </c>
      <c r="BH10" s="16">
        <v>0.90361550692676895</v>
      </c>
      <c r="BI10" s="16"/>
      <c r="BJ10" s="16">
        <v>0.91385327997309096</v>
      </c>
      <c r="BK10" s="16">
        <v>0.92301137355431495</v>
      </c>
    </row>
    <row r="11" spans="2:63" x14ac:dyDescent="0.35">
      <c r="B11" s="17" t="s">
        <v>84</v>
      </c>
      <c r="C11" s="18">
        <v>2.5463463465764401E-2</v>
      </c>
      <c r="D11" s="18">
        <v>2.21933565817806E-2</v>
      </c>
      <c r="E11" s="18">
        <v>2.8348248044128801E-2</v>
      </c>
      <c r="F11" s="18"/>
      <c r="G11" s="18">
        <v>6.8152990887157996E-2</v>
      </c>
      <c r="H11" s="18">
        <v>2.70299775381652E-2</v>
      </c>
      <c r="I11" s="18">
        <v>1.7823881815285599E-2</v>
      </c>
      <c r="J11" s="18"/>
      <c r="K11" s="18">
        <v>8.5277704575513098E-3</v>
      </c>
      <c r="L11" s="18">
        <v>1.89022516281208E-2</v>
      </c>
      <c r="M11" s="18">
        <v>2.09966332798057E-2</v>
      </c>
      <c r="N11" s="18">
        <v>5.3622715021117699E-2</v>
      </c>
      <c r="O11" s="18"/>
      <c r="P11" s="18">
        <v>4.1236514407429599E-2</v>
      </c>
      <c r="Q11" s="18">
        <v>2.9794196251610099E-2</v>
      </c>
      <c r="R11" s="18">
        <v>3.6452419883836899E-2</v>
      </c>
      <c r="S11" s="18">
        <v>1.0735596522925399E-2</v>
      </c>
      <c r="T11" s="18"/>
      <c r="U11" s="18">
        <v>2.3907475298026198E-2</v>
      </c>
      <c r="V11" s="18">
        <v>4.1311437848027301E-2</v>
      </c>
      <c r="W11" s="18">
        <v>1.1680347459907699E-2</v>
      </c>
      <c r="X11" s="18">
        <v>0</v>
      </c>
      <c r="Y11" s="18">
        <v>0</v>
      </c>
      <c r="Z11" s="18"/>
      <c r="AA11" s="18">
        <v>1.6565584134005301E-2</v>
      </c>
      <c r="AB11" s="18">
        <v>4.3581320356624799E-2</v>
      </c>
      <c r="AC11" s="18"/>
      <c r="AD11" s="18">
        <v>1.33135963829918E-2</v>
      </c>
      <c r="AE11" s="18">
        <v>3.4912823303351201E-2</v>
      </c>
      <c r="AF11" s="18"/>
      <c r="AG11" s="18">
        <v>2.6082358294756199E-2</v>
      </c>
      <c r="AH11" s="18">
        <v>1.28848700404448E-2</v>
      </c>
      <c r="AI11" s="18">
        <v>1.22048458016976E-2</v>
      </c>
      <c r="AJ11" s="18" t="s">
        <v>123</v>
      </c>
      <c r="AK11" s="18" t="s">
        <v>123</v>
      </c>
      <c r="AL11" s="18" t="s">
        <v>123</v>
      </c>
      <c r="AM11" s="18">
        <v>0</v>
      </c>
      <c r="AN11" s="18">
        <v>7.4478415221074498E-2</v>
      </c>
      <c r="AO11" s="18">
        <v>0</v>
      </c>
      <c r="AP11" s="18"/>
      <c r="AQ11" s="18">
        <v>2.0154345578553001E-2</v>
      </c>
      <c r="AR11" s="18">
        <v>2.46604338023498E-2</v>
      </c>
      <c r="AS11" s="18">
        <v>0.17738375919726099</v>
      </c>
      <c r="AT11" s="18">
        <v>0</v>
      </c>
      <c r="AU11" s="18">
        <v>3.53430791967086E-2</v>
      </c>
      <c r="AV11" s="18">
        <v>7.2042316933671594E-2</v>
      </c>
      <c r="AW11" s="18"/>
      <c r="AX11" s="18">
        <v>3.01603358885612E-2</v>
      </c>
      <c r="AY11" s="18">
        <v>2.2406961621287899E-2</v>
      </c>
      <c r="AZ11" s="18">
        <v>0</v>
      </c>
      <c r="BA11" s="18">
        <v>3.0579933191268199E-2</v>
      </c>
      <c r="BB11" s="18">
        <v>2.98169189941031E-2</v>
      </c>
      <c r="BC11" s="18"/>
      <c r="BD11" s="18">
        <v>2.2417787451329801E-2</v>
      </c>
      <c r="BE11" s="18">
        <v>3.2218481404197898E-2</v>
      </c>
      <c r="BF11" s="18"/>
      <c r="BG11" s="18">
        <v>1.9233572560008301E-2</v>
      </c>
      <c r="BH11" s="18">
        <v>2.9649287886474199E-2</v>
      </c>
      <c r="BI11" s="18"/>
      <c r="BJ11" s="18">
        <v>2.63134004312108E-2</v>
      </c>
      <c r="BK11" s="18">
        <v>1.7019289313035701E-2</v>
      </c>
    </row>
    <row r="12" spans="2:63" x14ac:dyDescent="0.35">
      <c r="B12" t="s">
        <v>492</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K16"/>
  <sheetViews>
    <sheetView showGridLines="0" topLeftCell="A6" workbookViewId="0">
      <pane xSplit="2" topLeftCell="C1" activePane="topRight" state="frozen"/>
      <selection pane="topRight" activeCell="B12" sqref="B12"/>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245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682</v>
      </c>
      <c r="D7" s="10">
        <v>300</v>
      </c>
      <c r="E7" s="10">
        <v>380</v>
      </c>
      <c r="F7" s="10"/>
      <c r="G7" s="10">
        <v>61</v>
      </c>
      <c r="H7" s="10">
        <v>220</v>
      </c>
      <c r="I7" s="10">
        <v>401</v>
      </c>
      <c r="J7" s="10"/>
      <c r="K7" s="10">
        <v>125</v>
      </c>
      <c r="L7" s="10">
        <v>151</v>
      </c>
      <c r="M7" s="10">
        <v>271</v>
      </c>
      <c r="N7" s="10">
        <v>135</v>
      </c>
      <c r="O7" s="10"/>
      <c r="P7" s="10">
        <v>116</v>
      </c>
      <c r="Q7" s="10">
        <v>153</v>
      </c>
      <c r="R7" s="10">
        <v>110</v>
      </c>
      <c r="S7" s="10">
        <v>273</v>
      </c>
      <c r="T7" s="10"/>
      <c r="U7" s="10">
        <v>356</v>
      </c>
      <c r="V7" s="10">
        <v>165</v>
      </c>
      <c r="W7" s="10">
        <v>89</v>
      </c>
      <c r="X7" s="10">
        <v>53</v>
      </c>
      <c r="Y7" s="10">
        <v>10</v>
      </c>
      <c r="Z7" s="10"/>
      <c r="AA7" s="10">
        <v>234</v>
      </c>
      <c r="AB7" s="10">
        <v>236</v>
      </c>
      <c r="AC7" s="10"/>
      <c r="AD7" s="10">
        <v>291</v>
      </c>
      <c r="AE7" s="10">
        <v>295</v>
      </c>
      <c r="AF7" s="10"/>
      <c r="AG7" s="10">
        <v>215</v>
      </c>
      <c r="AH7" s="10">
        <v>237</v>
      </c>
      <c r="AI7" s="10">
        <v>89</v>
      </c>
      <c r="AJ7" s="10" t="s">
        <v>122</v>
      </c>
      <c r="AK7" s="10" t="s">
        <v>122</v>
      </c>
      <c r="AL7" s="10" t="s">
        <v>122</v>
      </c>
      <c r="AM7" s="10">
        <v>20</v>
      </c>
      <c r="AN7" s="10">
        <v>51</v>
      </c>
      <c r="AO7" s="10">
        <v>3</v>
      </c>
      <c r="AP7" s="10"/>
      <c r="AQ7" s="10">
        <v>354</v>
      </c>
      <c r="AR7" s="10">
        <v>151</v>
      </c>
      <c r="AS7" s="10">
        <v>9</v>
      </c>
      <c r="AT7" s="10">
        <v>41</v>
      </c>
      <c r="AU7" s="10">
        <v>109</v>
      </c>
      <c r="AV7" s="10">
        <v>14</v>
      </c>
      <c r="AW7" s="10"/>
      <c r="AX7" s="10">
        <v>110</v>
      </c>
      <c r="AY7" s="10">
        <v>316</v>
      </c>
      <c r="AZ7" s="10">
        <v>25</v>
      </c>
      <c r="BA7" s="10">
        <v>104</v>
      </c>
      <c r="BB7" s="10">
        <v>127</v>
      </c>
      <c r="BC7" s="10"/>
      <c r="BD7" s="10">
        <v>465</v>
      </c>
      <c r="BE7" s="10">
        <v>215</v>
      </c>
      <c r="BF7" s="10"/>
      <c r="BG7" s="10">
        <v>359</v>
      </c>
      <c r="BH7" s="10">
        <v>320</v>
      </c>
      <c r="BI7" s="10"/>
      <c r="BJ7" s="10">
        <v>441</v>
      </c>
      <c r="BK7" s="10">
        <v>229</v>
      </c>
    </row>
    <row r="8" spans="2:63" ht="30" customHeight="1" x14ac:dyDescent="0.35">
      <c r="B8" s="11" t="s">
        <v>19</v>
      </c>
      <c r="C8" s="11">
        <v>672</v>
      </c>
      <c r="D8" s="11">
        <v>306</v>
      </c>
      <c r="E8" s="11">
        <v>364</v>
      </c>
      <c r="F8" s="11"/>
      <c r="G8" s="11">
        <v>64</v>
      </c>
      <c r="H8" s="11">
        <v>206</v>
      </c>
      <c r="I8" s="11">
        <v>402</v>
      </c>
      <c r="J8" s="11"/>
      <c r="K8" s="11">
        <v>115</v>
      </c>
      <c r="L8" s="11">
        <v>147</v>
      </c>
      <c r="M8" s="11">
        <v>264</v>
      </c>
      <c r="N8" s="11">
        <v>145</v>
      </c>
      <c r="O8" s="11"/>
      <c r="P8" s="11">
        <v>115</v>
      </c>
      <c r="Q8" s="11">
        <v>154</v>
      </c>
      <c r="R8" s="11">
        <v>108</v>
      </c>
      <c r="S8" s="11">
        <v>266</v>
      </c>
      <c r="T8" s="11"/>
      <c r="U8" s="11">
        <v>366</v>
      </c>
      <c r="V8" s="11">
        <v>155</v>
      </c>
      <c r="W8" s="11">
        <v>82</v>
      </c>
      <c r="X8" s="11">
        <v>49</v>
      </c>
      <c r="Y8" s="11">
        <v>10</v>
      </c>
      <c r="Z8" s="11"/>
      <c r="AA8" s="11">
        <v>228</v>
      </c>
      <c r="AB8" s="11">
        <v>236</v>
      </c>
      <c r="AC8" s="11"/>
      <c r="AD8" s="11">
        <v>283</v>
      </c>
      <c r="AE8" s="11">
        <v>294</v>
      </c>
      <c r="AF8" s="11"/>
      <c r="AG8" s="11">
        <v>214</v>
      </c>
      <c r="AH8" s="11">
        <v>234</v>
      </c>
      <c r="AI8" s="11">
        <v>85</v>
      </c>
      <c r="AJ8" s="11" t="s">
        <v>122</v>
      </c>
      <c r="AK8" s="11" t="s">
        <v>122</v>
      </c>
      <c r="AL8" s="11" t="s">
        <v>122</v>
      </c>
      <c r="AM8" s="11">
        <v>20</v>
      </c>
      <c r="AN8" s="11">
        <v>52</v>
      </c>
      <c r="AO8" s="11">
        <v>3</v>
      </c>
      <c r="AP8" s="11"/>
      <c r="AQ8" s="11">
        <v>349</v>
      </c>
      <c r="AR8" s="11">
        <v>148</v>
      </c>
      <c r="AS8" s="11">
        <v>9</v>
      </c>
      <c r="AT8" s="11">
        <v>40</v>
      </c>
      <c r="AU8" s="11">
        <v>108</v>
      </c>
      <c r="AV8" s="11">
        <v>14</v>
      </c>
      <c r="AW8" s="11"/>
      <c r="AX8" s="11">
        <v>112</v>
      </c>
      <c r="AY8" s="11">
        <v>308</v>
      </c>
      <c r="AZ8" s="11">
        <v>25</v>
      </c>
      <c r="BA8" s="11">
        <v>102</v>
      </c>
      <c r="BB8" s="11">
        <v>125</v>
      </c>
      <c r="BC8" s="11"/>
      <c r="BD8" s="11">
        <v>457</v>
      </c>
      <c r="BE8" s="11">
        <v>213</v>
      </c>
      <c r="BF8" s="11"/>
      <c r="BG8" s="11">
        <v>354</v>
      </c>
      <c r="BH8" s="11">
        <v>315</v>
      </c>
      <c r="BI8" s="11"/>
      <c r="BJ8" s="11">
        <v>433</v>
      </c>
      <c r="BK8" s="11">
        <v>227</v>
      </c>
    </row>
    <row r="9" spans="2:63" x14ac:dyDescent="0.35">
      <c r="B9" s="17" t="s">
        <v>202</v>
      </c>
      <c r="C9" s="16">
        <v>5.51430063161878E-2</v>
      </c>
      <c r="D9" s="16">
        <v>3.5269215459887898E-2</v>
      </c>
      <c r="E9" s="16">
        <v>7.2136464373421194E-2</v>
      </c>
      <c r="F9" s="16"/>
      <c r="G9" s="16">
        <v>9.9506323039822195E-2</v>
      </c>
      <c r="H9" s="16">
        <v>8.6272059749087096E-2</v>
      </c>
      <c r="I9" s="16">
        <v>3.2092305085336802E-2</v>
      </c>
      <c r="J9" s="16"/>
      <c r="K9" s="16">
        <v>3.04450590743949E-2</v>
      </c>
      <c r="L9" s="16">
        <v>5.9425239234413403E-2</v>
      </c>
      <c r="M9" s="16">
        <v>7.0799168248143293E-2</v>
      </c>
      <c r="N9" s="16">
        <v>4.1905848137804097E-2</v>
      </c>
      <c r="O9" s="16"/>
      <c r="P9" s="16">
        <v>9.1376851053230901E-2</v>
      </c>
      <c r="Q9" s="16">
        <v>5.5894461634769001E-2</v>
      </c>
      <c r="R9" s="16">
        <v>4.3415676385749197E-2</v>
      </c>
      <c r="S9" s="16">
        <v>4.6387492918499501E-2</v>
      </c>
      <c r="T9" s="16"/>
      <c r="U9" s="16">
        <v>4.8405899256228999E-2</v>
      </c>
      <c r="V9" s="16">
        <v>5.4116979196949501E-2</v>
      </c>
      <c r="W9" s="16">
        <v>6.5250815860392899E-2</v>
      </c>
      <c r="X9" s="16">
        <v>5.5000084660299799E-2</v>
      </c>
      <c r="Y9" s="16">
        <v>8.9111037938736107E-2</v>
      </c>
      <c r="Z9" s="16"/>
      <c r="AA9" s="16">
        <v>5.4129622701068601E-2</v>
      </c>
      <c r="AB9" s="16">
        <v>5.2800265574097498E-2</v>
      </c>
      <c r="AC9" s="16"/>
      <c r="AD9" s="16">
        <v>5.3044445689526501E-2</v>
      </c>
      <c r="AE9" s="16">
        <v>5.17439869255178E-2</v>
      </c>
      <c r="AF9" s="16"/>
      <c r="AG9" s="16">
        <v>4.5155842917166497E-2</v>
      </c>
      <c r="AH9" s="16">
        <v>4.7863920505091397E-2</v>
      </c>
      <c r="AI9" s="16">
        <v>5.77310196634791E-2</v>
      </c>
      <c r="AJ9" s="16" t="s">
        <v>123</v>
      </c>
      <c r="AK9" s="16" t="s">
        <v>123</v>
      </c>
      <c r="AL9" s="16" t="s">
        <v>123</v>
      </c>
      <c r="AM9" s="16">
        <v>0.102523095608217</v>
      </c>
      <c r="AN9" s="16">
        <v>7.19111479520885E-2</v>
      </c>
      <c r="AO9" s="16">
        <v>0.31659066330119101</v>
      </c>
      <c r="AP9" s="16"/>
      <c r="AQ9" s="16">
        <v>4.40401692483594E-2</v>
      </c>
      <c r="AR9" s="16">
        <v>5.1917111311294901E-2</v>
      </c>
      <c r="AS9" s="16">
        <v>0.10015358042079001</v>
      </c>
      <c r="AT9" s="16">
        <v>9.3202380586266204E-2</v>
      </c>
      <c r="AU9" s="16">
        <v>7.6965067396941103E-2</v>
      </c>
      <c r="AV9" s="16">
        <v>0</v>
      </c>
      <c r="AW9" s="16"/>
      <c r="AX9" s="16">
        <v>4.3498740816030501E-2</v>
      </c>
      <c r="AY9" s="16">
        <v>4.0030607901610997E-2</v>
      </c>
      <c r="AZ9" s="16">
        <v>3.6516450949019702E-2</v>
      </c>
      <c r="BA9" s="16">
        <v>5.7703585696688403E-2</v>
      </c>
      <c r="BB9" s="16">
        <v>0.104635069891267</v>
      </c>
      <c r="BC9" s="16"/>
      <c r="BD9" s="16">
        <v>4.9817642975348402E-2</v>
      </c>
      <c r="BE9" s="16">
        <v>6.7047514761206503E-2</v>
      </c>
      <c r="BF9" s="16"/>
      <c r="BG9" s="16">
        <v>3.7736616988756397E-2</v>
      </c>
      <c r="BH9" s="16">
        <v>7.5214881401336295E-2</v>
      </c>
      <c r="BI9" s="16"/>
      <c r="BJ9" s="16">
        <v>5.6416085844024501E-2</v>
      </c>
      <c r="BK9" s="16">
        <v>5.1813260750137501E-2</v>
      </c>
    </row>
    <row r="10" spans="2:63" x14ac:dyDescent="0.35">
      <c r="B10" s="17" t="s">
        <v>203</v>
      </c>
      <c r="C10" s="16">
        <v>0.90495025118348305</v>
      </c>
      <c r="D10" s="16">
        <v>0.93577161571019796</v>
      </c>
      <c r="E10" s="16">
        <v>0.87854433235239204</v>
      </c>
      <c r="F10" s="16"/>
      <c r="G10" s="16">
        <v>0.818983799968652</v>
      </c>
      <c r="H10" s="16">
        <v>0.87892695696725298</v>
      </c>
      <c r="I10" s="16">
        <v>0.93204874783842195</v>
      </c>
      <c r="J10" s="16"/>
      <c r="K10" s="16">
        <v>0.94591311094258501</v>
      </c>
      <c r="L10" s="16">
        <v>0.89500502779908797</v>
      </c>
      <c r="M10" s="16">
        <v>0.901101888269766</v>
      </c>
      <c r="N10" s="16">
        <v>0.88954392087688305</v>
      </c>
      <c r="O10" s="16"/>
      <c r="P10" s="16">
        <v>0.83335094202270499</v>
      </c>
      <c r="Q10" s="16">
        <v>0.89640266234427501</v>
      </c>
      <c r="R10" s="16">
        <v>0.91006737089447698</v>
      </c>
      <c r="S10" s="16">
        <v>0.93560189077662304</v>
      </c>
      <c r="T10" s="16"/>
      <c r="U10" s="16">
        <v>0.91347669914262397</v>
      </c>
      <c r="V10" s="16">
        <v>0.88088868671487897</v>
      </c>
      <c r="W10" s="16">
        <v>0.91303603918147602</v>
      </c>
      <c r="X10" s="16">
        <v>0.94499991533969996</v>
      </c>
      <c r="Y10" s="16">
        <v>0.91088896206126402</v>
      </c>
      <c r="Z10" s="16"/>
      <c r="AA10" s="16">
        <v>0.92489092717413102</v>
      </c>
      <c r="AB10" s="16">
        <v>0.88739238461986503</v>
      </c>
      <c r="AC10" s="16"/>
      <c r="AD10" s="16">
        <v>0.919155958684852</v>
      </c>
      <c r="AE10" s="16">
        <v>0.90050250254460396</v>
      </c>
      <c r="AF10" s="16"/>
      <c r="AG10" s="16">
        <v>0.90173108984695205</v>
      </c>
      <c r="AH10" s="16">
        <v>0.93932358699076501</v>
      </c>
      <c r="AI10" s="16">
        <v>0.90492987822176596</v>
      </c>
      <c r="AJ10" s="16" t="s">
        <v>123</v>
      </c>
      <c r="AK10" s="16" t="s">
        <v>123</v>
      </c>
      <c r="AL10" s="16" t="s">
        <v>123</v>
      </c>
      <c r="AM10" s="16">
        <v>0.79043698130210305</v>
      </c>
      <c r="AN10" s="16">
        <v>0.87580304988544999</v>
      </c>
      <c r="AO10" s="16">
        <v>0.68340933669880899</v>
      </c>
      <c r="AP10" s="16"/>
      <c r="AQ10" s="16">
        <v>0.92181300904831898</v>
      </c>
      <c r="AR10" s="16">
        <v>0.90754071019882199</v>
      </c>
      <c r="AS10" s="16">
        <v>0.72246266038194895</v>
      </c>
      <c r="AT10" s="16">
        <v>0.88505600474091395</v>
      </c>
      <c r="AU10" s="16">
        <v>0.88207576966899504</v>
      </c>
      <c r="AV10" s="16">
        <v>0.93083882868627998</v>
      </c>
      <c r="AW10" s="16"/>
      <c r="AX10" s="16">
        <v>0.91034172868969698</v>
      </c>
      <c r="AY10" s="16">
        <v>0.93398509790843098</v>
      </c>
      <c r="AZ10" s="16">
        <v>0.96348354905097999</v>
      </c>
      <c r="BA10" s="16">
        <v>0.90371347760654397</v>
      </c>
      <c r="BB10" s="16">
        <v>0.81744540519360798</v>
      </c>
      <c r="BC10" s="16"/>
      <c r="BD10" s="16">
        <v>0.91062448750456804</v>
      </c>
      <c r="BE10" s="16">
        <v>0.89194679542798305</v>
      </c>
      <c r="BF10" s="16"/>
      <c r="BG10" s="16">
        <v>0.91817934167116599</v>
      </c>
      <c r="BH10" s="16">
        <v>0.88919271114930498</v>
      </c>
      <c r="BI10" s="16"/>
      <c r="BJ10" s="16">
        <v>0.91100100489703495</v>
      </c>
      <c r="BK10" s="16">
        <v>0.900363315332535</v>
      </c>
    </row>
    <row r="11" spans="2:63" x14ac:dyDescent="0.35">
      <c r="B11" s="17" t="s">
        <v>84</v>
      </c>
      <c r="C11" s="18">
        <v>3.9906742500329197E-2</v>
      </c>
      <c r="D11" s="18">
        <v>2.8959168829914401E-2</v>
      </c>
      <c r="E11" s="18">
        <v>4.9319203274186298E-2</v>
      </c>
      <c r="F11" s="18"/>
      <c r="G11" s="18">
        <v>8.1509876991525995E-2</v>
      </c>
      <c r="H11" s="18">
        <v>3.4800983283660498E-2</v>
      </c>
      <c r="I11" s="18">
        <v>3.58589470762413E-2</v>
      </c>
      <c r="J11" s="18"/>
      <c r="K11" s="18">
        <v>2.36418299830203E-2</v>
      </c>
      <c r="L11" s="18">
        <v>4.5569732966498598E-2</v>
      </c>
      <c r="M11" s="18">
        <v>2.80989434820909E-2</v>
      </c>
      <c r="N11" s="18">
        <v>6.8550230985313307E-2</v>
      </c>
      <c r="O11" s="18"/>
      <c r="P11" s="18">
        <v>7.52722069240645E-2</v>
      </c>
      <c r="Q11" s="18">
        <v>4.77028760209562E-2</v>
      </c>
      <c r="R11" s="18">
        <v>4.6516952719774199E-2</v>
      </c>
      <c r="S11" s="18">
        <v>1.8010616304877901E-2</v>
      </c>
      <c r="T11" s="18"/>
      <c r="U11" s="18">
        <v>3.8117401601147002E-2</v>
      </c>
      <c r="V11" s="18">
        <v>6.4994334088170902E-2</v>
      </c>
      <c r="W11" s="18">
        <v>2.17131449581313E-2</v>
      </c>
      <c r="X11" s="18">
        <v>0</v>
      </c>
      <c r="Y11" s="18">
        <v>0</v>
      </c>
      <c r="Z11" s="18"/>
      <c r="AA11" s="18">
        <v>2.0979450124800202E-2</v>
      </c>
      <c r="AB11" s="18">
        <v>5.9807349806037802E-2</v>
      </c>
      <c r="AC11" s="18"/>
      <c r="AD11" s="18">
        <v>2.7799595625621301E-2</v>
      </c>
      <c r="AE11" s="18">
        <v>4.7753510529878099E-2</v>
      </c>
      <c r="AF11" s="18"/>
      <c r="AG11" s="18">
        <v>5.3113067235881099E-2</v>
      </c>
      <c r="AH11" s="18">
        <v>1.2812492504143199E-2</v>
      </c>
      <c r="AI11" s="18">
        <v>3.73391021147551E-2</v>
      </c>
      <c r="AJ11" s="18" t="s">
        <v>123</v>
      </c>
      <c r="AK11" s="18" t="s">
        <v>123</v>
      </c>
      <c r="AL11" s="18" t="s">
        <v>123</v>
      </c>
      <c r="AM11" s="18">
        <v>0.10703992308967999</v>
      </c>
      <c r="AN11" s="18">
        <v>5.2285802162460898E-2</v>
      </c>
      <c r="AO11" s="18">
        <v>0</v>
      </c>
      <c r="AP11" s="18"/>
      <c r="AQ11" s="18">
        <v>3.41468217033217E-2</v>
      </c>
      <c r="AR11" s="18">
        <v>4.0542178489883403E-2</v>
      </c>
      <c r="AS11" s="18">
        <v>0.17738375919726099</v>
      </c>
      <c r="AT11" s="18">
        <v>2.1741614672820101E-2</v>
      </c>
      <c r="AU11" s="18">
        <v>4.0959162934063598E-2</v>
      </c>
      <c r="AV11" s="18">
        <v>6.9161171313719905E-2</v>
      </c>
      <c r="AW11" s="18"/>
      <c r="AX11" s="18">
        <v>4.6159530494272398E-2</v>
      </c>
      <c r="AY11" s="18">
        <v>2.5984294189957999E-2</v>
      </c>
      <c r="AZ11" s="18">
        <v>0</v>
      </c>
      <c r="BA11" s="18">
        <v>3.8582936696767899E-2</v>
      </c>
      <c r="BB11" s="18">
        <v>7.7919524915124799E-2</v>
      </c>
      <c r="BC11" s="18"/>
      <c r="BD11" s="18">
        <v>3.95578695200835E-2</v>
      </c>
      <c r="BE11" s="18">
        <v>4.1005689810810202E-2</v>
      </c>
      <c r="BF11" s="18"/>
      <c r="BG11" s="18">
        <v>4.4084041340077498E-2</v>
      </c>
      <c r="BH11" s="18">
        <v>3.5592407449359202E-2</v>
      </c>
      <c r="BI11" s="18"/>
      <c r="BJ11" s="18">
        <v>3.2582909258940099E-2</v>
      </c>
      <c r="BK11" s="18">
        <v>4.78234239173271E-2</v>
      </c>
    </row>
    <row r="12" spans="2:63" x14ac:dyDescent="0.35">
      <c r="B12" t="s">
        <v>492</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K19"/>
  <sheetViews>
    <sheetView showGridLines="0" topLeftCell="A6" workbookViewId="0">
      <pane xSplit="2" topLeftCell="C1" activePane="topRight" state="frozen"/>
      <selection pane="topRight" activeCell="B19" sqref="B19"/>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1010</v>
      </c>
      <c r="D7" s="10">
        <v>477</v>
      </c>
      <c r="E7" s="10">
        <v>530</v>
      </c>
      <c r="F7" s="10"/>
      <c r="G7" s="10">
        <v>154</v>
      </c>
      <c r="H7" s="10">
        <v>389</v>
      </c>
      <c r="I7" s="10">
        <v>467</v>
      </c>
      <c r="J7" s="10"/>
      <c r="K7" s="10">
        <v>185</v>
      </c>
      <c r="L7" s="10">
        <v>213</v>
      </c>
      <c r="M7" s="10">
        <v>395</v>
      </c>
      <c r="N7" s="10">
        <v>217</v>
      </c>
      <c r="O7" s="10"/>
      <c r="P7" s="10">
        <v>160</v>
      </c>
      <c r="Q7" s="10">
        <v>207</v>
      </c>
      <c r="R7" s="10">
        <v>178</v>
      </c>
      <c r="S7" s="10">
        <v>410</v>
      </c>
      <c r="T7" s="10"/>
      <c r="U7" s="10">
        <v>534</v>
      </c>
      <c r="V7" s="10">
        <v>237</v>
      </c>
      <c r="W7" s="10">
        <v>128</v>
      </c>
      <c r="X7" s="10">
        <v>79</v>
      </c>
      <c r="Y7" s="10">
        <v>15</v>
      </c>
      <c r="Z7" s="10"/>
      <c r="AA7" s="10">
        <v>325</v>
      </c>
      <c r="AB7" s="10">
        <v>340</v>
      </c>
      <c r="AC7" s="10"/>
      <c r="AD7" s="10">
        <v>407</v>
      </c>
      <c r="AE7" s="10">
        <v>427</v>
      </c>
      <c r="AF7" s="10"/>
      <c r="AG7" s="10">
        <v>223</v>
      </c>
      <c r="AH7" s="10">
        <v>239</v>
      </c>
      <c r="AI7" s="10">
        <v>89</v>
      </c>
      <c r="AJ7" s="10">
        <v>177</v>
      </c>
      <c r="AK7" s="10">
        <v>65</v>
      </c>
      <c r="AL7" s="10">
        <v>42</v>
      </c>
      <c r="AM7" s="10">
        <v>23</v>
      </c>
      <c r="AN7" s="10">
        <v>55</v>
      </c>
      <c r="AO7" s="10">
        <v>3</v>
      </c>
      <c r="AP7" s="10"/>
      <c r="AQ7" s="10">
        <v>485</v>
      </c>
      <c r="AR7" s="10">
        <v>235</v>
      </c>
      <c r="AS7" s="10">
        <v>15</v>
      </c>
      <c r="AT7" s="10">
        <v>72</v>
      </c>
      <c r="AU7" s="10">
        <v>169</v>
      </c>
      <c r="AV7" s="10">
        <v>22</v>
      </c>
      <c r="AW7" s="10"/>
      <c r="AX7" s="10">
        <v>176</v>
      </c>
      <c r="AY7" s="10">
        <v>473</v>
      </c>
      <c r="AZ7" s="10">
        <v>34</v>
      </c>
      <c r="BA7" s="10">
        <v>144</v>
      </c>
      <c r="BB7" s="10">
        <v>183</v>
      </c>
      <c r="BC7" s="10"/>
      <c r="BD7" s="10">
        <v>654</v>
      </c>
      <c r="BE7" s="10">
        <v>351</v>
      </c>
      <c r="BF7" s="10"/>
      <c r="BG7" s="10">
        <v>484</v>
      </c>
      <c r="BH7" s="10">
        <v>523</v>
      </c>
      <c r="BI7" s="10"/>
      <c r="BJ7" s="10">
        <v>583</v>
      </c>
      <c r="BK7" s="10">
        <v>400</v>
      </c>
    </row>
    <row r="8" spans="2:63" ht="30" customHeight="1" x14ac:dyDescent="0.35">
      <c r="B8" s="11" t="s">
        <v>19</v>
      </c>
      <c r="C8" s="11">
        <v>1010</v>
      </c>
      <c r="D8" s="11">
        <v>504</v>
      </c>
      <c r="E8" s="11">
        <v>503</v>
      </c>
      <c r="F8" s="11"/>
      <c r="G8" s="11">
        <v>177</v>
      </c>
      <c r="H8" s="11">
        <v>366</v>
      </c>
      <c r="I8" s="11">
        <v>467</v>
      </c>
      <c r="J8" s="11"/>
      <c r="K8" s="11">
        <v>172</v>
      </c>
      <c r="L8" s="11">
        <v>210</v>
      </c>
      <c r="M8" s="11">
        <v>387</v>
      </c>
      <c r="N8" s="11">
        <v>241</v>
      </c>
      <c r="O8" s="11"/>
      <c r="P8" s="11">
        <v>162</v>
      </c>
      <c r="Q8" s="11">
        <v>211</v>
      </c>
      <c r="R8" s="11">
        <v>177</v>
      </c>
      <c r="S8" s="11">
        <v>407</v>
      </c>
      <c r="T8" s="11"/>
      <c r="U8" s="11">
        <v>557</v>
      </c>
      <c r="V8" s="11">
        <v>223</v>
      </c>
      <c r="W8" s="11">
        <v>122</v>
      </c>
      <c r="X8" s="11">
        <v>75</v>
      </c>
      <c r="Y8" s="11">
        <v>15</v>
      </c>
      <c r="Z8" s="11"/>
      <c r="AA8" s="11">
        <v>322</v>
      </c>
      <c r="AB8" s="11">
        <v>343</v>
      </c>
      <c r="AC8" s="11"/>
      <c r="AD8" s="11">
        <v>403</v>
      </c>
      <c r="AE8" s="11">
        <v>429</v>
      </c>
      <c r="AF8" s="11"/>
      <c r="AG8" s="11">
        <v>223</v>
      </c>
      <c r="AH8" s="11">
        <v>236</v>
      </c>
      <c r="AI8" s="11">
        <v>85</v>
      </c>
      <c r="AJ8" s="11">
        <v>185</v>
      </c>
      <c r="AK8" s="11">
        <v>65</v>
      </c>
      <c r="AL8" s="11">
        <v>45</v>
      </c>
      <c r="AM8" s="11">
        <v>23</v>
      </c>
      <c r="AN8" s="11">
        <v>57</v>
      </c>
      <c r="AO8" s="11">
        <v>3</v>
      </c>
      <c r="AP8" s="11"/>
      <c r="AQ8" s="11">
        <v>482</v>
      </c>
      <c r="AR8" s="11">
        <v>234</v>
      </c>
      <c r="AS8" s="11">
        <v>15</v>
      </c>
      <c r="AT8" s="11">
        <v>72</v>
      </c>
      <c r="AU8" s="11">
        <v>173</v>
      </c>
      <c r="AV8" s="11">
        <v>22</v>
      </c>
      <c r="AW8" s="11"/>
      <c r="AX8" s="11">
        <v>181</v>
      </c>
      <c r="AY8" s="11">
        <v>472</v>
      </c>
      <c r="AZ8" s="11">
        <v>35</v>
      </c>
      <c r="BA8" s="11">
        <v>140</v>
      </c>
      <c r="BB8" s="11">
        <v>181</v>
      </c>
      <c r="BC8" s="11"/>
      <c r="BD8" s="11">
        <v>647</v>
      </c>
      <c r="BE8" s="11">
        <v>358</v>
      </c>
      <c r="BF8" s="11"/>
      <c r="BG8" s="11">
        <v>482</v>
      </c>
      <c r="BH8" s="11">
        <v>525</v>
      </c>
      <c r="BI8" s="11"/>
      <c r="BJ8" s="11">
        <v>578</v>
      </c>
      <c r="BK8" s="11">
        <v>404</v>
      </c>
    </row>
    <row r="9" spans="2:63" x14ac:dyDescent="0.35">
      <c r="B9" s="17" t="s">
        <v>348</v>
      </c>
      <c r="C9" s="16">
        <v>8.0852431730030302E-2</v>
      </c>
      <c r="D9" s="16">
        <v>5.8313166579262297E-2</v>
      </c>
      <c r="E9" s="16">
        <v>0.103900434334379</v>
      </c>
      <c r="F9" s="16"/>
      <c r="G9" s="16">
        <v>0.101297145404472</v>
      </c>
      <c r="H9" s="16">
        <v>6.4647725562126696E-2</v>
      </c>
      <c r="I9" s="16">
        <v>8.5805189466397605E-2</v>
      </c>
      <c r="J9" s="16"/>
      <c r="K9" s="16">
        <v>4.7509304000153997E-2</v>
      </c>
      <c r="L9" s="16">
        <v>0.105660773010139</v>
      </c>
      <c r="M9" s="16">
        <v>8.6279777432697005E-2</v>
      </c>
      <c r="N9" s="16">
        <v>7.4323054736404506E-2</v>
      </c>
      <c r="O9" s="16"/>
      <c r="P9" s="16">
        <v>8.4533315105775206E-2</v>
      </c>
      <c r="Q9" s="16">
        <v>9.0106057330111802E-2</v>
      </c>
      <c r="R9" s="16">
        <v>8.7681576722612495E-2</v>
      </c>
      <c r="S9" s="16">
        <v>7.9814952384043902E-2</v>
      </c>
      <c r="T9" s="16"/>
      <c r="U9" s="16">
        <v>7.8189395278117801E-2</v>
      </c>
      <c r="V9" s="16">
        <v>0.10558522379643299</v>
      </c>
      <c r="W9" s="16">
        <v>6.2088336618127897E-2</v>
      </c>
      <c r="X9" s="16">
        <v>6.1972689505783898E-2</v>
      </c>
      <c r="Y9" s="16">
        <v>9.4409544462006806E-2</v>
      </c>
      <c r="Z9" s="16"/>
      <c r="AA9" s="16">
        <v>6.7587362992175604E-2</v>
      </c>
      <c r="AB9" s="16">
        <v>8.9569428524879494E-2</v>
      </c>
      <c r="AC9" s="16"/>
      <c r="AD9" s="16">
        <v>6.65290172698422E-2</v>
      </c>
      <c r="AE9" s="16">
        <v>9.2663988206208497E-2</v>
      </c>
      <c r="AF9" s="16"/>
      <c r="AG9" s="16">
        <v>0.107275041783905</v>
      </c>
      <c r="AH9" s="16">
        <v>5.56813253015946E-2</v>
      </c>
      <c r="AI9" s="16">
        <v>8.4237598700719299E-2</v>
      </c>
      <c r="AJ9" s="16">
        <v>9.0873106167035103E-2</v>
      </c>
      <c r="AK9" s="16">
        <v>5.8249101844148998E-2</v>
      </c>
      <c r="AL9" s="16">
        <v>2.3219156750426899E-2</v>
      </c>
      <c r="AM9" s="16">
        <v>4.6577848961888602E-2</v>
      </c>
      <c r="AN9" s="16">
        <v>8.2119853474820995E-2</v>
      </c>
      <c r="AO9" s="16">
        <v>0.34726529715392002</v>
      </c>
      <c r="AP9" s="16"/>
      <c r="AQ9" s="16">
        <v>8.8464052050146805E-2</v>
      </c>
      <c r="AR9" s="16">
        <v>7.72213131033649E-2</v>
      </c>
      <c r="AS9" s="16">
        <v>0.119777576356902</v>
      </c>
      <c r="AT9" s="16">
        <v>7.8290979916171302E-2</v>
      </c>
      <c r="AU9" s="16">
        <v>5.6141390237745802E-2</v>
      </c>
      <c r="AV9" s="16">
        <v>0.12535632232246999</v>
      </c>
      <c r="AW9" s="16"/>
      <c r="AX9" s="16">
        <v>5.5753503383412298E-2</v>
      </c>
      <c r="AY9" s="16">
        <v>8.0945288193220402E-2</v>
      </c>
      <c r="AZ9" s="16">
        <v>0.13852395660481301</v>
      </c>
      <c r="BA9" s="16">
        <v>7.05219551172344E-2</v>
      </c>
      <c r="BB9" s="16">
        <v>0.102562631970696</v>
      </c>
      <c r="BC9" s="16"/>
      <c r="BD9" s="16">
        <v>9.6908618843858305E-2</v>
      </c>
      <c r="BE9" s="16">
        <v>5.2885325354276903E-2</v>
      </c>
      <c r="BF9" s="16"/>
      <c r="BG9" s="16">
        <v>0.11092757893574</v>
      </c>
      <c r="BH9" s="16">
        <v>5.3728967186220999E-2</v>
      </c>
      <c r="BI9" s="16"/>
      <c r="BJ9" s="16">
        <v>8.0262102684815095E-2</v>
      </c>
      <c r="BK9" s="16">
        <v>8.4953964508398996E-2</v>
      </c>
    </row>
    <row r="10" spans="2:63" x14ac:dyDescent="0.35">
      <c r="B10" s="17" t="s">
        <v>349</v>
      </c>
      <c r="C10" s="16">
        <v>0.111228939070574</v>
      </c>
      <c r="D10" s="16">
        <v>0.10395545828138</v>
      </c>
      <c r="E10" s="16">
        <v>0.119173544350547</v>
      </c>
      <c r="F10" s="16"/>
      <c r="G10" s="16">
        <v>9.2578670378260203E-2</v>
      </c>
      <c r="H10" s="16">
        <v>0.120755064773234</v>
      </c>
      <c r="I10" s="16">
        <v>0.11082946209164</v>
      </c>
      <c r="J10" s="16"/>
      <c r="K10" s="16">
        <v>0.121622744844346</v>
      </c>
      <c r="L10" s="16">
        <v>0.132679752804853</v>
      </c>
      <c r="M10" s="16">
        <v>0.102925827499008</v>
      </c>
      <c r="N10" s="16">
        <v>9.8461433243790294E-2</v>
      </c>
      <c r="O10" s="16"/>
      <c r="P10" s="16">
        <v>0.11362308789732101</v>
      </c>
      <c r="Q10" s="16">
        <v>0.13136046662909201</v>
      </c>
      <c r="R10" s="16">
        <v>9.1663733210641501E-2</v>
      </c>
      <c r="S10" s="16">
        <v>0.11101376430132701</v>
      </c>
      <c r="T10" s="16"/>
      <c r="U10" s="16">
        <v>0.110497970084386</v>
      </c>
      <c r="V10" s="16">
        <v>0.104833273130732</v>
      </c>
      <c r="W10" s="16">
        <v>0.106047355501004</v>
      </c>
      <c r="X10" s="16">
        <v>0.166179814935561</v>
      </c>
      <c r="Y10" s="16">
        <v>6.4266786590426395E-2</v>
      </c>
      <c r="Z10" s="16"/>
      <c r="AA10" s="16">
        <v>0.116426994882135</v>
      </c>
      <c r="AB10" s="16">
        <v>0.127310978445107</v>
      </c>
      <c r="AC10" s="16"/>
      <c r="AD10" s="16">
        <v>0.117226142498431</v>
      </c>
      <c r="AE10" s="16">
        <v>0.116130988723205</v>
      </c>
      <c r="AF10" s="16"/>
      <c r="AG10" s="16">
        <v>0.14790898389590601</v>
      </c>
      <c r="AH10" s="16">
        <v>0.116106468070267</v>
      </c>
      <c r="AI10" s="16">
        <v>8.9208937957461903E-2</v>
      </c>
      <c r="AJ10" s="16">
        <v>7.86486477783198E-2</v>
      </c>
      <c r="AK10" s="16">
        <v>0.11407479698577799</v>
      </c>
      <c r="AL10" s="16">
        <v>8.41471929963237E-2</v>
      </c>
      <c r="AM10" s="16">
        <v>9.2614633608175595E-2</v>
      </c>
      <c r="AN10" s="16">
        <v>0.100876676861784</v>
      </c>
      <c r="AO10" s="16">
        <v>0</v>
      </c>
      <c r="AP10" s="16"/>
      <c r="AQ10" s="16">
        <v>0.12560660222973699</v>
      </c>
      <c r="AR10" s="16">
        <v>0.111869309662557</v>
      </c>
      <c r="AS10" s="16">
        <v>6.3313240295205006E-2</v>
      </c>
      <c r="AT10" s="16">
        <v>0.102218185471879</v>
      </c>
      <c r="AU10" s="16">
        <v>8.3317067229995906E-2</v>
      </c>
      <c r="AV10" s="16">
        <v>8.6357307610633996E-2</v>
      </c>
      <c r="AW10" s="16"/>
      <c r="AX10" s="16">
        <v>9.7827585587806701E-2</v>
      </c>
      <c r="AY10" s="16">
        <v>0.13371158464452501</v>
      </c>
      <c r="AZ10" s="16">
        <v>5.8503618164848697E-2</v>
      </c>
      <c r="BA10" s="16">
        <v>5.3163072824902798E-2</v>
      </c>
      <c r="BB10" s="16">
        <v>0.121192976083156</v>
      </c>
      <c r="BC10" s="16"/>
      <c r="BD10" s="16">
        <v>0.12170669661941499</v>
      </c>
      <c r="BE10" s="16">
        <v>9.3757596915762798E-2</v>
      </c>
      <c r="BF10" s="16"/>
      <c r="BG10" s="16">
        <v>0.13342458414507399</v>
      </c>
      <c r="BH10" s="16">
        <v>9.1504062924539206E-2</v>
      </c>
      <c r="BI10" s="16"/>
      <c r="BJ10" s="16">
        <v>0.122767556974661</v>
      </c>
      <c r="BK10" s="16">
        <v>9.5135546842818705E-2</v>
      </c>
    </row>
    <row r="11" spans="2:63" x14ac:dyDescent="0.35">
      <c r="B11" s="17" t="s">
        <v>350</v>
      </c>
      <c r="C11" s="16">
        <v>0.368354311094231</v>
      </c>
      <c r="D11" s="16">
        <v>0.37484770959074698</v>
      </c>
      <c r="E11" s="16">
        <v>0.360135743539515</v>
      </c>
      <c r="F11" s="16"/>
      <c r="G11" s="16">
        <v>0.373507975700894</v>
      </c>
      <c r="H11" s="16">
        <v>0.37579801378012001</v>
      </c>
      <c r="I11" s="16">
        <v>0.36056956515119398</v>
      </c>
      <c r="J11" s="16"/>
      <c r="K11" s="16">
        <v>0.38656019157516402</v>
      </c>
      <c r="L11" s="16">
        <v>0.30922987609446101</v>
      </c>
      <c r="M11" s="16">
        <v>0.39259583535603199</v>
      </c>
      <c r="N11" s="16">
        <v>0.36795079442524198</v>
      </c>
      <c r="O11" s="16"/>
      <c r="P11" s="16">
        <v>0.33895986341200801</v>
      </c>
      <c r="Q11" s="16">
        <v>0.349247587416116</v>
      </c>
      <c r="R11" s="16">
        <v>0.39549283341935099</v>
      </c>
      <c r="S11" s="16">
        <v>0.36562269954292298</v>
      </c>
      <c r="T11" s="16"/>
      <c r="U11" s="16">
        <v>0.36427825482370602</v>
      </c>
      <c r="V11" s="16">
        <v>0.33636334611489599</v>
      </c>
      <c r="W11" s="16">
        <v>0.46255564208823102</v>
      </c>
      <c r="X11" s="16">
        <v>0.37515071882972101</v>
      </c>
      <c r="Y11" s="16">
        <v>0.46542685551769197</v>
      </c>
      <c r="Z11" s="16"/>
      <c r="AA11" s="16">
        <v>0.36548981300046601</v>
      </c>
      <c r="AB11" s="16">
        <v>0.33068920093932302</v>
      </c>
      <c r="AC11" s="16"/>
      <c r="AD11" s="16">
        <v>0.39247510209652697</v>
      </c>
      <c r="AE11" s="16">
        <v>0.32774560467802999</v>
      </c>
      <c r="AF11" s="16"/>
      <c r="AG11" s="16">
        <v>0.36000607490230901</v>
      </c>
      <c r="AH11" s="16">
        <v>0.37648410539541399</v>
      </c>
      <c r="AI11" s="16">
        <v>0.34033135103021001</v>
      </c>
      <c r="AJ11" s="16">
        <v>0.39538766853371499</v>
      </c>
      <c r="AK11" s="16">
        <v>0.34791458116430002</v>
      </c>
      <c r="AL11" s="16">
        <v>0.40799566089921102</v>
      </c>
      <c r="AM11" s="16">
        <v>0.51964072989768395</v>
      </c>
      <c r="AN11" s="16">
        <v>0.28723855714275498</v>
      </c>
      <c r="AO11" s="16">
        <v>0.65273470284608004</v>
      </c>
      <c r="AP11" s="16"/>
      <c r="AQ11" s="16">
        <v>0.351974243057386</v>
      </c>
      <c r="AR11" s="16">
        <v>0.40184812763889699</v>
      </c>
      <c r="AS11" s="16">
        <v>0.388281595184512</v>
      </c>
      <c r="AT11" s="16">
        <v>0.389826783455335</v>
      </c>
      <c r="AU11" s="16">
        <v>0.369902494100182</v>
      </c>
      <c r="AV11" s="16">
        <v>0.343609158613781</v>
      </c>
      <c r="AW11" s="16"/>
      <c r="AX11" s="16">
        <v>0.39984208157432199</v>
      </c>
      <c r="AY11" s="16">
        <v>0.33248780438501202</v>
      </c>
      <c r="AZ11" s="16">
        <v>0.409199304555734</v>
      </c>
      <c r="BA11" s="16">
        <v>0.45696458521753403</v>
      </c>
      <c r="BB11" s="16">
        <v>0.35380370904056702</v>
      </c>
      <c r="BC11" s="16"/>
      <c r="BD11" s="16">
        <v>0.39397983564445899</v>
      </c>
      <c r="BE11" s="16">
        <v>0.32421920346014199</v>
      </c>
      <c r="BF11" s="16"/>
      <c r="BG11" s="16">
        <v>0.385772612599589</v>
      </c>
      <c r="BH11" s="16">
        <v>0.354468987120864</v>
      </c>
      <c r="BI11" s="16"/>
      <c r="BJ11" s="16">
        <v>0.34289287650887301</v>
      </c>
      <c r="BK11" s="16">
        <v>0.40434721421195502</v>
      </c>
    </row>
    <row r="12" spans="2:63" x14ac:dyDescent="0.35">
      <c r="B12" s="17" t="s">
        <v>351</v>
      </c>
      <c r="C12" s="16">
        <v>0.19091961210668101</v>
      </c>
      <c r="D12" s="16">
        <v>0.19180478310806401</v>
      </c>
      <c r="E12" s="16">
        <v>0.191170203059216</v>
      </c>
      <c r="F12" s="16"/>
      <c r="G12" s="16">
        <v>0.14955622785723999</v>
      </c>
      <c r="H12" s="16">
        <v>0.197112020619329</v>
      </c>
      <c r="I12" s="16">
        <v>0.201736031397796</v>
      </c>
      <c r="J12" s="16"/>
      <c r="K12" s="16">
        <v>0.219237062559625</v>
      </c>
      <c r="L12" s="16">
        <v>0.196513277937131</v>
      </c>
      <c r="M12" s="16">
        <v>0.16183444475613401</v>
      </c>
      <c r="N12" s="16">
        <v>0.21252518015549901</v>
      </c>
      <c r="O12" s="16"/>
      <c r="P12" s="16">
        <v>0.177840932065989</v>
      </c>
      <c r="Q12" s="16">
        <v>0.159049081891213</v>
      </c>
      <c r="R12" s="16">
        <v>0.200432461261632</v>
      </c>
      <c r="S12" s="16">
        <v>0.21934303730409299</v>
      </c>
      <c r="T12" s="16"/>
      <c r="U12" s="16">
        <v>0.17628953455120699</v>
      </c>
      <c r="V12" s="16">
        <v>0.21402756967953901</v>
      </c>
      <c r="W12" s="16">
        <v>0.20435110049444799</v>
      </c>
      <c r="X12" s="16">
        <v>0.21633256557178299</v>
      </c>
      <c r="Y12" s="16">
        <v>0.18301169086486599</v>
      </c>
      <c r="Z12" s="16"/>
      <c r="AA12" s="16">
        <v>0.23719576814679899</v>
      </c>
      <c r="AB12" s="16">
        <v>0.185528079044818</v>
      </c>
      <c r="AC12" s="16"/>
      <c r="AD12" s="16">
        <v>0.216613306639624</v>
      </c>
      <c r="AE12" s="16">
        <v>0.18419250735622</v>
      </c>
      <c r="AF12" s="16"/>
      <c r="AG12" s="16">
        <v>0.191258978087362</v>
      </c>
      <c r="AH12" s="16">
        <v>0.240943462183524</v>
      </c>
      <c r="AI12" s="16">
        <v>0.223999553165529</v>
      </c>
      <c r="AJ12" s="16">
        <v>0.14222691606571999</v>
      </c>
      <c r="AK12" s="16">
        <v>0.25888736973642401</v>
      </c>
      <c r="AL12" s="16">
        <v>0.147311125655818</v>
      </c>
      <c r="AM12" s="16">
        <v>8.3314633291557902E-2</v>
      </c>
      <c r="AN12" s="16">
        <v>0.17677187167324199</v>
      </c>
      <c r="AO12" s="16">
        <v>0</v>
      </c>
      <c r="AP12" s="16"/>
      <c r="AQ12" s="16">
        <v>0.20629261055895801</v>
      </c>
      <c r="AR12" s="16">
        <v>0.178500194393065</v>
      </c>
      <c r="AS12" s="16">
        <v>0.240540500431251</v>
      </c>
      <c r="AT12" s="16">
        <v>0.12704500679918901</v>
      </c>
      <c r="AU12" s="16">
        <v>0.20888093941140101</v>
      </c>
      <c r="AV12" s="16">
        <v>8.7193755637130693E-2</v>
      </c>
      <c r="AW12" s="16"/>
      <c r="AX12" s="16">
        <v>0.18997202650598399</v>
      </c>
      <c r="AY12" s="16">
        <v>0.20070207333399001</v>
      </c>
      <c r="AZ12" s="16">
        <v>0.15730598420203801</v>
      </c>
      <c r="BA12" s="16">
        <v>0.15829523667347101</v>
      </c>
      <c r="BB12" s="16">
        <v>0.198124706418215</v>
      </c>
      <c r="BC12" s="16"/>
      <c r="BD12" s="16">
        <v>0.162504886854235</v>
      </c>
      <c r="BE12" s="16">
        <v>0.24486392591603301</v>
      </c>
      <c r="BF12" s="16"/>
      <c r="BG12" s="16">
        <v>0.16131924785605301</v>
      </c>
      <c r="BH12" s="16">
        <v>0.21544961158455</v>
      </c>
      <c r="BI12" s="16"/>
      <c r="BJ12" s="16">
        <v>0.21646457189411999</v>
      </c>
      <c r="BK12" s="16">
        <v>0.16546115576982801</v>
      </c>
    </row>
    <row r="13" spans="2:63" x14ac:dyDescent="0.35">
      <c r="B13" s="17" t="s">
        <v>352</v>
      </c>
      <c r="C13" s="16">
        <v>0.192812530631114</v>
      </c>
      <c r="D13" s="16">
        <v>0.21827150403450099</v>
      </c>
      <c r="E13" s="16">
        <v>0.16847082603835201</v>
      </c>
      <c r="F13" s="16"/>
      <c r="G13" s="16">
        <v>0.19630128950567599</v>
      </c>
      <c r="H13" s="16">
        <v>0.200152766430649</v>
      </c>
      <c r="I13" s="16">
        <v>0.18573952459516099</v>
      </c>
      <c r="J13" s="16"/>
      <c r="K13" s="16">
        <v>0.14317442446451001</v>
      </c>
      <c r="L13" s="16">
        <v>0.214472203949402</v>
      </c>
      <c r="M13" s="16">
        <v>0.20032773226650999</v>
      </c>
      <c r="N13" s="16">
        <v>0.197296792329924</v>
      </c>
      <c r="O13" s="16"/>
      <c r="P13" s="16">
        <v>0.209274323993281</v>
      </c>
      <c r="Q13" s="16">
        <v>0.21611641122380901</v>
      </c>
      <c r="R13" s="16">
        <v>0.196251363814373</v>
      </c>
      <c r="S13" s="16">
        <v>0.173731899497719</v>
      </c>
      <c r="T13" s="16"/>
      <c r="U13" s="16">
        <v>0.212168003646552</v>
      </c>
      <c r="V13" s="16">
        <v>0.18494256939058501</v>
      </c>
      <c r="W13" s="16">
        <v>0.12796020088188501</v>
      </c>
      <c r="X13" s="16">
        <v>0.149726663522568</v>
      </c>
      <c r="Y13" s="16">
        <v>0.12855423135612301</v>
      </c>
      <c r="Z13" s="16"/>
      <c r="AA13" s="16">
        <v>0.17499673723439599</v>
      </c>
      <c r="AB13" s="16">
        <v>0.22453538987218399</v>
      </c>
      <c r="AC13" s="16"/>
      <c r="AD13" s="16">
        <v>0.16285560211988201</v>
      </c>
      <c r="AE13" s="16">
        <v>0.235228742949042</v>
      </c>
      <c r="AF13" s="16"/>
      <c r="AG13" s="16">
        <v>0.15805638056528201</v>
      </c>
      <c r="AH13" s="16">
        <v>0.16085989757621699</v>
      </c>
      <c r="AI13" s="16">
        <v>0.23930574388769399</v>
      </c>
      <c r="AJ13" s="16">
        <v>0.241684443516021</v>
      </c>
      <c r="AK13" s="16">
        <v>0.146972001408436</v>
      </c>
      <c r="AL13" s="16">
        <v>0.24440164513476301</v>
      </c>
      <c r="AM13" s="16">
        <v>0.12569855899624699</v>
      </c>
      <c r="AN13" s="16">
        <v>0.29278044694882599</v>
      </c>
      <c r="AO13" s="16">
        <v>0</v>
      </c>
      <c r="AP13" s="16"/>
      <c r="AQ13" s="16">
        <v>0.18801829708224599</v>
      </c>
      <c r="AR13" s="16">
        <v>0.192915490491047</v>
      </c>
      <c r="AS13" s="16">
        <v>0.12595268337718801</v>
      </c>
      <c r="AT13" s="16">
        <v>0.20341666821789101</v>
      </c>
      <c r="AU13" s="16">
        <v>0.220875430517423</v>
      </c>
      <c r="AV13" s="16">
        <v>0.115272966654571</v>
      </c>
      <c r="AW13" s="16"/>
      <c r="AX13" s="16">
        <v>0.220326960885497</v>
      </c>
      <c r="AY13" s="16">
        <v>0.196180789416496</v>
      </c>
      <c r="AZ13" s="16">
        <v>0.13950955805298099</v>
      </c>
      <c r="BA13" s="16">
        <v>0.22016200220294599</v>
      </c>
      <c r="BB13" s="16">
        <v>0.14568431408756599</v>
      </c>
      <c r="BC13" s="16"/>
      <c r="BD13" s="16">
        <v>0.189532116434069</v>
      </c>
      <c r="BE13" s="16">
        <v>0.19886610989377901</v>
      </c>
      <c r="BF13" s="16"/>
      <c r="BG13" s="16">
        <v>0.176496936874913</v>
      </c>
      <c r="BH13" s="16">
        <v>0.20689714369257101</v>
      </c>
      <c r="BI13" s="16"/>
      <c r="BJ13" s="16">
        <v>0.19763150783561401</v>
      </c>
      <c r="BK13" s="16">
        <v>0.18995743134226101</v>
      </c>
    </row>
    <row r="14" spans="2:63" x14ac:dyDescent="0.35">
      <c r="B14" s="17" t="s">
        <v>84</v>
      </c>
      <c r="C14" s="18">
        <v>5.583217536737E-2</v>
      </c>
      <c r="D14" s="18">
        <v>5.2807378406045997E-2</v>
      </c>
      <c r="E14" s="18">
        <v>5.71492486779916E-2</v>
      </c>
      <c r="F14" s="18"/>
      <c r="G14" s="18">
        <v>8.6758691153458495E-2</v>
      </c>
      <c r="H14" s="18">
        <v>4.1534408834541299E-2</v>
      </c>
      <c r="I14" s="18">
        <v>5.5320227297812101E-2</v>
      </c>
      <c r="J14" s="18"/>
      <c r="K14" s="18">
        <v>8.1896272556200606E-2</v>
      </c>
      <c r="L14" s="18">
        <v>4.14441162040146E-2</v>
      </c>
      <c r="M14" s="18">
        <v>5.60363826896184E-2</v>
      </c>
      <c r="N14" s="18">
        <v>4.9442745109140901E-2</v>
      </c>
      <c r="O14" s="18"/>
      <c r="P14" s="18">
        <v>7.5768477525625905E-2</v>
      </c>
      <c r="Q14" s="18">
        <v>5.4120395509658803E-2</v>
      </c>
      <c r="R14" s="18">
        <v>2.8478031571390301E-2</v>
      </c>
      <c r="S14" s="18">
        <v>5.0473646969893197E-2</v>
      </c>
      <c r="T14" s="18"/>
      <c r="U14" s="18">
        <v>5.8576841616031002E-2</v>
      </c>
      <c r="V14" s="18">
        <v>5.4248017887814998E-2</v>
      </c>
      <c r="W14" s="18">
        <v>3.6997364416304301E-2</v>
      </c>
      <c r="X14" s="18">
        <v>3.0637547634583599E-2</v>
      </c>
      <c r="Y14" s="18">
        <v>6.4330891208885604E-2</v>
      </c>
      <c r="Z14" s="18"/>
      <c r="AA14" s="18">
        <v>3.83033237440282E-2</v>
      </c>
      <c r="AB14" s="18">
        <v>4.2366923173688398E-2</v>
      </c>
      <c r="AC14" s="18"/>
      <c r="AD14" s="18">
        <v>4.43008293756939E-2</v>
      </c>
      <c r="AE14" s="18">
        <v>4.4038168087293397E-2</v>
      </c>
      <c r="AF14" s="18"/>
      <c r="AG14" s="18">
        <v>3.5494540765236803E-2</v>
      </c>
      <c r="AH14" s="18">
        <v>4.9924741472984702E-2</v>
      </c>
      <c r="AI14" s="18">
        <v>2.2916815258385799E-2</v>
      </c>
      <c r="AJ14" s="18">
        <v>5.11792179391896E-2</v>
      </c>
      <c r="AK14" s="18">
        <v>7.3902148860913702E-2</v>
      </c>
      <c r="AL14" s="18">
        <v>9.2925218563457396E-2</v>
      </c>
      <c r="AM14" s="18">
        <v>0.132153595244446</v>
      </c>
      <c r="AN14" s="18">
        <v>6.0212593898572302E-2</v>
      </c>
      <c r="AO14" s="18">
        <v>0</v>
      </c>
      <c r="AP14" s="18"/>
      <c r="AQ14" s="18">
        <v>3.96441950215261E-2</v>
      </c>
      <c r="AR14" s="18">
        <v>3.7645564711069099E-2</v>
      </c>
      <c r="AS14" s="18">
        <v>6.2134404354941698E-2</v>
      </c>
      <c r="AT14" s="18">
        <v>9.9202376139534906E-2</v>
      </c>
      <c r="AU14" s="18">
        <v>6.0882678503251401E-2</v>
      </c>
      <c r="AV14" s="18">
        <v>0.242210489161413</v>
      </c>
      <c r="AW14" s="18"/>
      <c r="AX14" s="18">
        <v>3.6277842062978301E-2</v>
      </c>
      <c r="AY14" s="18">
        <v>5.5972460026757001E-2</v>
      </c>
      <c r="AZ14" s="18">
        <v>9.69575784195843E-2</v>
      </c>
      <c r="BA14" s="18">
        <v>4.0893147963912198E-2</v>
      </c>
      <c r="BB14" s="18">
        <v>7.8631662399800406E-2</v>
      </c>
      <c r="BC14" s="18"/>
      <c r="BD14" s="18">
        <v>3.5367845603964498E-2</v>
      </c>
      <c r="BE14" s="18">
        <v>8.5407838460007296E-2</v>
      </c>
      <c r="BF14" s="18"/>
      <c r="BG14" s="18">
        <v>3.2059039588632501E-2</v>
      </c>
      <c r="BH14" s="18">
        <v>7.7951227491253605E-2</v>
      </c>
      <c r="BI14" s="18"/>
      <c r="BJ14" s="18">
        <v>3.9981384101917698E-2</v>
      </c>
      <c r="BK14" s="18">
        <v>6.0144687324737302E-2</v>
      </c>
    </row>
    <row r="15" spans="2:63" x14ac:dyDescent="0.35">
      <c r="B15" s="15"/>
    </row>
    <row r="16" spans="2:63" x14ac:dyDescent="0.35">
      <c r="B16" t="s">
        <v>87</v>
      </c>
    </row>
    <row r="17" spans="2:2" x14ac:dyDescent="0.35">
      <c r="B17" t="s">
        <v>88</v>
      </c>
    </row>
    <row r="19" spans="2:2" x14ac:dyDescent="0.35">
      <c r="B19"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K16"/>
  <sheetViews>
    <sheetView showGridLines="0" topLeftCell="A6" workbookViewId="0">
      <pane xSplit="2" topLeftCell="C1" activePane="topRight" state="frozen"/>
      <selection pane="topRight" activeCell="C11" sqref="C11"/>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1010</v>
      </c>
      <c r="D7" s="10">
        <v>477</v>
      </c>
      <c r="E7" s="10">
        <v>530</v>
      </c>
      <c r="F7" s="10"/>
      <c r="G7" s="10">
        <v>154</v>
      </c>
      <c r="H7" s="10">
        <v>389</v>
      </c>
      <c r="I7" s="10">
        <v>467</v>
      </c>
      <c r="J7" s="10"/>
      <c r="K7" s="10">
        <v>185</v>
      </c>
      <c r="L7" s="10">
        <v>213</v>
      </c>
      <c r="M7" s="10">
        <v>395</v>
      </c>
      <c r="N7" s="10">
        <v>217</v>
      </c>
      <c r="O7" s="10"/>
      <c r="P7" s="10">
        <v>160</v>
      </c>
      <c r="Q7" s="10">
        <v>207</v>
      </c>
      <c r="R7" s="10">
        <v>178</v>
      </c>
      <c r="S7" s="10">
        <v>410</v>
      </c>
      <c r="T7" s="10"/>
      <c r="U7" s="10">
        <v>534</v>
      </c>
      <c r="V7" s="10">
        <v>237</v>
      </c>
      <c r="W7" s="10">
        <v>128</v>
      </c>
      <c r="X7" s="10">
        <v>79</v>
      </c>
      <c r="Y7" s="10">
        <v>15</v>
      </c>
      <c r="Z7" s="10"/>
      <c r="AA7" s="10">
        <v>325</v>
      </c>
      <c r="AB7" s="10">
        <v>340</v>
      </c>
      <c r="AC7" s="10"/>
      <c r="AD7" s="10">
        <v>407</v>
      </c>
      <c r="AE7" s="10">
        <v>427</v>
      </c>
      <c r="AF7" s="10"/>
      <c r="AG7" s="10">
        <v>223</v>
      </c>
      <c r="AH7" s="10">
        <v>239</v>
      </c>
      <c r="AI7" s="10">
        <v>89</v>
      </c>
      <c r="AJ7" s="10">
        <v>177</v>
      </c>
      <c r="AK7" s="10">
        <v>65</v>
      </c>
      <c r="AL7" s="10">
        <v>42</v>
      </c>
      <c r="AM7" s="10">
        <v>23</v>
      </c>
      <c r="AN7" s="10">
        <v>55</v>
      </c>
      <c r="AO7" s="10">
        <v>3</v>
      </c>
      <c r="AP7" s="10"/>
      <c r="AQ7" s="10">
        <v>485</v>
      </c>
      <c r="AR7" s="10">
        <v>235</v>
      </c>
      <c r="AS7" s="10">
        <v>15</v>
      </c>
      <c r="AT7" s="10">
        <v>72</v>
      </c>
      <c r="AU7" s="10">
        <v>169</v>
      </c>
      <c r="AV7" s="10">
        <v>22</v>
      </c>
      <c r="AW7" s="10"/>
      <c r="AX7" s="10">
        <v>176</v>
      </c>
      <c r="AY7" s="10">
        <v>473</v>
      </c>
      <c r="AZ7" s="10">
        <v>34</v>
      </c>
      <c r="BA7" s="10">
        <v>144</v>
      </c>
      <c r="BB7" s="10">
        <v>183</v>
      </c>
      <c r="BC7" s="10"/>
      <c r="BD7" s="10">
        <v>654</v>
      </c>
      <c r="BE7" s="10">
        <v>351</v>
      </c>
      <c r="BF7" s="10"/>
      <c r="BG7" s="10">
        <v>484</v>
      </c>
      <c r="BH7" s="10">
        <v>523</v>
      </c>
      <c r="BI7" s="10"/>
      <c r="BJ7" s="10">
        <v>583</v>
      </c>
      <c r="BK7" s="10">
        <v>400</v>
      </c>
    </row>
    <row r="8" spans="2:63" ht="30" customHeight="1" x14ac:dyDescent="0.35">
      <c r="B8" s="11" t="s">
        <v>19</v>
      </c>
      <c r="C8" s="11">
        <v>1010</v>
      </c>
      <c r="D8" s="11">
        <v>504</v>
      </c>
      <c r="E8" s="11">
        <v>503</v>
      </c>
      <c r="F8" s="11"/>
      <c r="G8" s="11">
        <v>177</v>
      </c>
      <c r="H8" s="11">
        <v>366</v>
      </c>
      <c r="I8" s="11">
        <v>467</v>
      </c>
      <c r="J8" s="11"/>
      <c r="K8" s="11">
        <v>172</v>
      </c>
      <c r="L8" s="11">
        <v>210</v>
      </c>
      <c r="M8" s="11">
        <v>387</v>
      </c>
      <c r="N8" s="11">
        <v>241</v>
      </c>
      <c r="O8" s="11"/>
      <c r="P8" s="11">
        <v>162</v>
      </c>
      <c r="Q8" s="11">
        <v>211</v>
      </c>
      <c r="R8" s="11">
        <v>177</v>
      </c>
      <c r="S8" s="11">
        <v>407</v>
      </c>
      <c r="T8" s="11"/>
      <c r="U8" s="11">
        <v>557</v>
      </c>
      <c r="V8" s="11">
        <v>223</v>
      </c>
      <c r="W8" s="11">
        <v>122</v>
      </c>
      <c r="X8" s="11">
        <v>75</v>
      </c>
      <c r="Y8" s="11">
        <v>15</v>
      </c>
      <c r="Z8" s="11"/>
      <c r="AA8" s="11">
        <v>322</v>
      </c>
      <c r="AB8" s="11">
        <v>343</v>
      </c>
      <c r="AC8" s="11"/>
      <c r="AD8" s="11">
        <v>403</v>
      </c>
      <c r="AE8" s="11">
        <v>429</v>
      </c>
      <c r="AF8" s="11"/>
      <c r="AG8" s="11">
        <v>223</v>
      </c>
      <c r="AH8" s="11">
        <v>236</v>
      </c>
      <c r="AI8" s="11">
        <v>85</v>
      </c>
      <c r="AJ8" s="11">
        <v>185</v>
      </c>
      <c r="AK8" s="11">
        <v>65</v>
      </c>
      <c r="AL8" s="11">
        <v>45</v>
      </c>
      <c r="AM8" s="11">
        <v>23</v>
      </c>
      <c r="AN8" s="11">
        <v>57</v>
      </c>
      <c r="AO8" s="11">
        <v>3</v>
      </c>
      <c r="AP8" s="11"/>
      <c r="AQ8" s="11">
        <v>482</v>
      </c>
      <c r="AR8" s="11">
        <v>234</v>
      </c>
      <c r="AS8" s="11">
        <v>15</v>
      </c>
      <c r="AT8" s="11">
        <v>72</v>
      </c>
      <c r="AU8" s="11">
        <v>173</v>
      </c>
      <c r="AV8" s="11">
        <v>22</v>
      </c>
      <c r="AW8" s="11"/>
      <c r="AX8" s="11">
        <v>181</v>
      </c>
      <c r="AY8" s="11">
        <v>472</v>
      </c>
      <c r="AZ8" s="11">
        <v>35</v>
      </c>
      <c r="BA8" s="11">
        <v>140</v>
      </c>
      <c r="BB8" s="11">
        <v>181</v>
      </c>
      <c r="BC8" s="11"/>
      <c r="BD8" s="11">
        <v>647</v>
      </c>
      <c r="BE8" s="11">
        <v>358</v>
      </c>
      <c r="BF8" s="11"/>
      <c r="BG8" s="11">
        <v>482</v>
      </c>
      <c r="BH8" s="11">
        <v>525</v>
      </c>
      <c r="BI8" s="11"/>
      <c r="BJ8" s="11">
        <v>578</v>
      </c>
      <c r="BK8" s="11">
        <v>404</v>
      </c>
    </row>
    <row r="9" spans="2:63" x14ac:dyDescent="0.35">
      <c r="B9" s="17" t="s">
        <v>144</v>
      </c>
      <c r="C9" s="16">
        <v>8.5654465302901994E-2</v>
      </c>
      <c r="D9" s="16">
        <v>7.2705739126820407E-2</v>
      </c>
      <c r="E9" s="16">
        <v>9.9128906362570296E-2</v>
      </c>
      <c r="F9" s="16"/>
      <c r="G9" s="16">
        <v>9.5086173473692803E-2</v>
      </c>
      <c r="H9" s="16">
        <v>0.135697587990014</v>
      </c>
      <c r="I9" s="16">
        <v>4.2870308835874303E-2</v>
      </c>
      <c r="J9" s="16"/>
      <c r="K9" s="16">
        <v>5.9150743250688601E-2</v>
      </c>
      <c r="L9" s="16">
        <v>7.5378119989069695E-2</v>
      </c>
      <c r="M9" s="16">
        <v>7.7240453907073597E-2</v>
      </c>
      <c r="N9" s="16">
        <v>0.127008491973858</v>
      </c>
      <c r="O9" s="16"/>
      <c r="P9" s="16">
        <v>9.5026867749855498E-2</v>
      </c>
      <c r="Q9" s="16">
        <v>0.10035841314031201</v>
      </c>
      <c r="R9" s="16">
        <v>0.114247583111597</v>
      </c>
      <c r="S9" s="16">
        <v>6.16736879018887E-2</v>
      </c>
      <c r="T9" s="16"/>
      <c r="U9" s="16">
        <v>9.7679091291429002E-2</v>
      </c>
      <c r="V9" s="16">
        <v>6.5558944637249594E-2</v>
      </c>
      <c r="W9" s="16">
        <v>6.08345677737007E-2</v>
      </c>
      <c r="X9" s="16">
        <v>7.4240954530839606E-2</v>
      </c>
      <c r="Y9" s="16">
        <v>0.128618335974582</v>
      </c>
      <c r="Z9" s="16"/>
      <c r="AA9" s="16">
        <v>8.3393062992869998E-2</v>
      </c>
      <c r="AB9" s="16">
        <v>9.1656887676388896E-2</v>
      </c>
      <c r="AC9" s="16"/>
      <c r="AD9" s="16">
        <v>7.3837859746035406E-2</v>
      </c>
      <c r="AE9" s="16">
        <v>9.1048546399994601E-2</v>
      </c>
      <c r="AF9" s="16"/>
      <c r="AG9" s="16">
        <v>7.7291333363462805E-2</v>
      </c>
      <c r="AH9" s="16">
        <v>6.6947135599062305E-2</v>
      </c>
      <c r="AI9" s="16">
        <v>6.7547406403319396E-2</v>
      </c>
      <c r="AJ9" s="16">
        <v>5.6396324686345999E-2</v>
      </c>
      <c r="AK9" s="16">
        <v>0.100769840433966</v>
      </c>
      <c r="AL9" s="16">
        <v>7.8883152235299403E-2</v>
      </c>
      <c r="AM9" s="16">
        <v>3.8043139699185997E-2</v>
      </c>
      <c r="AN9" s="16">
        <v>0.16770544246924299</v>
      </c>
      <c r="AO9" s="16">
        <v>0</v>
      </c>
      <c r="AP9" s="16"/>
      <c r="AQ9" s="16">
        <v>6.5768050540796597E-2</v>
      </c>
      <c r="AR9" s="16">
        <v>9.8076460824127507E-2</v>
      </c>
      <c r="AS9" s="16">
        <v>0</v>
      </c>
      <c r="AT9" s="16">
        <v>0.13583067746435501</v>
      </c>
      <c r="AU9" s="16">
        <v>0.11143698909345499</v>
      </c>
      <c r="AV9" s="16">
        <v>0.12942857342543199</v>
      </c>
      <c r="AW9" s="16"/>
      <c r="AX9" s="16">
        <v>0.12951919583541899</v>
      </c>
      <c r="AY9" s="16">
        <v>6.3759437127612506E-2</v>
      </c>
      <c r="AZ9" s="16">
        <v>5.7157727409841E-2</v>
      </c>
      <c r="BA9" s="16">
        <v>6.2864048121535801E-2</v>
      </c>
      <c r="BB9" s="16">
        <v>0.12191307283846101</v>
      </c>
      <c r="BC9" s="16"/>
      <c r="BD9" s="16">
        <v>0.106992715206567</v>
      </c>
      <c r="BE9" s="16">
        <v>4.8196471626999103E-2</v>
      </c>
      <c r="BF9" s="16"/>
      <c r="BG9" s="16">
        <v>0.116737921729352</v>
      </c>
      <c r="BH9" s="16">
        <v>5.7633511294450698E-2</v>
      </c>
      <c r="BI9" s="16"/>
      <c r="BJ9" s="16">
        <v>9.7606745927015098E-2</v>
      </c>
      <c r="BK9" s="16">
        <v>6.8437539779549E-2</v>
      </c>
    </row>
    <row r="10" spans="2:63" x14ac:dyDescent="0.35">
      <c r="B10" s="17" t="s">
        <v>145</v>
      </c>
      <c r="C10" s="16">
        <v>0.90941196159683801</v>
      </c>
      <c r="D10" s="16">
        <v>0.92532716554926997</v>
      </c>
      <c r="E10" s="16">
        <v>0.89498191364864299</v>
      </c>
      <c r="F10" s="16"/>
      <c r="G10" s="16">
        <v>0.90491382652630703</v>
      </c>
      <c r="H10" s="16">
        <v>0.85901344621849796</v>
      </c>
      <c r="I10" s="16">
        <v>0.95060574385109198</v>
      </c>
      <c r="J10" s="16"/>
      <c r="K10" s="16">
        <v>0.93513988802992198</v>
      </c>
      <c r="L10" s="16">
        <v>0.92012269287035398</v>
      </c>
      <c r="M10" s="16">
        <v>0.914860674961537</v>
      </c>
      <c r="N10" s="16">
        <v>0.872991508026142</v>
      </c>
      <c r="O10" s="16"/>
      <c r="P10" s="16">
        <v>0.89883935261095205</v>
      </c>
      <c r="Q10" s="16">
        <v>0.89964158685968798</v>
      </c>
      <c r="R10" s="16">
        <v>0.87434483485272996</v>
      </c>
      <c r="S10" s="16">
        <v>0.93832631209811102</v>
      </c>
      <c r="T10" s="16"/>
      <c r="U10" s="16">
        <v>0.89522068515237996</v>
      </c>
      <c r="V10" s="16">
        <v>0.93444105536275002</v>
      </c>
      <c r="W10" s="16">
        <v>0.939165432226299</v>
      </c>
      <c r="X10" s="16">
        <v>0.92575904546915999</v>
      </c>
      <c r="Y10" s="16">
        <v>0.87138166402541795</v>
      </c>
      <c r="Z10" s="16"/>
      <c r="AA10" s="16">
        <v>0.91355811840349999</v>
      </c>
      <c r="AB10" s="16">
        <v>0.905320258518854</v>
      </c>
      <c r="AC10" s="16"/>
      <c r="AD10" s="16">
        <v>0.92372800789297305</v>
      </c>
      <c r="AE10" s="16">
        <v>0.90653373363422796</v>
      </c>
      <c r="AF10" s="16"/>
      <c r="AG10" s="16">
        <v>0.92270866663653694</v>
      </c>
      <c r="AH10" s="16">
        <v>0.93305286440093804</v>
      </c>
      <c r="AI10" s="16">
        <v>0.93245259359668098</v>
      </c>
      <c r="AJ10" s="16">
        <v>0.94360367531365397</v>
      </c>
      <c r="AK10" s="16">
        <v>0.88318728599723895</v>
      </c>
      <c r="AL10" s="16">
        <v>0.89924834089822603</v>
      </c>
      <c r="AM10" s="16">
        <v>0.96195686030081395</v>
      </c>
      <c r="AN10" s="16">
        <v>0.83229455753075698</v>
      </c>
      <c r="AO10" s="16">
        <v>1</v>
      </c>
      <c r="AP10" s="16"/>
      <c r="AQ10" s="16">
        <v>0.93219488271651696</v>
      </c>
      <c r="AR10" s="16">
        <v>0.90192353917587198</v>
      </c>
      <c r="AS10" s="16">
        <v>1</v>
      </c>
      <c r="AT10" s="16">
        <v>0.84975921452186498</v>
      </c>
      <c r="AU10" s="16">
        <v>0.88309066612015896</v>
      </c>
      <c r="AV10" s="16">
        <v>0.82619629561180297</v>
      </c>
      <c r="AW10" s="16"/>
      <c r="AX10" s="16">
        <v>0.86501196331225605</v>
      </c>
      <c r="AY10" s="16">
        <v>0.93204257570446802</v>
      </c>
      <c r="AZ10" s="16">
        <v>0.94284227259015896</v>
      </c>
      <c r="BA10" s="16">
        <v>0.93713595187846399</v>
      </c>
      <c r="BB10" s="16">
        <v>0.86700924015181202</v>
      </c>
      <c r="BC10" s="16"/>
      <c r="BD10" s="16">
        <v>0.88842959629134399</v>
      </c>
      <c r="BE10" s="16">
        <v>0.95180352837300097</v>
      </c>
      <c r="BF10" s="16"/>
      <c r="BG10" s="16">
        <v>0.87495672546237802</v>
      </c>
      <c r="BH10" s="16">
        <v>0.94049720460682196</v>
      </c>
      <c r="BI10" s="16"/>
      <c r="BJ10" s="16">
        <v>0.90069533249185596</v>
      </c>
      <c r="BK10" s="16">
        <v>0.92899307718785795</v>
      </c>
    </row>
    <row r="11" spans="2:63" x14ac:dyDescent="0.35">
      <c r="B11" s="17" t="s">
        <v>164</v>
      </c>
      <c r="C11" s="18">
        <v>4.9335731002595898E-3</v>
      </c>
      <c r="D11" s="18">
        <v>1.9670953239099799E-3</v>
      </c>
      <c r="E11" s="18">
        <v>5.8891799887871603E-3</v>
      </c>
      <c r="F11" s="18"/>
      <c r="G11" s="18">
        <v>0</v>
      </c>
      <c r="H11" s="18">
        <v>5.2889657914885696E-3</v>
      </c>
      <c r="I11" s="18">
        <v>6.5239473130334702E-3</v>
      </c>
      <c r="J11" s="18"/>
      <c r="K11" s="18">
        <v>5.7093687193895499E-3</v>
      </c>
      <c r="L11" s="18">
        <v>4.49918714057654E-3</v>
      </c>
      <c r="M11" s="18">
        <v>7.8988711313891496E-3</v>
      </c>
      <c r="N11" s="18">
        <v>0</v>
      </c>
      <c r="O11" s="18"/>
      <c r="P11" s="18">
        <v>6.1337796391927497E-3</v>
      </c>
      <c r="Q11" s="18">
        <v>0</v>
      </c>
      <c r="R11" s="18">
        <v>1.1407582035673099E-2</v>
      </c>
      <c r="S11" s="18">
        <v>0</v>
      </c>
      <c r="T11" s="18"/>
      <c r="U11" s="18">
        <v>7.1002235561913804E-3</v>
      </c>
      <c r="V11" s="18">
        <v>0</v>
      </c>
      <c r="W11" s="18">
        <v>0</v>
      </c>
      <c r="X11" s="18">
        <v>0</v>
      </c>
      <c r="Y11" s="18">
        <v>0</v>
      </c>
      <c r="Z11" s="18"/>
      <c r="AA11" s="18">
        <v>3.0488186036299299E-3</v>
      </c>
      <c r="AB11" s="18">
        <v>3.02285380475699E-3</v>
      </c>
      <c r="AC11" s="18"/>
      <c r="AD11" s="18">
        <v>2.4341323609913599E-3</v>
      </c>
      <c r="AE11" s="18">
        <v>2.4177199657779598E-3</v>
      </c>
      <c r="AF11" s="18"/>
      <c r="AG11" s="18">
        <v>0</v>
      </c>
      <c r="AH11" s="18">
        <v>0</v>
      </c>
      <c r="AI11" s="18">
        <v>0</v>
      </c>
      <c r="AJ11" s="18">
        <v>0</v>
      </c>
      <c r="AK11" s="18">
        <v>1.6042873568794799E-2</v>
      </c>
      <c r="AL11" s="18">
        <v>2.18685068664747E-2</v>
      </c>
      <c r="AM11" s="18">
        <v>0</v>
      </c>
      <c r="AN11" s="18">
        <v>0</v>
      </c>
      <c r="AO11" s="18">
        <v>0</v>
      </c>
      <c r="AP11" s="18"/>
      <c r="AQ11" s="18">
        <v>2.03706674268638E-3</v>
      </c>
      <c r="AR11" s="18">
        <v>0</v>
      </c>
      <c r="AS11" s="18">
        <v>0</v>
      </c>
      <c r="AT11" s="18">
        <v>1.4410108013779999E-2</v>
      </c>
      <c r="AU11" s="18">
        <v>5.4723447863854998E-3</v>
      </c>
      <c r="AV11" s="18">
        <v>4.43751309627647E-2</v>
      </c>
      <c r="AW11" s="18"/>
      <c r="AX11" s="18">
        <v>5.4688408523254298E-3</v>
      </c>
      <c r="AY11" s="18">
        <v>4.1979871679199698E-3</v>
      </c>
      <c r="AZ11" s="18">
        <v>0</v>
      </c>
      <c r="BA11" s="18">
        <v>0</v>
      </c>
      <c r="BB11" s="18">
        <v>1.10776870097274E-2</v>
      </c>
      <c r="BC11" s="18"/>
      <c r="BD11" s="18">
        <v>4.5776885020891401E-3</v>
      </c>
      <c r="BE11" s="18">
        <v>0</v>
      </c>
      <c r="BF11" s="18"/>
      <c r="BG11" s="18">
        <v>8.3053528082692608E-3</v>
      </c>
      <c r="BH11" s="18">
        <v>1.86928409872691E-3</v>
      </c>
      <c r="BI11" s="18"/>
      <c r="BJ11" s="18">
        <v>1.6979215811284999E-3</v>
      </c>
      <c r="BK11" s="18">
        <v>2.5693830325930899E-3</v>
      </c>
    </row>
    <row r="12" spans="2:63" x14ac:dyDescent="0.35">
      <c r="B12" s="15"/>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K20"/>
  <sheetViews>
    <sheetView showGridLines="0" topLeftCell="A7" workbookViewId="0">
      <pane xSplit="2" topLeftCell="C1" activePane="topRight" state="frozen"/>
      <selection pane="topRight" activeCell="B20" sqref="B20"/>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88</v>
      </c>
      <c r="D7" s="10">
        <v>35</v>
      </c>
      <c r="E7" s="10">
        <v>53</v>
      </c>
      <c r="F7" s="10"/>
      <c r="G7" s="10">
        <v>16</v>
      </c>
      <c r="H7" s="10">
        <v>52</v>
      </c>
      <c r="I7" s="10">
        <v>20</v>
      </c>
      <c r="J7" s="10"/>
      <c r="K7" s="10">
        <v>11</v>
      </c>
      <c r="L7" s="10">
        <v>17</v>
      </c>
      <c r="M7" s="10">
        <v>31</v>
      </c>
      <c r="N7" s="10">
        <v>29</v>
      </c>
      <c r="O7" s="10"/>
      <c r="P7" s="10">
        <v>16</v>
      </c>
      <c r="Q7" s="10">
        <v>21</v>
      </c>
      <c r="R7" s="10">
        <v>21</v>
      </c>
      <c r="S7" s="10">
        <v>25</v>
      </c>
      <c r="T7" s="10"/>
      <c r="U7" s="10">
        <v>54</v>
      </c>
      <c r="V7" s="10">
        <v>16</v>
      </c>
      <c r="W7" s="10">
        <v>8</v>
      </c>
      <c r="X7" s="10">
        <v>6</v>
      </c>
      <c r="Y7" s="10">
        <v>2</v>
      </c>
      <c r="Z7" s="10"/>
      <c r="AA7" s="10">
        <v>27</v>
      </c>
      <c r="AB7" s="10">
        <v>32</v>
      </c>
      <c r="AC7" s="10"/>
      <c r="AD7" s="10">
        <v>30</v>
      </c>
      <c r="AE7" s="10">
        <v>40</v>
      </c>
      <c r="AF7" s="10"/>
      <c r="AG7" s="10">
        <v>18</v>
      </c>
      <c r="AH7" s="10">
        <v>16</v>
      </c>
      <c r="AI7" s="10">
        <v>6</v>
      </c>
      <c r="AJ7" s="10">
        <v>10</v>
      </c>
      <c r="AK7" s="10">
        <v>7</v>
      </c>
      <c r="AL7" s="10">
        <v>3</v>
      </c>
      <c r="AM7" s="10">
        <v>1</v>
      </c>
      <c r="AN7" s="10">
        <v>9</v>
      </c>
      <c r="AO7" s="10" t="s">
        <v>122</v>
      </c>
      <c r="AP7" s="10"/>
      <c r="AQ7" s="10">
        <v>33</v>
      </c>
      <c r="AR7" s="10">
        <v>24</v>
      </c>
      <c r="AS7" s="10" t="s">
        <v>122</v>
      </c>
      <c r="AT7" s="10">
        <v>10</v>
      </c>
      <c r="AU7" s="10">
        <v>18</v>
      </c>
      <c r="AV7" s="10">
        <v>3</v>
      </c>
      <c r="AW7" s="10"/>
      <c r="AX7" s="10">
        <v>23</v>
      </c>
      <c r="AY7" s="10">
        <v>31</v>
      </c>
      <c r="AZ7" s="10">
        <v>2</v>
      </c>
      <c r="BA7" s="10">
        <v>9</v>
      </c>
      <c r="BB7" s="10">
        <v>23</v>
      </c>
      <c r="BC7" s="10"/>
      <c r="BD7" s="10">
        <v>70</v>
      </c>
      <c r="BE7" s="10">
        <v>18</v>
      </c>
      <c r="BF7" s="10"/>
      <c r="BG7" s="10">
        <v>57</v>
      </c>
      <c r="BH7" s="10">
        <v>31</v>
      </c>
      <c r="BI7" s="10"/>
      <c r="BJ7" s="10">
        <v>58</v>
      </c>
      <c r="BK7" s="10">
        <v>28</v>
      </c>
    </row>
    <row r="8" spans="2:63" ht="30" customHeight="1" x14ac:dyDescent="0.35">
      <c r="B8" s="11" t="s">
        <v>19</v>
      </c>
      <c r="C8" s="11">
        <v>87</v>
      </c>
      <c r="D8" s="11">
        <v>37</v>
      </c>
      <c r="E8" s="11">
        <v>50</v>
      </c>
      <c r="F8" s="11"/>
      <c r="G8" s="11">
        <v>17</v>
      </c>
      <c r="H8" s="11">
        <v>50</v>
      </c>
      <c r="I8" s="11">
        <v>20</v>
      </c>
      <c r="J8" s="11"/>
      <c r="K8" s="11">
        <v>10</v>
      </c>
      <c r="L8" s="11">
        <v>16</v>
      </c>
      <c r="M8" s="11">
        <v>30</v>
      </c>
      <c r="N8" s="11">
        <v>31</v>
      </c>
      <c r="O8" s="11"/>
      <c r="P8" s="11">
        <v>15</v>
      </c>
      <c r="Q8" s="11">
        <v>21</v>
      </c>
      <c r="R8" s="11">
        <v>20</v>
      </c>
      <c r="S8" s="11">
        <v>25</v>
      </c>
      <c r="T8" s="11"/>
      <c r="U8" s="11">
        <v>54</v>
      </c>
      <c r="V8" s="11">
        <v>15</v>
      </c>
      <c r="W8" s="11">
        <v>7</v>
      </c>
      <c r="X8" s="11">
        <v>6</v>
      </c>
      <c r="Y8" s="11">
        <v>2</v>
      </c>
      <c r="Z8" s="11"/>
      <c r="AA8" s="11">
        <v>27</v>
      </c>
      <c r="AB8" s="11">
        <v>31</v>
      </c>
      <c r="AC8" s="11"/>
      <c r="AD8" s="11">
        <v>30</v>
      </c>
      <c r="AE8" s="11">
        <v>39</v>
      </c>
      <c r="AF8" s="11"/>
      <c r="AG8" s="11">
        <v>17</v>
      </c>
      <c r="AH8" s="11">
        <v>16</v>
      </c>
      <c r="AI8" s="11">
        <v>6</v>
      </c>
      <c r="AJ8" s="11">
        <v>10</v>
      </c>
      <c r="AK8" s="11">
        <v>7</v>
      </c>
      <c r="AL8" s="11">
        <v>4</v>
      </c>
      <c r="AM8" s="11">
        <v>1</v>
      </c>
      <c r="AN8" s="11">
        <v>10</v>
      </c>
      <c r="AO8" s="11" t="s">
        <v>122</v>
      </c>
      <c r="AP8" s="11"/>
      <c r="AQ8" s="11">
        <v>32</v>
      </c>
      <c r="AR8" s="11">
        <v>23</v>
      </c>
      <c r="AS8" s="11" t="s">
        <v>122</v>
      </c>
      <c r="AT8" s="11">
        <v>10</v>
      </c>
      <c r="AU8" s="11">
        <v>19</v>
      </c>
      <c r="AV8" s="11">
        <v>3</v>
      </c>
      <c r="AW8" s="11"/>
      <c r="AX8" s="11">
        <v>23</v>
      </c>
      <c r="AY8" s="11">
        <v>30</v>
      </c>
      <c r="AZ8" s="11">
        <v>2</v>
      </c>
      <c r="BA8" s="11">
        <v>9</v>
      </c>
      <c r="BB8" s="11">
        <v>22</v>
      </c>
      <c r="BC8" s="11"/>
      <c r="BD8" s="11">
        <v>69</v>
      </c>
      <c r="BE8" s="11">
        <v>17</v>
      </c>
      <c r="BF8" s="11"/>
      <c r="BG8" s="11">
        <v>56</v>
      </c>
      <c r="BH8" s="11">
        <v>30</v>
      </c>
      <c r="BI8" s="11"/>
      <c r="BJ8" s="11">
        <v>56</v>
      </c>
      <c r="BK8" s="11">
        <v>28</v>
      </c>
    </row>
    <row r="9" spans="2:63" x14ac:dyDescent="0.35">
      <c r="B9" s="17" t="s">
        <v>355</v>
      </c>
      <c r="C9" s="16">
        <v>0.27236120647975698</v>
      </c>
      <c r="D9" s="16">
        <v>0.28399088448624699</v>
      </c>
      <c r="E9" s="16">
        <v>0.263821129562615</v>
      </c>
      <c r="F9" s="16"/>
      <c r="G9" s="16">
        <v>0.20609025903802899</v>
      </c>
      <c r="H9" s="16">
        <v>0.22523349571315601</v>
      </c>
      <c r="I9" s="16">
        <v>0.44492601049270097</v>
      </c>
      <c r="J9" s="16"/>
      <c r="K9" s="16">
        <v>0.27825813582277198</v>
      </c>
      <c r="L9" s="16">
        <v>0.41770083366288602</v>
      </c>
      <c r="M9" s="16">
        <v>0.25269575012865803</v>
      </c>
      <c r="N9" s="16">
        <v>0.21448537399055301</v>
      </c>
      <c r="O9" s="16"/>
      <c r="P9" s="16">
        <v>6.1125892010388899E-2</v>
      </c>
      <c r="Q9" s="16">
        <v>0.18472329816762501</v>
      </c>
      <c r="R9" s="16">
        <v>0.428773958807175</v>
      </c>
      <c r="S9" s="16">
        <v>0.36480809183523799</v>
      </c>
      <c r="T9" s="16"/>
      <c r="U9" s="16">
        <v>0.209339751383193</v>
      </c>
      <c r="V9" s="16">
        <v>0.31588498295054102</v>
      </c>
      <c r="W9" s="16">
        <v>0.502083467653057</v>
      </c>
      <c r="X9" s="16">
        <v>0.51416787142881504</v>
      </c>
      <c r="Y9" s="16">
        <v>0.499831103229334</v>
      </c>
      <c r="Z9" s="16"/>
      <c r="AA9" s="16">
        <v>0.42172292322884603</v>
      </c>
      <c r="AB9" s="16">
        <v>0.26748262216492802</v>
      </c>
      <c r="AC9" s="16"/>
      <c r="AD9" s="16">
        <v>0.38139012294882302</v>
      </c>
      <c r="AE9" s="16">
        <v>0.24089452289850399</v>
      </c>
      <c r="AF9" s="16"/>
      <c r="AG9" s="16">
        <v>0.33415044272456901</v>
      </c>
      <c r="AH9" s="16">
        <v>0.36871736699229102</v>
      </c>
      <c r="AI9" s="16">
        <v>0.329069449633697</v>
      </c>
      <c r="AJ9" s="16">
        <v>0.27619624922526897</v>
      </c>
      <c r="AK9" s="16">
        <v>0.14993718066984599</v>
      </c>
      <c r="AL9" s="16">
        <v>0.71448361449482001</v>
      </c>
      <c r="AM9" s="16">
        <v>0</v>
      </c>
      <c r="AN9" s="16">
        <v>0</v>
      </c>
      <c r="AO9" s="16" t="s">
        <v>123</v>
      </c>
      <c r="AP9" s="16"/>
      <c r="AQ9" s="16">
        <v>0.242016408733253</v>
      </c>
      <c r="AR9" s="16">
        <v>0.45153753862775797</v>
      </c>
      <c r="AS9" s="16" t="s">
        <v>123</v>
      </c>
      <c r="AT9" s="16">
        <v>0.29951782091370099</v>
      </c>
      <c r="AU9" s="16">
        <v>0.13611267731438101</v>
      </c>
      <c r="AV9" s="16">
        <v>0</v>
      </c>
      <c r="AW9" s="16"/>
      <c r="AX9" s="16">
        <v>0.31461535491716403</v>
      </c>
      <c r="AY9" s="16">
        <v>0.31407661521358998</v>
      </c>
      <c r="AZ9" s="16">
        <v>0</v>
      </c>
      <c r="BA9" s="16">
        <v>0.442850832143803</v>
      </c>
      <c r="BB9" s="16">
        <v>0.127376363575115</v>
      </c>
      <c r="BC9" s="16"/>
      <c r="BD9" s="16">
        <v>0.28742868550871697</v>
      </c>
      <c r="BE9" s="16">
        <v>0.211854838560944</v>
      </c>
      <c r="BF9" s="16"/>
      <c r="BG9" s="16">
        <v>0.25767697489917002</v>
      </c>
      <c r="BH9" s="16">
        <v>0.29963880603392301</v>
      </c>
      <c r="BI9" s="16"/>
      <c r="BJ9" s="16">
        <v>0.255037335287636</v>
      </c>
      <c r="BK9" s="16">
        <v>0.331904085774197</v>
      </c>
    </row>
    <row r="10" spans="2:63" x14ac:dyDescent="0.35">
      <c r="B10" s="17" t="s">
        <v>356</v>
      </c>
      <c r="C10" s="16">
        <v>0.26624174004555301</v>
      </c>
      <c r="D10" s="16">
        <v>0.24704294073174801</v>
      </c>
      <c r="E10" s="16">
        <v>0.28034008591249399</v>
      </c>
      <c r="F10" s="16"/>
      <c r="G10" s="16">
        <v>0.33619548788720399</v>
      </c>
      <c r="H10" s="16">
        <v>0.27043560705685099</v>
      </c>
      <c r="I10" s="16">
        <v>0.197066487984982</v>
      </c>
      <c r="J10" s="16"/>
      <c r="K10" s="16">
        <v>0.36647383644257903</v>
      </c>
      <c r="L10" s="16">
        <v>0.23324383615670299</v>
      </c>
      <c r="M10" s="16">
        <v>0.12505509195275499</v>
      </c>
      <c r="N10" s="16">
        <v>0.38778595193960302</v>
      </c>
      <c r="O10" s="16"/>
      <c r="P10" s="16">
        <v>0.31625765294173702</v>
      </c>
      <c r="Q10" s="16">
        <v>0.27088129915660097</v>
      </c>
      <c r="R10" s="16">
        <v>0.28527089057909699</v>
      </c>
      <c r="S10" s="16">
        <v>0.26533135096524402</v>
      </c>
      <c r="T10" s="16"/>
      <c r="U10" s="16">
        <v>0.23331914751848801</v>
      </c>
      <c r="V10" s="16">
        <v>0.38547237945137702</v>
      </c>
      <c r="W10" s="16">
        <v>0.36062074406542699</v>
      </c>
      <c r="X10" s="16">
        <v>0.17529540882333999</v>
      </c>
      <c r="Y10" s="16">
        <v>0</v>
      </c>
      <c r="Z10" s="16"/>
      <c r="AA10" s="16">
        <v>0.17720715159230299</v>
      </c>
      <c r="AB10" s="16">
        <v>0.30913803715403898</v>
      </c>
      <c r="AC10" s="16"/>
      <c r="AD10" s="16">
        <v>0.29210635976805299</v>
      </c>
      <c r="AE10" s="16">
        <v>0.31856833105139898</v>
      </c>
      <c r="AF10" s="16"/>
      <c r="AG10" s="16">
        <v>0.110861517551612</v>
      </c>
      <c r="AH10" s="16">
        <v>0.120579675873887</v>
      </c>
      <c r="AI10" s="16">
        <v>0.33474207959645003</v>
      </c>
      <c r="AJ10" s="16">
        <v>0.28391496690855</v>
      </c>
      <c r="AK10" s="16">
        <v>0.58093942237805096</v>
      </c>
      <c r="AL10" s="16">
        <v>0.28551638550517999</v>
      </c>
      <c r="AM10" s="16">
        <v>0</v>
      </c>
      <c r="AN10" s="16">
        <v>0.20673152407638501</v>
      </c>
      <c r="AO10" s="16" t="s">
        <v>123</v>
      </c>
      <c r="AP10" s="16"/>
      <c r="AQ10" s="16">
        <v>0.27545487526062801</v>
      </c>
      <c r="AR10" s="16">
        <v>0.20200057660828799</v>
      </c>
      <c r="AS10" s="16" t="s">
        <v>123</v>
      </c>
      <c r="AT10" s="16">
        <v>0.29191620147560698</v>
      </c>
      <c r="AU10" s="16">
        <v>0.204262468943047</v>
      </c>
      <c r="AV10" s="16">
        <v>1</v>
      </c>
      <c r="AW10" s="16"/>
      <c r="AX10" s="16">
        <v>0.205273675495701</v>
      </c>
      <c r="AY10" s="16">
        <v>0.24682688446009399</v>
      </c>
      <c r="AZ10" s="16">
        <v>0.52702204353133697</v>
      </c>
      <c r="BA10" s="16">
        <v>0.11925328884797901</v>
      </c>
      <c r="BB10" s="16">
        <v>0.392416829736835</v>
      </c>
      <c r="BC10" s="16"/>
      <c r="BD10" s="16">
        <v>0.237116078894996</v>
      </c>
      <c r="BE10" s="16">
        <v>0.38320144950106899</v>
      </c>
      <c r="BF10" s="16"/>
      <c r="BG10" s="16">
        <v>0.22312530028545499</v>
      </c>
      <c r="BH10" s="16">
        <v>0.34633534055319398</v>
      </c>
      <c r="BI10" s="16"/>
      <c r="BJ10" s="16">
        <v>0.25554227488435699</v>
      </c>
      <c r="BK10" s="16">
        <v>0.278182282437688</v>
      </c>
    </row>
    <row r="11" spans="2:63" x14ac:dyDescent="0.35">
      <c r="B11" s="17" t="s">
        <v>357</v>
      </c>
      <c r="C11" s="16">
        <v>0.26555981902061598</v>
      </c>
      <c r="D11" s="16">
        <v>0.13654597386416201</v>
      </c>
      <c r="E11" s="16">
        <v>0.360299171253536</v>
      </c>
      <c r="F11" s="16"/>
      <c r="G11" s="16">
        <v>0.223528738786198</v>
      </c>
      <c r="H11" s="16">
        <v>0.30363707096151799</v>
      </c>
      <c r="I11" s="16">
        <v>0.20643493489262399</v>
      </c>
      <c r="J11" s="16"/>
      <c r="K11" s="16">
        <v>0.181831969067585</v>
      </c>
      <c r="L11" s="16">
        <v>0.29162897503892898</v>
      </c>
      <c r="M11" s="16">
        <v>0.309355375554283</v>
      </c>
      <c r="N11" s="16">
        <v>0.23715938117013999</v>
      </c>
      <c r="O11" s="16"/>
      <c r="P11" s="16">
        <v>0.17568575545239501</v>
      </c>
      <c r="Q11" s="16">
        <v>0.30806225622384997</v>
      </c>
      <c r="R11" s="16">
        <v>0.32971735233815702</v>
      </c>
      <c r="S11" s="16">
        <v>0.20340571474997099</v>
      </c>
      <c r="T11" s="16"/>
      <c r="U11" s="16">
        <v>0.30541242299430699</v>
      </c>
      <c r="V11" s="16">
        <v>0.24016324756436699</v>
      </c>
      <c r="W11" s="16">
        <v>0.13729578828151601</v>
      </c>
      <c r="X11" s="16">
        <v>0.32867559257572099</v>
      </c>
      <c r="Y11" s="16">
        <v>0</v>
      </c>
      <c r="Z11" s="16"/>
      <c r="AA11" s="16">
        <v>0.36390459983984202</v>
      </c>
      <c r="AB11" s="16">
        <v>0.179576765974133</v>
      </c>
      <c r="AC11" s="16"/>
      <c r="AD11" s="16">
        <v>0.19653251317143899</v>
      </c>
      <c r="AE11" s="16">
        <v>0.29729207961543003</v>
      </c>
      <c r="AF11" s="16"/>
      <c r="AG11" s="16">
        <v>0.33919777866561901</v>
      </c>
      <c r="AH11" s="16">
        <v>0.32169235733940099</v>
      </c>
      <c r="AI11" s="16">
        <v>0.33618847076985298</v>
      </c>
      <c r="AJ11" s="16">
        <v>0.179420404089287</v>
      </c>
      <c r="AK11" s="16">
        <v>0.565044352277839</v>
      </c>
      <c r="AL11" s="16">
        <v>0</v>
      </c>
      <c r="AM11" s="16">
        <v>0</v>
      </c>
      <c r="AN11" s="16">
        <v>0.29104439752852301</v>
      </c>
      <c r="AO11" s="16" t="s">
        <v>123</v>
      </c>
      <c r="AP11" s="16"/>
      <c r="AQ11" s="16">
        <v>0.27543719747683998</v>
      </c>
      <c r="AR11" s="16">
        <v>0.25020825447213402</v>
      </c>
      <c r="AS11" s="16" t="s">
        <v>123</v>
      </c>
      <c r="AT11" s="16">
        <v>0.39043661178102801</v>
      </c>
      <c r="AU11" s="16">
        <v>0.24402135996243801</v>
      </c>
      <c r="AV11" s="16">
        <v>0</v>
      </c>
      <c r="AW11" s="16"/>
      <c r="AX11" s="16">
        <v>0.326121187772272</v>
      </c>
      <c r="AY11" s="16">
        <v>0.28799560937871299</v>
      </c>
      <c r="AZ11" s="16">
        <v>0</v>
      </c>
      <c r="BA11" s="16">
        <v>0.113634393176964</v>
      </c>
      <c r="BB11" s="16">
        <v>0.25534959399451101</v>
      </c>
      <c r="BC11" s="16"/>
      <c r="BD11" s="16">
        <v>0.30539472866535</v>
      </c>
      <c r="BE11" s="16">
        <v>0.105595056876644</v>
      </c>
      <c r="BF11" s="16"/>
      <c r="BG11" s="16">
        <v>0.37613121156187801</v>
      </c>
      <c r="BH11" s="16">
        <v>6.0161112841510898E-2</v>
      </c>
      <c r="BI11" s="16"/>
      <c r="BJ11" s="16">
        <v>0.32085310926323202</v>
      </c>
      <c r="BK11" s="16">
        <v>0.17608442506389299</v>
      </c>
    </row>
    <row r="12" spans="2:63" x14ac:dyDescent="0.35">
      <c r="B12" s="17" t="s">
        <v>358</v>
      </c>
      <c r="C12" s="16">
        <v>0.215725367294647</v>
      </c>
      <c r="D12" s="16">
        <v>0.28143861473970699</v>
      </c>
      <c r="E12" s="16">
        <v>0.167469844885276</v>
      </c>
      <c r="F12" s="16"/>
      <c r="G12" s="16">
        <v>0.42008925916659601</v>
      </c>
      <c r="H12" s="16">
        <v>0.19426705304300701</v>
      </c>
      <c r="I12" s="16">
        <v>9.72435724418938E-2</v>
      </c>
      <c r="J12" s="16"/>
      <c r="K12" s="16">
        <v>0.26301254457289303</v>
      </c>
      <c r="L12" s="16">
        <v>0.16821235655531599</v>
      </c>
      <c r="M12" s="16">
        <v>0.20930743075555899</v>
      </c>
      <c r="N12" s="16">
        <v>0.23083491820798099</v>
      </c>
      <c r="O12" s="16"/>
      <c r="P12" s="16">
        <v>0.116274167011628</v>
      </c>
      <c r="Q12" s="16">
        <v>0.20498138130327501</v>
      </c>
      <c r="R12" s="16">
        <v>0.18052756724563401</v>
      </c>
      <c r="S12" s="16">
        <v>0.31800707024371799</v>
      </c>
      <c r="T12" s="16"/>
      <c r="U12" s="16">
        <v>0.17966672634348399</v>
      </c>
      <c r="V12" s="16">
        <v>0.24841991377771699</v>
      </c>
      <c r="W12" s="16">
        <v>0.117807574959629</v>
      </c>
      <c r="X12" s="16">
        <v>0.51400486972894199</v>
      </c>
      <c r="Y12" s="16">
        <v>0</v>
      </c>
      <c r="Z12" s="16"/>
      <c r="AA12" s="16">
        <v>0.21503253313446799</v>
      </c>
      <c r="AB12" s="16">
        <v>0.243557350407965</v>
      </c>
      <c r="AC12" s="16"/>
      <c r="AD12" s="16">
        <v>0.225462838383374</v>
      </c>
      <c r="AE12" s="16">
        <v>0.24328561915281099</v>
      </c>
      <c r="AF12" s="16"/>
      <c r="AG12" s="16">
        <v>0.15820700426270701</v>
      </c>
      <c r="AH12" s="16">
        <v>0.11571434844386801</v>
      </c>
      <c r="AI12" s="16">
        <v>0</v>
      </c>
      <c r="AJ12" s="16">
        <v>0.62409217149677398</v>
      </c>
      <c r="AK12" s="16">
        <v>0.30086236872144601</v>
      </c>
      <c r="AL12" s="16">
        <v>0</v>
      </c>
      <c r="AM12" s="16">
        <v>1</v>
      </c>
      <c r="AN12" s="16">
        <v>0.110733335436695</v>
      </c>
      <c r="AO12" s="16" t="s">
        <v>123</v>
      </c>
      <c r="AP12" s="16"/>
      <c r="AQ12" s="16">
        <v>0.17761536094259001</v>
      </c>
      <c r="AR12" s="16">
        <v>0.246418392852079</v>
      </c>
      <c r="AS12" s="16" t="s">
        <v>123</v>
      </c>
      <c r="AT12" s="16">
        <v>0.30295648910802703</v>
      </c>
      <c r="AU12" s="16">
        <v>0.230072710808332</v>
      </c>
      <c r="AV12" s="16">
        <v>0</v>
      </c>
      <c r="AW12" s="16"/>
      <c r="AX12" s="16">
        <v>0.118444864426047</v>
      </c>
      <c r="AY12" s="16">
        <v>0.40374486808711402</v>
      </c>
      <c r="AZ12" s="16">
        <v>0</v>
      </c>
      <c r="BA12" s="16">
        <v>0.104920795373739</v>
      </c>
      <c r="BB12" s="16">
        <v>0.12682550009972601</v>
      </c>
      <c r="BC12" s="16"/>
      <c r="BD12" s="16">
        <v>0.26944595174764602</v>
      </c>
      <c r="BE12" s="16">
        <v>0</v>
      </c>
      <c r="BF12" s="16"/>
      <c r="BG12" s="16">
        <v>0.26546691656066101</v>
      </c>
      <c r="BH12" s="16">
        <v>0.123324886231962</v>
      </c>
      <c r="BI12" s="16"/>
      <c r="BJ12" s="16">
        <v>0.168189743083444</v>
      </c>
      <c r="BK12" s="16">
        <v>0.276898935653489</v>
      </c>
    </row>
    <row r="13" spans="2:63" ht="29" x14ac:dyDescent="0.35">
      <c r="B13" s="17" t="s">
        <v>359</v>
      </c>
      <c r="C13" s="16">
        <v>5.2495933272232301E-2</v>
      </c>
      <c r="D13" s="16">
        <v>0.12398367355017401</v>
      </c>
      <c r="E13" s="16">
        <v>0</v>
      </c>
      <c r="F13" s="16"/>
      <c r="G13" s="16">
        <v>9.0447798954877007E-2</v>
      </c>
      <c r="H13" s="16">
        <v>6.0805627706439401E-2</v>
      </c>
      <c r="I13" s="16">
        <v>0</v>
      </c>
      <c r="J13" s="16"/>
      <c r="K13" s="16">
        <v>0</v>
      </c>
      <c r="L13" s="16">
        <v>0</v>
      </c>
      <c r="M13" s="16">
        <v>8.4073187402793098E-2</v>
      </c>
      <c r="N13" s="16">
        <v>6.6246019609660006E-2</v>
      </c>
      <c r="O13" s="16"/>
      <c r="P13" s="16">
        <v>6.8534471361146806E-2</v>
      </c>
      <c r="Q13" s="16">
        <v>0.118392587173146</v>
      </c>
      <c r="R13" s="16">
        <v>0</v>
      </c>
      <c r="S13" s="16">
        <v>3.8901471242133001E-2</v>
      </c>
      <c r="T13" s="16"/>
      <c r="U13" s="16">
        <v>3.7558803297196498E-2</v>
      </c>
      <c r="V13" s="16">
        <v>0</v>
      </c>
      <c r="W13" s="16">
        <v>0</v>
      </c>
      <c r="X13" s="16">
        <v>0.17529540882333999</v>
      </c>
      <c r="Y13" s="16">
        <v>0</v>
      </c>
      <c r="Z13" s="16"/>
      <c r="AA13" s="16">
        <v>3.6359337037420399E-2</v>
      </c>
      <c r="AB13" s="16">
        <v>3.1522186927265897E-2</v>
      </c>
      <c r="AC13" s="16"/>
      <c r="AD13" s="16">
        <v>3.2785316912726299E-2</v>
      </c>
      <c r="AE13" s="16">
        <v>2.53803310648116E-2</v>
      </c>
      <c r="AF13" s="16"/>
      <c r="AG13" s="16">
        <v>0</v>
      </c>
      <c r="AH13" s="16">
        <v>6.2663159538609306E-2</v>
      </c>
      <c r="AI13" s="16">
        <v>0</v>
      </c>
      <c r="AJ13" s="16">
        <v>0.239678335726909</v>
      </c>
      <c r="AK13" s="16">
        <v>0</v>
      </c>
      <c r="AL13" s="16">
        <v>0</v>
      </c>
      <c r="AM13" s="16">
        <v>0</v>
      </c>
      <c r="AN13" s="16">
        <v>0.110733335436695</v>
      </c>
      <c r="AO13" s="16" t="s">
        <v>123</v>
      </c>
      <c r="AP13" s="16"/>
      <c r="AQ13" s="16">
        <v>6.2065415941106997E-2</v>
      </c>
      <c r="AR13" s="16">
        <v>0</v>
      </c>
      <c r="AS13" s="16" t="s">
        <v>123</v>
      </c>
      <c r="AT13" s="16">
        <v>0.107661638218883</v>
      </c>
      <c r="AU13" s="16">
        <v>7.9103755756155705E-2</v>
      </c>
      <c r="AV13" s="16">
        <v>0</v>
      </c>
      <c r="AW13" s="16"/>
      <c r="AX13" s="16">
        <v>8.7056207938301794E-2</v>
      </c>
      <c r="AY13" s="16">
        <v>8.3009093816409196E-2</v>
      </c>
      <c r="AZ13" s="16">
        <v>0</v>
      </c>
      <c r="BA13" s="16">
        <v>0</v>
      </c>
      <c r="BB13" s="16">
        <v>0</v>
      </c>
      <c r="BC13" s="16"/>
      <c r="BD13" s="16">
        <v>3.60682965567444E-2</v>
      </c>
      <c r="BE13" s="16">
        <v>0.11846427669806101</v>
      </c>
      <c r="BF13" s="16"/>
      <c r="BG13" s="16">
        <v>4.4422548293973303E-2</v>
      </c>
      <c r="BH13" s="16">
        <v>6.7493147207124404E-2</v>
      </c>
      <c r="BI13" s="16"/>
      <c r="BJ13" s="16">
        <v>3.61990557285519E-2</v>
      </c>
      <c r="BK13" s="16">
        <v>3.5358368138758402E-2</v>
      </c>
    </row>
    <row r="14" spans="2:63" ht="29" x14ac:dyDescent="0.35">
      <c r="B14" s="17" t="s">
        <v>360</v>
      </c>
      <c r="C14" s="16">
        <v>4.4694298817077399E-2</v>
      </c>
      <c r="D14" s="16">
        <v>2.7055571506931199E-2</v>
      </c>
      <c r="E14" s="16">
        <v>5.76470295689578E-2</v>
      </c>
      <c r="F14" s="16"/>
      <c r="G14" s="16">
        <v>0</v>
      </c>
      <c r="H14" s="16">
        <v>3.7601675963438198E-2</v>
      </c>
      <c r="I14" s="16">
        <v>9.9836525858521E-2</v>
      </c>
      <c r="J14" s="16"/>
      <c r="K14" s="16">
        <v>0</v>
      </c>
      <c r="L14" s="16">
        <v>0</v>
      </c>
      <c r="M14" s="16">
        <v>0.12937159307591301</v>
      </c>
      <c r="N14" s="16">
        <v>0</v>
      </c>
      <c r="O14" s="16"/>
      <c r="P14" s="16">
        <v>6.75332192549946E-2</v>
      </c>
      <c r="Q14" s="16">
        <v>0</v>
      </c>
      <c r="R14" s="16">
        <v>4.9017155303934599E-2</v>
      </c>
      <c r="S14" s="16">
        <v>3.8333141476979402E-2</v>
      </c>
      <c r="T14" s="16"/>
      <c r="U14" s="16">
        <v>3.7276227583078601E-2</v>
      </c>
      <c r="V14" s="16">
        <v>0</v>
      </c>
      <c r="W14" s="16">
        <v>0</v>
      </c>
      <c r="X14" s="16">
        <v>0.15731953769533799</v>
      </c>
      <c r="Y14" s="16">
        <v>0.500168896770666</v>
      </c>
      <c r="Z14" s="16"/>
      <c r="AA14" s="16">
        <v>6.8458973124283395E-2</v>
      </c>
      <c r="AB14" s="16">
        <v>6.4502292202384098E-2</v>
      </c>
      <c r="AC14" s="16"/>
      <c r="AD14" s="16">
        <v>6.1729649445738999E-2</v>
      </c>
      <c r="AE14" s="16">
        <v>2.53803310648116E-2</v>
      </c>
      <c r="AF14" s="16"/>
      <c r="AG14" s="16">
        <v>0</v>
      </c>
      <c r="AH14" s="16">
        <v>0.12640485551482999</v>
      </c>
      <c r="AI14" s="16">
        <v>0</v>
      </c>
      <c r="AJ14" s="16">
        <v>9.5080502339488102E-2</v>
      </c>
      <c r="AK14" s="16">
        <v>0</v>
      </c>
      <c r="AL14" s="16">
        <v>0</v>
      </c>
      <c r="AM14" s="16">
        <v>0</v>
      </c>
      <c r="AN14" s="16">
        <v>0</v>
      </c>
      <c r="AO14" s="16" t="s">
        <v>123</v>
      </c>
      <c r="AP14" s="16"/>
      <c r="AQ14" s="16">
        <v>2.76450070558657E-2</v>
      </c>
      <c r="AR14" s="16">
        <v>8.8519920399199203E-2</v>
      </c>
      <c r="AS14" s="16" t="s">
        <v>123</v>
      </c>
      <c r="AT14" s="16">
        <v>0</v>
      </c>
      <c r="AU14" s="16">
        <v>5.0022674216798201E-2</v>
      </c>
      <c r="AV14" s="16">
        <v>0</v>
      </c>
      <c r="AW14" s="16"/>
      <c r="AX14" s="16">
        <v>4.0998029093184403E-2</v>
      </c>
      <c r="AY14" s="16">
        <v>2.91201714603266E-2</v>
      </c>
      <c r="AZ14" s="16">
        <v>0</v>
      </c>
      <c r="BA14" s="16">
        <v>0.112316368507818</v>
      </c>
      <c r="BB14" s="16">
        <v>4.6865199881625699E-2</v>
      </c>
      <c r="BC14" s="16"/>
      <c r="BD14" s="16">
        <v>2.7623087426347399E-2</v>
      </c>
      <c r="BE14" s="16">
        <v>0.11324704046961501</v>
      </c>
      <c r="BF14" s="16"/>
      <c r="BG14" s="16">
        <v>1.8437492340113E-2</v>
      </c>
      <c r="BH14" s="16">
        <v>9.3469248239470906E-2</v>
      </c>
      <c r="BI14" s="16"/>
      <c r="BJ14" s="16">
        <v>3.3083502316051998E-2</v>
      </c>
      <c r="BK14" s="16">
        <v>7.2385275766281607E-2</v>
      </c>
    </row>
    <row r="15" spans="2:63" x14ac:dyDescent="0.35">
      <c r="B15" s="17" t="s">
        <v>140</v>
      </c>
      <c r="C15" s="18">
        <v>6.4126127604660396E-2</v>
      </c>
      <c r="D15" s="18">
        <v>9.9890025036870403E-2</v>
      </c>
      <c r="E15" s="18">
        <v>3.7863454230781801E-2</v>
      </c>
      <c r="F15" s="18"/>
      <c r="G15" s="18">
        <v>9.6034065539424202E-2</v>
      </c>
      <c r="H15" s="18">
        <v>7.9172494964777504E-2</v>
      </c>
      <c r="I15" s="18">
        <v>0</v>
      </c>
      <c r="J15" s="18"/>
      <c r="K15" s="18">
        <v>0</v>
      </c>
      <c r="L15" s="18">
        <v>0</v>
      </c>
      <c r="M15" s="18">
        <v>9.6352993601493006E-2</v>
      </c>
      <c r="N15" s="18">
        <v>8.7115786190273201E-2</v>
      </c>
      <c r="O15" s="18"/>
      <c r="P15" s="18">
        <v>0.19458884196770901</v>
      </c>
      <c r="Q15" s="18">
        <v>0.120620638566376</v>
      </c>
      <c r="R15" s="18">
        <v>0</v>
      </c>
      <c r="S15" s="18">
        <v>0</v>
      </c>
      <c r="T15" s="18"/>
      <c r="U15" s="18">
        <v>0.101974195584197</v>
      </c>
      <c r="V15" s="18">
        <v>0</v>
      </c>
      <c r="W15" s="18">
        <v>0</v>
      </c>
      <c r="X15" s="18">
        <v>0</v>
      </c>
      <c r="Y15" s="18">
        <v>0</v>
      </c>
      <c r="Z15" s="18"/>
      <c r="AA15" s="18">
        <v>3.5161058436387803E-2</v>
      </c>
      <c r="AB15" s="18">
        <v>8.2911839765418799E-2</v>
      </c>
      <c r="AC15" s="18"/>
      <c r="AD15" s="18">
        <v>0</v>
      </c>
      <c r="AE15" s="18">
        <v>6.6757104997012304E-2</v>
      </c>
      <c r="AF15" s="18"/>
      <c r="AG15" s="18">
        <v>5.75832567954934E-2</v>
      </c>
      <c r="AH15" s="18">
        <v>0</v>
      </c>
      <c r="AI15" s="18">
        <v>0</v>
      </c>
      <c r="AJ15" s="18">
        <v>0</v>
      </c>
      <c r="AK15" s="18">
        <v>0</v>
      </c>
      <c r="AL15" s="18">
        <v>0</v>
      </c>
      <c r="AM15" s="18">
        <v>0</v>
      </c>
      <c r="AN15" s="18">
        <v>0.28075740752170197</v>
      </c>
      <c r="AO15" s="18" t="s">
        <v>123</v>
      </c>
      <c r="AP15" s="18"/>
      <c r="AQ15" s="18">
        <v>6.2981016932253497E-2</v>
      </c>
      <c r="AR15" s="18">
        <v>4.1221295670461497E-2</v>
      </c>
      <c r="AS15" s="18" t="s">
        <v>123</v>
      </c>
      <c r="AT15" s="18">
        <v>0</v>
      </c>
      <c r="AU15" s="18">
        <v>0.13550810875500299</v>
      </c>
      <c r="AV15" s="18">
        <v>0</v>
      </c>
      <c r="AW15" s="18"/>
      <c r="AX15" s="18">
        <v>6.8836770917298604E-2</v>
      </c>
      <c r="AY15" s="18">
        <v>0</v>
      </c>
      <c r="AZ15" s="18">
        <v>0.47297795646866297</v>
      </c>
      <c r="BA15" s="18">
        <v>0.10702432194969599</v>
      </c>
      <c r="BB15" s="18">
        <v>9.2353503645407203E-2</v>
      </c>
      <c r="BC15" s="18"/>
      <c r="BD15" s="18">
        <v>5.0594677112773302E-2</v>
      </c>
      <c r="BE15" s="18">
        <v>0.11846427669806101</v>
      </c>
      <c r="BF15" s="18"/>
      <c r="BG15" s="18">
        <v>6.2313574579942098E-2</v>
      </c>
      <c r="BH15" s="18">
        <v>6.7493147207124404E-2</v>
      </c>
      <c r="BI15" s="18"/>
      <c r="BJ15" s="18">
        <v>8.0725070044129196E-2</v>
      </c>
      <c r="BK15" s="18">
        <v>3.5883827920333101E-2</v>
      </c>
    </row>
    <row r="16" spans="2:63" x14ac:dyDescent="0.35">
      <c r="B16" t="s">
        <v>371</v>
      </c>
    </row>
    <row r="17" spans="2:2" x14ac:dyDescent="0.35">
      <c r="B17" t="s">
        <v>87</v>
      </c>
    </row>
    <row r="18" spans="2:2" x14ac:dyDescent="0.35">
      <c r="B18" t="s">
        <v>88</v>
      </c>
    </row>
    <row r="20" spans="2:2" x14ac:dyDescent="0.35">
      <c r="B20"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K22"/>
  <sheetViews>
    <sheetView showGridLines="0" topLeftCell="A14" workbookViewId="0">
      <pane xSplit="2" topLeftCell="C1" activePane="topRight" state="frozen"/>
      <selection pane="topRight" activeCell="B22" sqref="B22"/>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24</v>
      </c>
      <c r="D7" s="10">
        <v>5</v>
      </c>
      <c r="E7" s="10">
        <v>19</v>
      </c>
      <c r="F7" s="10"/>
      <c r="G7" s="10">
        <v>4</v>
      </c>
      <c r="H7" s="10">
        <v>16</v>
      </c>
      <c r="I7" s="10">
        <v>4</v>
      </c>
      <c r="J7" s="10"/>
      <c r="K7" s="10">
        <v>2</v>
      </c>
      <c r="L7" s="10">
        <v>5</v>
      </c>
      <c r="M7" s="10">
        <v>10</v>
      </c>
      <c r="N7" s="10">
        <v>7</v>
      </c>
      <c r="O7" s="10"/>
      <c r="P7" s="10">
        <v>3</v>
      </c>
      <c r="Q7" s="10">
        <v>7</v>
      </c>
      <c r="R7" s="10">
        <v>7</v>
      </c>
      <c r="S7" s="10">
        <v>5</v>
      </c>
      <c r="T7" s="10"/>
      <c r="U7" s="10">
        <v>17</v>
      </c>
      <c r="V7" s="10">
        <v>4</v>
      </c>
      <c r="W7" s="10">
        <v>1</v>
      </c>
      <c r="X7" s="10">
        <v>2</v>
      </c>
      <c r="Y7" s="10" t="s">
        <v>122</v>
      </c>
      <c r="Z7" s="10"/>
      <c r="AA7" s="10">
        <v>10</v>
      </c>
      <c r="AB7" s="10">
        <v>6</v>
      </c>
      <c r="AC7" s="10"/>
      <c r="AD7" s="10">
        <v>6</v>
      </c>
      <c r="AE7" s="10">
        <v>12</v>
      </c>
      <c r="AF7" s="10"/>
      <c r="AG7" s="10">
        <v>6</v>
      </c>
      <c r="AH7" s="10">
        <v>5</v>
      </c>
      <c r="AI7" s="10">
        <v>2</v>
      </c>
      <c r="AJ7" s="10">
        <v>2</v>
      </c>
      <c r="AK7" s="10">
        <v>4</v>
      </c>
      <c r="AL7" s="10" t="s">
        <v>122</v>
      </c>
      <c r="AM7" s="10" t="s">
        <v>122</v>
      </c>
      <c r="AN7" s="10">
        <v>3</v>
      </c>
      <c r="AO7" s="10" t="s">
        <v>122</v>
      </c>
      <c r="AP7" s="10"/>
      <c r="AQ7" s="10">
        <v>9</v>
      </c>
      <c r="AR7" s="10">
        <v>6</v>
      </c>
      <c r="AS7" s="10" t="s">
        <v>122</v>
      </c>
      <c r="AT7" s="10">
        <v>4</v>
      </c>
      <c r="AU7" s="10">
        <v>5</v>
      </c>
      <c r="AV7" s="10" t="s">
        <v>122</v>
      </c>
      <c r="AW7" s="10"/>
      <c r="AX7" s="10">
        <v>8</v>
      </c>
      <c r="AY7" s="10">
        <v>9</v>
      </c>
      <c r="AZ7" s="10" t="s">
        <v>122</v>
      </c>
      <c r="BA7" s="10">
        <v>1</v>
      </c>
      <c r="BB7" s="10">
        <v>6</v>
      </c>
      <c r="BC7" s="10"/>
      <c r="BD7" s="10">
        <v>22</v>
      </c>
      <c r="BE7" s="10">
        <v>2</v>
      </c>
      <c r="BF7" s="10"/>
      <c r="BG7" s="10">
        <v>22</v>
      </c>
      <c r="BH7" s="10">
        <v>2</v>
      </c>
      <c r="BI7" s="10"/>
      <c r="BJ7" s="10">
        <v>19</v>
      </c>
      <c r="BK7" s="10">
        <v>5</v>
      </c>
    </row>
    <row r="8" spans="2:63" ht="30" customHeight="1" x14ac:dyDescent="0.35">
      <c r="B8" s="11" t="s">
        <v>19</v>
      </c>
      <c r="C8" s="11">
        <v>23</v>
      </c>
      <c r="D8" s="11">
        <v>5</v>
      </c>
      <c r="E8" s="11">
        <v>18</v>
      </c>
      <c r="F8" s="11"/>
      <c r="G8" s="11">
        <v>4</v>
      </c>
      <c r="H8" s="11">
        <v>15</v>
      </c>
      <c r="I8" s="11">
        <v>4</v>
      </c>
      <c r="J8" s="11"/>
      <c r="K8" s="11">
        <v>2</v>
      </c>
      <c r="L8" s="11">
        <v>5</v>
      </c>
      <c r="M8" s="11">
        <v>9</v>
      </c>
      <c r="N8" s="11">
        <v>7</v>
      </c>
      <c r="O8" s="11"/>
      <c r="P8" s="11">
        <v>3</v>
      </c>
      <c r="Q8" s="11">
        <v>7</v>
      </c>
      <c r="R8" s="11">
        <v>7</v>
      </c>
      <c r="S8" s="11">
        <v>5</v>
      </c>
      <c r="T8" s="11"/>
      <c r="U8" s="11">
        <v>17</v>
      </c>
      <c r="V8" s="11">
        <v>4</v>
      </c>
      <c r="W8" s="11">
        <v>1</v>
      </c>
      <c r="X8" s="11">
        <v>2</v>
      </c>
      <c r="Y8" s="11" t="s">
        <v>122</v>
      </c>
      <c r="Z8" s="11"/>
      <c r="AA8" s="11">
        <v>10</v>
      </c>
      <c r="AB8" s="11">
        <v>6</v>
      </c>
      <c r="AC8" s="11"/>
      <c r="AD8" s="11">
        <v>6</v>
      </c>
      <c r="AE8" s="11">
        <v>12</v>
      </c>
      <c r="AF8" s="11"/>
      <c r="AG8" s="11">
        <v>6</v>
      </c>
      <c r="AH8" s="11">
        <v>5</v>
      </c>
      <c r="AI8" s="11">
        <v>2</v>
      </c>
      <c r="AJ8" s="11">
        <v>2</v>
      </c>
      <c r="AK8" s="11">
        <v>4</v>
      </c>
      <c r="AL8" s="11" t="s">
        <v>122</v>
      </c>
      <c r="AM8" s="11" t="s">
        <v>122</v>
      </c>
      <c r="AN8" s="11">
        <v>3</v>
      </c>
      <c r="AO8" s="11" t="s">
        <v>122</v>
      </c>
      <c r="AP8" s="11"/>
      <c r="AQ8" s="11">
        <v>9</v>
      </c>
      <c r="AR8" s="11">
        <v>6</v>
      </c>
      <c r="AS8" s="11" t="s">
        <v>122</v>
      </c>
      <c r="AT8" s="11">
        <v>4</v>
      </c>
      <c r="AU8" s="11">
        <v>5</v>
      </c>
      <c r="AV8" s="11" t="s">
        <v>122</v>
      </c>
      <c r="AW8" s="11"/>
      <c r="AX8" s="11">
        <v>8</v>
      </c>
      <c r="AY8" s="11">
        <v>9</v>
      </c>
      <c r="AZ8" s="11" t="s">
        <v>122</v>
      </c>
      <c r="BA8" s="11">
        <v>1</v>
      </c>
      <c r="BB8" s="11">
        <v>6</v>
      </c>
      <c r="BC8" s="11"/>
      <c r="BD8" s="11">
        <v>21</v>
      </c>
      <c r="BE8" s="11">
        <v>2</v>
      </c>
      <c r="BF8" s="11"/>
      <c r="BG8" s="11">
        <v>21</v>
      </c>
      <c r="BH8" s="11">
        <v>2</v>
      </c>
      <c r="BI8" s="11"/>
      <c r="BJ8" s="11">
        <v>18</v>
      </c>
      <c r="BK8" s="11">
        <v>5</v>
      </c>
    </row>
    <row r="9" spans="2:63" ht="43.5" x14ac:dyDescent="0.35">
      <c r="B9" s="17" t="s">
        <v>362</v>
      </c>
      <c r="C9" s="16">
        <v>0.58627106597672995</v>
      </c>
      <c r="D9" s="16">
        <v>0.41809746660929897</v>
      </c>
      <c r="E9" s="16">
        <v>0.63307340381128197</v>
      </c>
      <c r="F9" s="16"/>
      <c r="G9" s="16">
        <v>0.50764186253530597</v>
      </c>
      <c r="H9" s="16">
        <v>0.56547410181857005</v>
      </c>
      <c r="I9" s="16">
        <v>0.73367139952570903</v>
      </c>
      <c r="J9" s="16"/>
      <c r="K9" s="16">
        <v>0.49263331616089301</v>
      </c>
      <c r="L9" s="16">
        <v>0.62011318868762599</v>
      </c>
      <c r="M9" s="16">
        <v>0.49598901131547402</v>
      </c>
      <c r="N9" s="16">
        <v>0.70354244790660703</v>
      </c>
      <c r="O9" s="16"/>
      <c r="P9" s="16">
        <v>0.67499476874320896</v>
      </c>
      <c r="Q9" s="16">
        <v>0.57329941725108302</v>
      </c>
      <c r="R9" s="16">
        <v>0.43098811875732201</v>
      </c>
      <c r="S9" s="16">
        <v>0.78438824338421298</v>
      </c>
      <c r="T9" s="16"/>
      <c r="U9" s="16">
        <v>0.58881405221558503</v>
      </c>
      <c r="V9" s="16">
        <v>0.49991965190467702</v>
      </c>
      <c r="W9" s="16">
        <v>1</v>
      </c>
      <c r="X9" s="16">
        <v>0.497685430488574</v>
      </c>
      <c r="Y9" s="16" t="s">
        <v>123</v>
      </c>
      <c r="Z9" s="16"/>
      <c r="AA9" s="16">
        <v>0.50557918148279901</v>
      </c>
      <c r="AB9" s="16">
        <v>0.50688801696573504</v>
      </c>
      <c r="AC9" s="16"/>
      <c r="AD9" s="16">
        <v>0.33265745972101701</v>
      </c>
      <c r="AE9" s="16">
        <v>0.67882641666089305</v>
      </c>
      <c r="AF9" s="16"/>
      <c r="AG9" s="16">
        <v>0.33351951954062198</v>
      </c>
      <c r="AH9" s="16">
        <v>0.79317698849561602</v>
      </c>
      <c r="AI9" s="16">
        <v>0.51369472419276097</v>
      </c>
      <c r="AJ9" s="16">
        <v>0</v>
      </c>
      <c r="AK9" s="16">
        <v>1</v>
      </c>
      <c r="AL9" s="16" t="s">
        <v>123</v>
      </c>
      <c r="AM9" s="16" t="s">
        <v>123</v>
      </c>
      <c r="AN9" s="16">
        <v>0.68301626923096304</v>
      </c>
      <c r="AO9" s="16" t="s">
        <v>123</v>
      </c>
      <c r="AP9" s="16"/>
      <c r="AQ9" s="16">
        <v>0.55852993830791398</v>
      </c>
      <c r="AR9" s="16">
        <v>0.49348554345562001</v>
      </c>
      <c r="AS9" s="16" t="s">
        <v>123</v>
      </c>
      <c r="AT9" s="16">
        <v>0.75252999418852595</v>
      </c>
      <c r="AU9" s="16">
        <v>0.61601846283756601</v>
      </c>
      <c r="AV9" s="16" t="s">
        <v>123</v>
      </c>
      <c r="AW9" s="16"/>
      <c r="AX9" s="16">
        <v>0.38278525502062799</v>
      </c>
      <c r="AY9" s="16">
        <v>0.771784654068986</v>
      </c>
      <c r="AZ9" s="16" t="s">
        <v>123</v>
      </c>
      <c r="BA9" s="16">
        <v>1</v>
      </c>
      <c r="BB9" s="16">
        <v>0.50392794070402502</v>
      </c>
      <c r="BC9" s="16"/>
      <c r="BD9" s="16">
        <v>0.592092473999003</v>
      </c>
      <c r="BE9" s="16">
        <v>0.51866176023967803</v>
      </c>
      <c r="BF9" s="16"/>
      <c r="BG9" s="16">
        <v>0.592092473999003</v>
      </c>
      <c r="BH9" s="16">
        <v>0.51866176023967803</v>
      </c>
      <c r="BI9" s="16"/>
      <c r="BJ9" s="16">
        <v>0.68833288350790001</v>
      </c>
      <c r="BK9" s="16">
        <v>0.206179064951128</v>
      </c>
    </row>
    <row r="10" spans="2:63" x14ac:dyDescent="0.35">
      <c r="B10" s="17" t="s">
        <v>363</v>
      </c>
      <c r="C10" s="16">
        <v>0.54090238810723101</v>
      </c>
      <c r="D10" s="16">
        <v>0.38584447552225298</v>
      </c>
      <c r="E10" s="16">
        <v>0.58405465954590696</v>
      </c>
      <c r="F10" s="16"/>
      <c r="G10" s="16">
        <v>0.50764186253530597</v>
      </c>
      <c r="H10" s="16">
        <v>0.556710839689321</v>
      </c>
      <c r="I10" s="16">
        <v>0.513491876384366</v>
      </c>
      <c r="J10" s="16"/>
      <c r="K10" s="16">
        <v>0.50736668383910699</v>
      </c>
      <c r="L10" s="16">
        <v>0.60538475864546304</v>
      </c>
      <c r="M10" s="16">
        <v>0.49598901131547402</v>
      </c>
      <c r="N10" s="16">
        <v>0.56564135427958095</v>
      </c>
      <c r="O10" s="16"/>
      <c r="P10" s="16">
        <v>1</v>
      </c>
      <c r="Q10" s="16">
        <v>0.42881793507217802</v>
      </c>
      <c r="R10" s="16">
        <v>0.42136223945873702</v>
      </c>
      <c r="S10" s="16">
        <v>0.606137414630603</v>
      </c>
      <c r="T10" s="16"/>
      <c r="U10" s="16">
        <v>0.52816342472928302</v>
      </c>
      <c r="V10" s="16">
        <v>0.74995982595233901</v>
      </c>
      <c r="W10" s="16">
        <v>1</v>
      </c>
      <c r="X10" s="16">
        <v>0</v>
      </c>
      <c r="Y10" s="16" t="s">
        <v>123</v>
      </c>
      <c r="Z10" s="16"/>
      <c r="AA10" s="16">
        <v>0.40550090921010101</v>
      </c>
      <c r="AB10" s="16">
        <v>0.67311811030840896</v>
      </c>
      <c r="AC10" s="16"/>
      <c r="AD10" s="16">
        <v>0.50911271600350105</v>
      </c>
      <c r="AE10" s="16">
        <v>0.50005824499864404</v>
      </c>
      <c r="AF10" s="16"/>
      <c r="AG10" s="16">
        <v>0.522104123543918</v>
      </c>
      <c r="AH10" s="16">
        <v>0.200817099863217</v>
      </c>
      <c r="AI10" s="16">
        <v>1</v>
      </c>
      <c r="AJ10" s="16">
        <v>0</v>
      </c>
      <c r="AK10" s="16">
        <v>1</v>
      </c>
      <c r="AL10" s="16" t="s">
        <v>123</v>
      </c>
      <c r="AM10" s="16" t="s">
        <v>123</v>
      </c>
      <c r="AN10" s="16">
        <v>0.65843698632821201</v>
      </c>
      <c r="AO10" s="16" t="s">
        <v>123</v>
      </c>
      <c r="AP10" s="16"/>
      <c r="AQ10" s="16">
        <v>0.425225116076072</v>
      </c>
      <c r="AR10" s="16">
        <v>0.52657457606206803</v>
      </c>
      <c r="AS10" s="16" t="s">
        <v>123</v>
      </c>
      <c r="AT10" s="16">
        <v>0.75252999418852595</v>
      </c>
      <c r="AU10" s="16">
        <v>0.60153692740153797</v>
      </c>
      <c r="AV10" s="16" t="s">
        <v>123</v>
      </c>
      <c r="AW10" s="16"/>
      <c r="AX10" s="16">
        <v>0.64114593169324197</v>
      </c>
      <c r="AY10" s="16">
        <v>0.53590444937175996</v>
      </c>
      <c r="AZ10" s="16" t="s">
        <v>123</v>
      </c>
      <c r="BA10" s="16">
        <v>0</v>
      </c>
      <c r="BB10" s="16">
        <v>0.50875189450830405</v>
      </c>
      <c r="BC10" s="16"/>
      <c r="BD10" s="16">
        <v>0.58747605821176596</v>
      </c>
      <c r="BE10" s="16">
        <v>0</v>
      </c>
      <c r="BF10" s="16"/>
      <c r="BG10" s="16">
        <v>0.58747605821176596</v>
      </c>
      <c r="BH10" s="16">
        <v>0</v>
      </c>
      <c r="BI10" s="16"/>
      <c r="BJ10" s="16">
        <v>0.57353733525506401</v>
      </c>
      <c r="BK10" s="16">
        <v>0.41936543467215798</v>
      </c>
    </row>
    <row r="11" spans="2:63" ht="29" x14ac:dyDescent="0.35">
      <c r="B11" s="17" t="s">
        <v>364</v>
      </c>
      <c r="C11" s="16">
        <v>0.46243876108432003</v>
      </c>
      <c r="D11" s="16">
        <v>0.21989119517459499</v>
      </c>
      <c r="E11" s="16">
        <v>0.529939208023399</v>
      </c>
      <c r="F11" s="16"/>
      <c r="G11" s="16">
        <v>0.75382093126765304</v>
      </c>
      <c r="H11" s="16">
        <v>0.37059727222514199</v>
      </c>
      <c r="I11" s="16">
        <v>0.53239180911275596</v>
      </c>
      <c r="J11" s="16"/>
      <c r="K11" s="16">
        <v>0</v>
      </c>
      <c r="L11" s="16">
        <v>0.20064908051618099</v>
      </c>
      <c r="M11" s="16">
        <v>0.59611931307998201</v>
      </c>
      <c r="N11" s="16">
        <v>0.57639812369190702</v>
      </c>
      <c r="O11" s="16"/>
      <c r="P11" s="16">
        <v>0.67499476874320896</v>
      </c>
      <c r="Q11" s="16">
        <v>0.42881793507217802</v>
      </c>
      <c r="R11" s="16">
        <v>0.419454628401427</v>
      </c>
      <c r="S11" s="16">
        <v>0.62737912654533201</v>
      </c>
      <c r="T11" s="16"/>
      <c r="U11" s="16">
        <v>0.533925852698246</v>
      </c>
      <c r="V11" s="16">
        <v>0.49991965190467702</v>
      </c>
      <c r="W11" s="16">
        <v>0</v>
      </c>
      <c r="X11" s="16">
        <v>0</v>
      </c>
      <c r="Y11" s="16" t="s">
        <v>123</v>
      </c>
      <c r="Z11" s="16"/>
      <c r="AA11" s="16">
        <v>0.42833259394500001</v>
      </c>
      <c r="AB11" s="16">
        <v>0.49527326496504998</v>
      </c>
      <c r="AC11" s="16"/>
      <c r="AD11" s="16">
        <v>0.35935242436183301</v>
      </c>
      <c r="AE11" s="16">
        <v>0.42029370484231299</v>
      </c>
      <c r="AF11" s="16"/>
      <c r="AG11" s="16">
        <v>0.522104123543918</v>
      </c>
      <c r="AH11" s="16">
        <v>0.21617306107610501</v>
      </c>
      <c r="AI11" s="16">
        <v>0</v>
      </c>
      <c r="AJ11" s="16">
        <v>0.495037567738005</v>
      </c>
      <c r="AK11" s="16">
        <v>1</v>
      </c>
      <c r="AL11" s="16" t="s">
        <v>123</v>
      </c>
      <c r="AM11" s="16" t="s">
        <v>123</v>
      </c>
      <c r="AN11" s="16">
        <v>0.341453255559174</v>
      </c>
      <c r="AO11" s="16" t="s">
        <v>123</v>
      </c>
      <c r="AP11" s="16"/>
      <c r="AQ11" s="16">
        <v>0.32669138252465002</v>
      </c>
      <c r="AR11" s="16">
        <v>0.51513462094948803</v>
      </c>
      <c r="AS11" s="16" t="s">
        <v>123</v>
      </c>
      <c r="AT11" s="16">
        <v>0.75252999418852595</v>
      </c>
      <c r="AU11" s="16">
        <v>0.41477756798741999</v>
      </c>
      <c r="AV11" s="16" t="s">
        <v>123</v>
      </c>
      <c r="AW11" s="16"/>
      <c r="AX11" s="16">
        <v>0.526613817593935</v>
      </c>
      <c r="AY11" s="16">
        <v>0.65173048801687095</v>
      </c>
      <c r="AZ11" s="16" t="s">
        <v>123</v>
      </c>
      <c r="BA11" s="16">
        <v>0</v>
      </c>
      <c r="BB11" s="16">
        <v>0.16715487087479899</v>
      </c>
      <c r="BC11" s="16"/>
      <c r="BD11" s="16">
        <v>0.502256426481688</v>
      </c>
      <c r="BE11" s="16">
        <v>0</v>
      </c>
      <c r="BF11" s="16"/>
      <c r="BG11" s="16">
        <v>0.502256426481688</v>
      </c>
      <c r="BH11" s="16">
        <v>0</v>
      </c>
      <c r="BI11" s="16"/>
      <c r="BJ11" s="16">
        <v>0.52582456890398799</v>
      </c>
      <c r="BK11" s="16">
        <v>0.22638144686449299</v>
      </c>
    </row>
    <row r="12" spans="2:63" ht="29" x14ac:dyDescent="0.35">
      <c r="B12" s="17" t="s">
        <v>365</v>
      </c>
      <c r="C12" s="16">
        <v>0.34478523498430402</v>
      </c>
      <c r="D12" s="16">
        <v>0.40752939926214399</v>
      </c>
      <c r="E12" s="16">
        <v>0.32732367392642198</v>
      </c>
      <c r="F12" s="16"/>
      <c r="G12" s="16">
        <v>0.75382093126765304</v>
      </c>
      <c r="H12" s="16">
        <v>0.191351463016385</v>
      </c>
      <c r="I12" s="16">
        <v>0.53239180911275596</v>
      </c>
      <c r="J12" s="16"/>
      <c r="K12" s="16">
        <v>0.50736668383910699</v>
      </c>
      <c r="L12" s="16">
        <v>0.20064908051618099</v>
      </c>
      <c r="M12" s="16">
        <v>0.20226808688891501</v>
      </c>
      <c r="N12" s="16">
        <v>0.57639812369190702</v>
      </c>
      <c r="O12" s="16"/>
      <c r="P12" s="16">
        <v>0</v>
      </c>
      <c r="Q12" s="16">
        <v>0.29477659990870803</v>
      </c>
      <c r="R12" s="16">
        <v>0.41857797008745801</v>
      </c>
      <c r="S12" s="16">
        <v>0.62737912654533201</v>
      </c>
      <c r="T12" s="16"/>
      <c r="U12" s="16">
        <v>0.47673781110175401</v>
      </c>
      <c r="V12" s="16">
        <v>0</v>
      </c>
      <c r="W12" s="16">
        <v>0</v>
      </c>
      <c r="X12" s="16">
        <v>0</v>
      </c>
      <c r="Y12" s="16" t="s">
        <v>123</v>
      </c>
      <c r="Z12" s="16"/>
      <c r="AA12" s="16">
        <v>0.42833259394500001</v>
      </c>
      <c r="AB12" s="16">
        <v>0.49423814603675797</v>
      </c>
      <c r="AC12" s="16"/>
      <c r="AD12" s="16">
        <v>0.35935242436183301</v>
      </c>
      <c r="AE12" s="16">
        <v>0.41979027610833303</v>
      </c>
      <c r="AF12" s="16"/>
      <c r="AG12" s="16">
        <v>0.522104123543918</v>
      </c>
      <c r="AH12" s="16">
        <v>0.21617306107610501</v>
      </c>
      <c r="AI12" s="16">
        <v>0.48630527580723898</v>
      </c>
      <c r="AJ12" s="16">
        <v>0.495037567738005</v>
      </c>
      <c r="AK12" s="16">
        <v>0.26710325913918398</v>
      </c>
      <c r="AL12" s="16" t="s">
        <v>123</v>
      </c>
      <c r="AM12" s="16" t="s">
        <v>123</v>
      </c>
      <c r="AN12" s="16">
        <v>0</v>
      </c>
      <c r="AO12" s="16" t="s">
        <v>123</v>
      </c>
      <c r="AP12" s="16"/>
      <c r="AQ12" s="16">
        <v>0.23343699173010199</v>
      </c>
      <c r="AR12" s="16">
        <v>0.51513462094948803</v>
      </c>
      <c r="AS12" s="16" t="s">
        <v>123</v>
      </c>
      <c r="AT12" s="16">
        <v>0.50505998837705202</v>
      </c>
      <c r="AU12" s="16">
        <v>0.21360134003595899</v>
      </c>
      <c r="AV12" s="16" t="s">
        <v>123</v>
      </c>
      <c r="AW12" s="16"/>
      <c r="AX12" s="16">
        <v>0.526613817593935</v>
      </c>
      <c r="AY12" s="16">
        <v>0.34055030666890002</v>
      </c>
      <c r="AZ12" s="16" t="s">
        <v>123</v>
      </c>
      <c r="BA12" s="16">
        <v>0</v>
      </c>
      <c r="BB12" s="16">
        <v>0.16612043479302399</v>
      </c>
      <c r="BC12" s="16"/>
      <c r="BD12" s="16">
        <v>0.37447250230672202</v>
      </c>
      <c r="BE12" s="16">
        <v>0</v>
      </c>
      <c r="BF12" s="16"/>
      <c r="BG12" s="16">
        <v>0.37447250230672202</v>
      </c>
      <c r="BH12" s="16">
        <v>0</v>
      </c>
      <c r="BI12" s="16"/>
      <c r="BJ12" s="16">
        <v>0.32475905523981802</v>
      </c>
      <c r="BK12" s="16">
        <v>0.41936543467215798</v>
      </c>
    </row>
    <row r="13" spans="2:63" ht="29" x14ac:dyDescent="0.35">
      <c r="B13" s="17" t="s">
        <v>366</v>
      </c>
      <c r="C13" s="16">
        <v>0.32776460941569302</v>
      </c>
      <c r="D13" s="16">
        <v>0.38584447552225298</v>
      </c>
      <c r="E13" s="16">
        <v>0.31160111214186798</v>
      </c>
      <c r="F13" s="16"/>
      <c r="G13" s="16">
        <v>0.75382093126765304</v>
      </c>
      <c r="H13" s="16">
        <v>0.31136104838150203</v>
      </c>
      <c r="I13" s="16">
        <v>0</v>
      </c>
      <c r="J13" s="16"/>
      <c r="K13" s="16">
        <v>0.50736668383910699</v>
      </c>
      <c r="L13" s="16">
        <v>0.60538475864546304</v>
      </c>
      <c r="M13" s="16">
        <v>0.30440587201332198</v>
      </c>
      <c r="N13" s="16">
        <v>0.13533877184463899</v>
      </c>
      <c r="O13" s="16"/>
      <c r="P13" s="16">
        <v>0.32500523125679098</v>
      </c>
      <c r="Q13" s="16">
        <v>0.43921165430077103</v>
      </c>
      <c r="R13" s="16">
        <v>0.41857797008745801</v>
      </c>
      <c r="S13" s="16">
        <v>0.194155191321392</v>
      </c>
      <c r="T13" s="16"/>
      <c r="U13" s="16">
        <v>0.400439974052128</v>
      </c>
      <c r="V13" s="16">
        <v>0.25004017404766099</v>
      </c>
      <c r="W13" s="16">
        <v>0</v>
      </c>
      <c r="X13" s="16">
        <v>0</v>
      </c>
      <c r="Y13" s="16" t="s">
        <v>123</v>
      </c>
      <c r="Z13" s="16"/>
      <c r="AA13" s="16">
        <v>0.190270311614128</v>
      </c>
      <c r="AB13" s="16">
        <v>0.6698305695622</v>
      </c>
      <c r="AC13" s="16"/>
      <c r="AD13" s="16">
        <v>0.14976029164166901</v>
      </c>
      <c r="AE13" s="16">
        <v>0.41044711086011998</v>
      </c>
      <c r="AF13" s="16"/>
      <c r="AG13" s="16">
        <v>0.16176429023133901</v>
      </c>
      <c r="AH13" s="16">
        <v>0</v>
      </c>
      <c r="AI13" s="16">
        <v>1</v>
      </c>
      <c r="AJ13" s="16">
        <v>0.495037567738005</v>
      </c>
      <c r="AK13" s="16">
        <v>0.26710325913918398</v>
      </c>
      <c r="AL13" s="16" t="s">
        <v>123</v>
      </c>
      <c r="AM13" s="16" t="s">
        <v>123</v>
      </c>
      <c r="AN13" s="16">
        <v>0.65843698632821201</v>
      </c>
      <c r="AO13" s="16" t="s">
        <v>123</v>
      </c>
      <c r="AP13" s="16"/>
      <c r="AQ13" s="16">
        <v>0.10748107492402199</v>
      </c>
      <c r="AR13" s="16">
        <v>0.49602151146108497</v>
      </c>
      <c r="AS13" s="16" t="s">
        <v>123</v>
      </c>
      <c r="AT13" s="16">
        <v>0.75252999418852595</v>
      </c>
      <c r="AU13" s="16">
        <v>0.186759359414118</v>
      </c>
      <c r="AV13" s="16" t="s">
        <v>123</v>
      </c>
      <c r="AW13" s="16"/>
      <c r="AX13" s="16">
        <v>0.36632413201787001</v>
      </c>
      <c r="AY13" s="16">
        <v>0.32261249537021902</v>
      </c>
      <c r="AZ13" s="16" t="s">
        <v>123</v>
      </c>
      <c r="BA13" s="16">
        <v>0</v>
      </c>
      <c r="BB13" s="16">
        <v>0.34159702363350603</v>
      </c>
      <c r="BC13" s="16"/>
      <c r="BD13" s="16">
        <v>0.35598633874524099</v>
      </c>
      <c r="BE13" s="16">
        <v>0</v>
      </c>
      <c r="BF13" s="16"/>
      <c r="BG13" s="16">
        <v>0.35598633874524099</v>
      </c>
      <c r="BH13" s="16">
        <v>0</v>
      </c>
      <c r="BI13" s="16"/>
      <c r="BJ13" s="16">
        <v>0.36395572938711701</v>
      </c>
      <c r="BK13" s="16">
        <v>0.19298398780766499</v>
      </c>
    </row>
    <row r="14" spans="2:63" ht="43.5" x14ac:dyDescent="0.35">
      <c r="B14" s="17" t="s">
        <v>367</v>
      </c>
      <c r="C14" s="16">
        <v>0.25033334306081501</v>
      </c>
      <c r="D14" s="16">
        <v>0.39426432930315197</v>
      </c>
      <c r="E14" s="16">
        <v>0.21027767042068499</v>
      </c>
      <c r="F14" s="16"/>
      <c r="G14" s="16">
        <v>0.75382093126765304</v>
      </c>
      <c r="H14" s="16">
        <v>0.193394078279472</v>
      </c>
      <c r="I14" s="16">
        <v>0</v>
      </c>
      <c r="J14" s="16"/>
      <c r="K14" s="16">
        <v>0</v>
      </c>
      <c r="L14" s="16">
        <v>0.20064908051618099</v>
      </c>
      <c r="M14" s="16">
        <v>0.30174290179561097</v>
      </c>
      <c r="N14" s="16">
        <v>0.28021719482791002</v>
      </c>
      <c r="O14" s="16"/>
      <c r="P14" s="16">
        <v>0</v>
      </c>
      <c r="Q14" s="16">
        <v>0.432607073873498</v>
      </c>
      <c r="R14" s="16">
        <v>0.29676589133391301</v>
      </c>
      <c r="S14" s="16">
        <v>0</v>
      </c>
      <c r="T14" s="16"/>
      <c r="U14" s="16">
        <v>0.29078382968491701</v>
      </c>
      <c r="V14" s="16">
        <v>0</v>
      </c>
      <c r="W14" s="16">
        <v>0</v>
      </c>
      <c r="X14" s="16">
        <v>0.50231456951142595</v>
      </c>
      <c r="Y14" s="16" t="s">
        <v>123</v>
      </c>
      <c r="Z14" s="16"/>
      <c r="AA14" s="16">
        <v>0.302957389640162</v>
      </c>
      <c r="AB14" s="16">
        <v>0.32693459933615998</v>
      </c>
      <c r="AC14" s="16"/>
      <c r="AD14" s="16">
        <v>0.17975411552802101</v>
      </c>
      <c r="AE14" s="16">
        <v>0.32502932193886203</v>
      </c>
      <c r="AF14" s="16"/>
      <c r="AG14" s="16">
        <v>0.31613158622474402</v>
      </c>
      <c r="AH14" s="16">
        <v>0.20682301150438401</v>
      </c>
      <c r="AI14" s="16">
        <v>0</v>
      </c>
      <c r="AJ14" s="16">
        <v>0.504962432261995</v>
      </c>
      <c r="AK14" s="16">
        <v>0.26710325913918398</v>
      </c>
      <c r="AL14" s="16" t="s">
        <v>123</v>
      </c>
      <c r="AM14" s="16" t="s">
        <v>123</v>
      </c>
      <c r="AN14" s="16">
        <v>0</v>
      </c>
      <c r="AO14" s="16" t="s">
        <v>123</v>
      </c>
      <c r="AP14" s="16"/>
      <c r="AQ14" s="16">
        <v>0.33398898676806399</v>
      </c>
      <c r="AR14" s="16">
        <v>0.161561796374633</v>
      </c>
      <c r="AS14" s="16" t="s">
        <v>123</v>
      </c>
      <c r="AT14" s="16">
        <v>0.25758998256557802</v>
      </c>
      <c r="AU14" s="16">
        <v>0.19722217774831699</v>
      </c>
      <c r="AV14" s="16" t="s">
        <v>123</v>
      </c>
      <c r="AW14" s="16"/>
      <c r="AX14" s="16">
        <v>0.249367155622817</v>
      </c>
      <c r="AY14" s="16">
        <v>0.228249680087867</v>
      </c>
      <c r="AZ14" s="16" t="s">
        <v>123</v>
      </c>
      <c r="BA14" s="16">
        <v>0</v>
      </c>
      <c r="BB14" s="16">
        <v>0.32995162450295101</v>
      </c>
      <c r="BC14" s="16"/>
      <c r="BD14" s="16">
        <v>0.27188795770520102</v>
      </c>
      <c r="BE14" s="16">
        <v>0</v>
      </c>
      <c r="BF14" s="16"/>
      <c r="BG14" s="16">
        <v>0.27188795770520102</v>
      </c>
      <c r="BH14" s="16">
        <v>0</v>
      </c>
      <c r="BI14" s="16"/>
      <c r="BJ14" s="16">
        <v>0.26541003524877499</v>
      </c>
      <c r="BK14" s="16">
        <v>0.19418570390262699</v>
      </c>
    </row>
    <row r="15" spans="2:63" ht="43.5" x14ac:dyDescent="0.35">
      <c r="B15" s="17" t="s">
        <v>368</v>
      </c>
      <c r="C15" s="16">
        <v>0.134302172490815</v>
      </c>
      <c r="D15" s="16">
        <v>0.21989119517459499</v>
      </c>
      <c r="E15" s="16">
        <v>0.11048293826116901</v>
      </c>
      <c r="F15" s="16"/>
      <c r="G15" s="16">
        <v>0.261383661009496</v>
      </c>
      <c r="H15" s="16">
        <v>6.64915284288045E-2</v>
      </c>
      <c r="I15" s="16">
        <v>0.266063208638466</v>
      </c>
      <c r="J15" s="16"/>
      <c r="K15" s="16">
        <v>0</v>
      </c>
      <c r="L15" s="16">
        <v>0</v>
      </c>
      <c r="M15" s="16">
        <v>0</v>
      </c>
      <c r="N15" s="16">
        <v>0.42481899458178601</v>
      </c>
      <c r="O15" s="16"/>
      <c r="P15" s="16">
        <v>0</v>
      </c>
      <c r="Q15" s="16">
        <v>0.150341545516644</v>
      </c>
      <c r="R15" s="16">
        <v>0</v>
      </c>
      <c r="S15" s="16">
        <v>0.41176736992954499</v>
      </c>
      <c r="T15" s="16"/>
      <c r="U15" s="16">
        <v>0.18570088635726001</v>
      </c>
      <c r="V15" s="16">
        <v>0</v>
      </c>
      <c r="W15" s="16">
        <v>0</v>
      </c>
      <c r="X15" s="16">
        <v>0</v>
      </c>
      <c r="Y15" s="16" t="s">
        <v>123</v>
      </c>
      <c r="Z15" s="16"/>
      <c r="AA15" s="16">
        <v>0.31569121138150202</v>
      </c>
      <c r="AB15" s="16">
        <v>0</v>
      </c>
      <c r="AC15" s="16"/>
      <c r="AD15" s="16">
        <v>0.171284582894208</v>
      </c>
      <c r="AE15" s="16">
        <v>0.17941820161213001</v>
      </c>
      <c r="AF15" s="16"/>
      <c r="AG15" s="16">
        <v>0.171755229309283</v>
      </c>
      <c r="AH15" s="16">
        <v>0.21617306107610501</v>
      </c>
      <c r="AI15" s="16">
        <v>0</v>
      </c>
      <c r="AJ15" s="16">
        <v>0</v>
      </c>
      <c r="AK15" s="16">
        <v>0.26710325913918398</v>
      </c>
      <c r="AL15" s="16" t="s">
        <v>123</v>
      </c>
      <c r="AM15" s="16" t="s">
        <v>123</v>
      </c>
      <c r="AN15" s="16">
        <v>0</v>
      </c>
      <c r="AO15" s="16" t="s">
        <v>123</v>
      </c>
      <c r="AP15" s="16"/>
      <c r="AQ15" s="16">
        <v>0.12595591680608001</v>
      </c>
      <c r="AR15" s="16">
        <v>0</v>
      </c>
      <c r="AS15" s="16" t="s">
        <v>123</v>
      </c>
      <c r="AT15" s="16">
        <v>0.25758998256557802</v>
      </c>
      <c r="AU15" s="16">
        <v>0.21360134003595899</v>
      </c>
      <c r="AV15" s="16" t="s">
        <v>123</v>
      </c>
      <c r="AW15" s="16"/>
      <c r="AX15" s="16">
        <v>0.25941184676903001</v>
      </c>
      <c r="AY15" s="16">
        <v>0.12689149674175401</v>
      </c>
      <c r="AZ15" s="16" t="s">
        <v>123</v>
      </c>
      <c r="BA15" s="16">
        <v>0</v>
      </c>
      <c r="BB15" s="16">
        <v>0</v>
      </c>
      <c r="BC15" s="16"/>
      <c r="BD15" s="16">
        <v>0.145866079793568</v>
      </c>
      <c r="BE15" s="16">
        <v>0</v>
      </c>
      <c r="BF15" s="16"/>
      <c r="BG15" s="16">
        <v>0.145866079793568</v>
      </c>
      <c r="BH15" s="16">
        <v>0</v>
      </c>
      <c r="BI15" s="16"/>
      <c r="BJ15" s="16">
        <v>0.17036481991778299</v>
      </c>
      <c r="BK15" s="16">
        <v>0</v>
      </c>
    </row>
    <row r="16" spans="2:63" ht="72.5" x14ac:dyDescent="0.35">
      <c r="B16" s="17" t="s">
        <v>369</v>
      </c>
      <c r="C16" s="16">
        <v>8.3890993362211702E-2</v>
      </c>
      <c r="D16" s="16">
        <v>0</v>
      </c>
      <c r="E16" s="16">
        <v>0.107237669816678</v>
      </c>
      <c r="F16" s="16"/>
      <c r="G16" s="16">
        <v>0.261383661009496</v>
      </c>
      <c r="H16" s="16">
        <v>6.2623740458661495E-2</v>
      </c>
      <c r="I16" s="16">
        <v>0</v>
      </c>
      <c r="J16" s="16"/>
      <c r="K16" s="16">
        <v>0</v>
      </c>
      <c r="L16" s="16">
        <v>0</v>
      </c>
      <c r="M16" s="16">
        <v>0.10213778512440699</v>
      </c>
      <c r="N16" s="16">
        <v>0.13533877184463899</v>
      </c>
      <c r="O16" s="16"/>
      <c r="P16" s="16">
        <v>0</v>
      </c>
      <c r="Q16" s="16">
        <v>0.29477659990870803</v>
      </c>
      <c r="R16" s="16">
        <v>0</v>
      </c>
      <c r="S16" s="16">
        <v>0</v>
      </c>
      <c r="T16" s="16"/>
      <c r="U16" s="16">
        <v>0.115996871352317</v>
      </c>
      <c r="V16" s="16">
        <v>0</v>
      </c>
      <c r="W16" s="16">
        <v>0</v>
      </c>
      <c r="X16" s="16">
        <v>0</v>
      </c>
      <c r="Y16" s="16" t="s">
        <v>123</v>
      </c>
      <c r="Z16" s="16"/>
      <c r="AA16" s="16">
        <v>0.100572858971572</v>
      </c>
      <c r="AB16" s="16">
        <v>0</v>
      </c>
      <c r="AC16" s="16"/>
      <c r="AD16" s="16">
        <v>0</v>
      </c>
      <c r="AE16" s="16">
        <v>8.4675891342263596E-2</v>
      </c>
      <c r="AF16" s="16"/>
      <c r="AG16" s="16">
        <v>0</v>
      </c>
      <c r="AH16" s="16">
        <v>0</v>
      </c>
      <c r="AI16" s="16">
        <v>0</v>
      </c>
      <c r="AJ16" s="16">
        <v>0</v>
      </c>
      <c r="AK16" s="16">
        <v>0.26710325913918398</v>
      </c>
      <c r="AL16" s="16" t="s">
        <v>123</v>
      </c>
      <c r="AM16" s="16" t="s">
        <v>123</v>
      </c>
      <c r="AN16" s="16">
        <v>0.341453255559174</v>
      </c>
      <c r="AO16" s="16" t="s">
        <v>123</v>
      </c>
      <c r="AP16" s="16"/>
      <c r="AQ16" s="16">
        <v>0</v>
      </c>
      <c r="AR16" s="16">
        <v>0</v>
      </c>
      <c r="AS16" s="16" t="s">
        <v>123</v>
      </c>
      <c r="AT16" s="16">
        <v>0.50505998837705202</v>
      </c>
      <c r="AU16" s="16">
        <v>0</v>
      </c>
      <c r="AV16" s="16" t="s">
        <v>123</v>
      </c>
      <c r="AW16" s="16"/>
      <c r="AX16" s="16">
        <v>0.128418609666965</v>
      </c>
      <c r="AY16" s="16">
        <v>0.108953685443073</v>
      </c>
      <c r="AZ16" s="16" t="s">
        <v>123</v>
      </c>
      <c r="BA16" s="16">
        <v>0</v>
      </c>
      <c r="BB16" s="16">
        <v>0</v>
      </c>
      <c r="BC16" s="16"/>
      <c r="BD16" s="16">
        <v>9.1114314123034099E-2</v>
      </c>
      <c r="BE16" s="16">
        <v>0</v>
      </c>
      <c r="BF16" s="16"/>
      <c r="BG16" s="16">
        <v>9.1114314123034099E-2</v>
      </c>
      <c r="BH16" s="16">
        <v>0</v>
      </c>
      <c r="BI16" s="16"/>
      <c r="BJ16" s="16">
        <v>0.10641729550469201</v>
      </c>
      <c r="BK16" s="16">
        <v>0</v>
      </c>
    </row>
    <row r="17" spans="2:63" x14ac:dyDescent="0.35">
      <c r="B17" s="17" t="s">
        <v>84</v>
      </c>
      <c r="C17" s="18">
        <v>3.81593225356835E-2</v>
      </c>
      <c r="D17" s="18">
        <v>0</v>
      </c>
      <c r="E17" s="18">
        <v>4.87789769378629E-2</v>
      </c>
      <c r="F17" s="18"/>
      <c r="G17" s="18">
        <v>0</v>
      </c>
      <c r="H17" s="18">
        <v>5.8135942657188397E-2</v>
      </c>
      <c r="I17" s="18">
        <v>0</v>
      </c>
      <c r="J17" s="18"/>
      <c r="K17" s="18">
        <v>0</v>
      </c>
      <c r="L17" s="18">
        <v>0.189943405656187</v>
      </c>
      <c r="M17" s="18">
        <v>0</v>
      </c>
      <c r="N17" s="18">
        <v>0</v>
      </c>
      <c r="O17" s="18"/>
      <c r="P17" s="18">
        <v>0</v>
      </c>
      <c r="Q17" s="18">
        <v>0</v>
      </c>
      <c r="R17" s="18">
        <v>0.13150777999806401</v>
      </c>
      <c r="S17" s="18">
        <v>0</v>
      </c>
      <c r="T17" s="18"/>
      <c r="U17" s="18">
        <v>0</v>
      </c>
      <c r="V17" s="18">
        <v>0.25004017404766099</v>
      </c>
      <c r="W17" s="18">
        <v>0</v>
      </c>
      <c r="X17" s="18">
        <v>0</v>
      </c>
      <c r="Y17" s="18" t="s">
        <v>123</v>
      </c>
      <c r="Z17" s="18"/>
      <c r="AA17" s="18">
        <v>8.9697452642556796E-2</v>
      </c>
      <c r="AB17" s="18">
        <v>0</v>
      </c>
      <c r="AC17" s="18"/>
      <c r="AD17" s="18">
        <v>0.14976029164166901</v>
      </c>
      <c r="AE17" s="18">
        <v>0</v>
      </c>
      <c r="AF17" s="18"/>
      <c r="AG17" s="18">
        <v>0</v>
      </c>
      <c r="AH17" s="18">
        <v>0</v>
      </c>
      <c r="AI17" s="18">
        <v>0</v>
      </c>
      <c r="AJ17" s="18">
        <v>0</v>
      </c>
      <c r="AK17" s="18">
        <v>0</v>
      </c>
      <c r="AL17" s="18" t="s">
        <v>123</v>
      </c>
      <c r="AM17" s="18" t="s">
        <v>123</v>
      </c>
      <c r="AN17" s="18">
        <v>0</v>
      </c>
      <c r="AO17" s="18" t="s">
        <v>123</v>
      </c>
      <c r="AP17" s="18"/>
      <c r="AQ17" s="18">
        <v>0</v>
      </c>
      <c r="AR17" s="18">
        <v>0.15294163196952501</v>
      </c>
      <c r="AS17" s="18" t="s">
        <v>123</v>
      </c>
      <c r="AT17" s="18">
        <v>0</v>
      </c>
      <c r="AU17" s="18">
        <v>0</v>
      </c>
      <c r="AV17" s="18" t="s">
        <v>123</v>
      </c>
      <c r="AW17" s="18"/>
      <c r="AX17" s="18">
        <v>0.114532114099307</v>
      </c>
      <c r="AY17" s="18">
        <v>0</v>
      </c>
      <c r="AZ17" s="18" t="s">
        <v>123</v>
      </c>
      <c r="BA17" s="18">
        <v>0</v>
      </c>
      <c r="BB17" s="18">
        <v>0</v>
      </c>
      <c r="BC17" s="18"/>
      <c r="BD17" s="18">
        <v>0</v>
      </c>
      <c r="BE17" s="18">
        <v>0.48133823976032197</v>
      </c>
      <c r="BF17" s="18"/>
      <c r="BG17" s="18">
        <v>0</v>
      </c>
      <c r="BH17" s="18">
        <v>0.48133823976032197</v>
      </c>
      <c r="BI17" s="18"/>
      <c r="BJ17" s="18">
        <v>0</v>
      </c>
      <c r="BK17" s="18">
        <v>0.180269796474086</v>
      </c>
    </row>
    <row r="18" spans="2:63" x14ac:dyDescent="0.35">
      <c r="B18" t="s">
        <v>380</v>
      </c>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K16"/>
  <sheetViews>
    <sheetView showGridLines="0" topLeftCell="A8" workbookViewId="0">
      <pane xSplit="2" topLeftCell="C1" activePane="topRight" state="frozen"/>
      <selection pane="topRight" activeCell="B16" sqref="B16"/>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88</v>
      </c>
      <c r="D7" s="10">
        <v>35</v>
      </c>
      <c r="E7" s="10">
        <v>53</v>
      </c>
      <c r="F7" s="10"/>
      <c r="G7" s="10">
        <v>16</v>
      </c>
      <c r="H7" s="10">
        <v>52</v>
      </c>
      <c r="I7" s="10">
        <v>20</v>
      </c>
      <c r="J7" s="10"/>
      <c r="K7" s="10">
        <v>11</v>
      </c>
      <c r="L7" s="10">
        <v>17</v>
      </c>
      <c r="M7" s="10">
        <v>31</v>
      </c>
      <c r="N7" s="10">
        <v>29</v>
      </c>
      <c r="O7" s="10"/>
      <c r="P7" s="10">
        <v>16</v>
      </c>
      <c r="Q7" s="10">
        <v>21</v>
      </c>
      <c r="R7" s="10">
        <v>21</v>
      </c>
      <c r="S7" s="10">
        <v>25</v>
      </c>
      <c r="T7" s="10"/>
      <c r="U7" s="10">
        <v>54</v>
      </c>
      <c r="V7" s="10">
        <v>16</v>
      </c>
      <c r="W7" s="10">
        <v>8</v>
      </c>
      <c r="X7" s="10">
        <v>6</v>
      </c>
      <c r="Y7" s="10">
        <v>2</v>
      </c>
      <c r="Z7" s="10"/>
      <c r="AA7" s="10">
        <v>27</v>
      </c>
      <c r="AB7" s="10">
        <v>32</v>
      </c>
      <c r="AC7" s="10"/>
      <c r="AD7" s="10">
        <v>30</v>
      </c>
      <c r="AE7" s="10">
        <v>40</v>
      </c>
      <c r="AF7" s="10"/>
      <c r="AG7" s="10">
        <v>18</v>
      </c>
      <c r="AH7" s="10">
        <v>16</v>
      </c>
      <c r="AI7" s="10">
        <v>6</v>
      </c>
      <c r="AJ7" s="10">
        <v>10</v>
      </c>
      <c r="AK7" s="10">
        <v>7</v>
      </c>
      <c r="AL7" s="10">
        <v>3</v>
      </c>
      <c r="AM7" s="10">
        <v>1</v>
      </c>
      <c r="AN7" s="10">
        <v>9</v>
      </c>
      <c r="AO7" s="10" t="s">
        <v>122</v>
      </c>
      <c r="AP7" s="10"/>
      <c r="AQ7" s="10">
        <v>33</v>
      </c>
      <c r="AR7" s="10">
        <v>24</v>
      </c>
      <c r="AS7" s="10" t="s">
        <v>122</v>
      </c>
      <c r="AT7" s="10">
        <v>10</v>
      </c>
      <c r="AU7" s="10">
        <v>18</v>
      </c>
      <c r="AV7" s="10">
        <v>3</v>
      </c>
      <c r="AW7" s="10"/>
      <c r="AX7" s="10">
        <v>23</v>
      </c>
      <c r="AY7" s="10">
        <v>31</v>
      </c>
      <c r="AZ7" s="10">
        <v>2</v>
      </c>
      <c r="BA7" s="10">
        <v>9</v>
      </c>
      <c r="BB7" s="10">
        <v>23</v>
      </c>
      <c r="BC7" s="10"/>
      <c r="BD7" s="10">
        <v>70</v>
      </c>
      <c r="BE7" s="10">
        <v>18</v>
      </c>
      <c r="BF7" s="10"/>
      <c r="BG7" s="10">
        <v>57</v>
      </c>
      <c r="BH7" s="10">
        <v>31</v>
      </c>
      <c r="BI7" s="10"/>
      <c r="BJ7" s="10">
        <v>58</v>
      </c>
      <c r="BK7" s="10">
        <v>28</v>
      </c>
    </row>
    <row r="8" spans="2:63" ht="30" customHeight="1" x14ac:dyDescent="0.35">
      <c r="B8" s="11" t="s">
        <v>19</v>
      </c>
      <c r="C8" s="11">
        <v>87</v>
      </c>
      <c r="D8" s="11">
        <v>37</v>
      </c>
      <c r="E8" s="11">
        <v>50</v>
      </c>
      <c r="F8" s="11"/>
      <c r="G8" s="11">
        <v>17</v>
      </c>
      <c r="H8" s="11">
        <v>50</v>
      </c>
      <c r="I8" s="11">
        <v>20</v>
      </c>
      <c r="J8" s="11"/>
      <c r="K8" s="11">
        <v>10</v>
      </c>
      <c r="L8" s="11">
        <v>16</v>
      </c>
      <c r="M8" s="11">
        <v>30</v>
      </c>
      <c r="N8" s="11">
        <v>31</v>
      </c>
      <c r="O8" s="11"/>
      <c r="P8" s="11">
        <v>15</v>
      </c>
      <c r="Q8" s="11">
        <v>21</v>
      </c>
      <c r="R8" s="11">
        <v>20</v>
      </c>
      <c r="S8" s="11">
        <v>25</v>
      </c>
      <c r="T8" s="11"/>
      <c r="U8" s="11">
        <v>54</v>
      </c>
      <c r="V8" s="11">
        <v>15</v>
      </c>
      <c r="W8" s="11">
        <v>7</v>
      </c>
      <c r="X8" s="11">
        <v>6</v>
      </c>
      <c r="Y8" s="11">
        <v>2</v>
      </c>
      <c r="Z8" s="11"/>
      <c r="AA8" s="11">
        <v>27</v>
      </c>
      <c r="AB8" s="11">
        <v>31</v>
      </c>
      <c r="AC8" s="11"/>
      <c r="AD8" s="11">
        <v>30</v>
      </c>
      <c r="AE8" s="11">
        <v>39</v>
      </c>
      <c r="AF8" s="11"/>
      <c r="AG8" s="11">
        <v>17</v>
      </c>
      <c r="AH8" s="11">
        <v>16</v>
      </c>
      <c r="AI8" s="11">
        <v>6</v>
      </c>
      <c r="AJ8" s="11">
        <v>10</v>
      </c>
      <c r="AK8" s="11">
        <v>7</v>
      </c>
      <c r="AL8" s="11">
        <v>4</v>
      </c>
      <c r="AM8" s="11">
        <v>1</v>
      </c>
      <c r="AN8" s="11">
        <v>10</v>
      </c>
      <c r="AO8" s="11" t="s">
        <v>122</v>
      </c>
      <c r="AP8" s="11"/>
      <c r="AQ8" s="11">
        <v>32</v>
      </c>
      <c r="AR8" s="11">
        <v>23</v>
      </c>
      <c r="AS8" s="11" t="s">
        <v>122</v>
      </c>
      <c r="AT8" s="11">
        <v>10</v>
      </c>
      <c r="AU8" s="11">
        <v>19</v>
      </c>
      <c r="AV8" s="11">
        <v>3</v>
      </c>
      <c r="AW8" s="11"/>
      <c r="AX8" s="11">
        <v>23</v>
      </c>
      <c r="AY8" s="11">
        <v>30</v>
      </c>
      <c r="AZ8" s="11">
        <v>2</v>
      </c>
      <c r="BA8" s="11">
        <v>9</v>
      </c>
      <c r="BB8" s="11">
        <v>22</v>
      </c>
      <c r="BC8" s="11"/>
      <c r="BD8" s="11">
        <v>69</v>
      </c>
      <c r="BE8" s="11">
        <v>17</v>
      </c>
      <c r="BF8" s="11"/>
      <c r="BG8" s="11">
        <v>56</v>
      </c>
      <c r="BH8" s="11">
        <v>30</v>
      </c>
      <c r="BI8" s="11"/>
      <c r="BJ8" s="11">
        <v>56</v>
      </c>
      <c r="BK8" s="11">
        <v>28</v>
      </c>
    </row>
    <row r="9" spans="2:63" x14ac:dyDescent="0.35">
      <c r="B9" s="17" t="s">
        <v>144</v>
      </c>
      <c r="C9" s="16">
        <v>0.27232926348890601</v>
      </c>
      <c r="D9" s="16">
        <v>0.43787960011424998</v>
      </c>
      <c r="E9" s="16">
        <v>0.15075989521833999</v>
      </c>
      <c r="F9" s="16"/>
      <c r="G9" s="16">
        <v>0.18648186449430099</v>
      </c>
      <c r="H9" s="16">
        <v>0.35157721131646902</v>
      </c>
      <c r="I9" s="16">
        <v>0.14790711051644101</v>
      </c>
      <c r="J9" s="16"/>
      <c r="K9" s="16">
        <v>0.17787215143665799</v>
      </c>
      <c r="L9" s="16">
        <v>0.116213664769829</v>
      </c>
      <c r="M9" s="16">
        <v>0.275814722077804</v>
      </c>
      <c r="N9" s="16">
        <v>0.38098177124145299</v>
      </c>
      <c r="O9" s="16"/>
      <c r="P9" s="16">
        <v>0.44302198869264903</v>
      </c>
      <c r="Q9" s="16">
        <v>0.25098818606614698</v>
      </c>
      <c r="R9" s="16">
        <v>0.23874514278530701</v>
      </c>
      <c r="S9" s="16">
        <v>0.26306970705480898</v>
      </c>
      <c r="T9" s="16"/>
      <c r="U9" s="16">
        <v>0.21651083618849801</v>
      </c>
      <c r="V9" s="16">
        <v>0.44592608686184299</v>
      </c>
      <c r="W9" s="16">
        <v>0.117769718585953</v>
      </c>
      <c r="X9" s="16">
        <v>0.51568935644026603</v>
      </c>
      <c r="Y9" s="16">
        <v>0</v>
      </c>
      <c r="Z9" s="16"/>
      <c r="AA9" s="16">
        <v>0.27228502291026302</v>
      </c>
      <c r="AB9" s="16">
        <v>0.25287413322720098</v>
      </c>
      <c r="AC9" s="16"/>
      <c r="AD9" s="16">
        <v>0.249142876659949</v>
      </c>
      <c r="AE9" s="16">
        <v>0.22413681475912201</v>
      </c>
      <c r="AF9" s="16"/>
      <c r="AG9" s="16">
        <v>0.16693385624239501</v>
      </c>
      <c r="AH9" s="16">
        <v>6.5561364864164098E-2</v>
      </c>
      <c r="AI9" s="16">
        <v>0</v>
      </c>
      <c r="AJ9" s="16">
        <v>0.82057959591071306</v>
      </c>
      <c r="AK9" s="16">
        <v>0.29280972284184698</v>
      </c>
      <c r="AL9" s="16">
        <v>0.71448361449482001</v>
      </c>
      <c r="AM9" s="16">
        <v>0</v>
      </c>
      <c r="AN9" s="16">
        <v>0.110733335436695</v>
      </c>
      <c r="AO9" s="16" t="s">
        <v>123</v>
      </c>
      <c r="AP9" s="16"/>
      <c r="AQ9" s="16">
        <v>0.27611327924486001</v>
      </c>
      <c r="AR9" s="16">
        <v>0.33362121133253297</v>
      </c>
      <c r="AS9" s="16" t="s">
        <v>123</v>
      </c>
      <c r="AT9" s="16">
        <v>0.107661638218883</v>
      </c>
      <c r="AU9" s="16">
        <v>0.31768493679885601</v>
      </c>
      <c r="AV9" s="16">
        <v>0</v>
      </c>
      <c r="AW9" s="16"/>
      <c r="AX9" s="16">
        <v>0.14617381055377099</v>
      </c>
      <c r="AY9" s="16">
        <v>0.30985395389376302</v>
      </c>
      <c r="AZ9" s="16">
        <v>0.47297795646866297</v>
      </c>
      <c r="BA9" s="16">
        <v>0.23156965735579699</v>
      </c>
      <c r="BB9" s="16">
        <v>0.35326572505619402</v>
      </c>
      <c r="BC9" s="16"/>
      <c r="BD9" s="16">
        <v>0.21757054866762501</v>
      </c>
      <c r="BE9" s="16">
        <v>0.49222344348873098</v>
      </c>
      <c r="BF9" s="16"/>
      <c r="BG9" s="16">
        <v>0.22052474217759199</v>
      </c>
      <c r="BH9" s="16">
        <v>0.368561945442341</v>
      </c>
      <c r="BI9" s="16"/>
      <c r="BJ9" s="16">
        <v>0.172769374723696</v>
      </c>
      <c r="BK9" s="16">
        <v>0.44484659285660599</v>
      </c>
    </row>
    <row r="10" spans="2:63" x14ac:dyDescent="0.35">
      <c r="B10" s="17" t="s">
        <v>145</v>
      </c>
      <c r="C10" s="16">
        <v>0.62102881848966696</v>
      </c>
      <c r="D10" s="16">
        <v>0.50828530262616101</v>
      </c>
      <c r="E10" s="16">
        <v>0.70382030221311698</v>
      </c>
      <c r="F10" s="16"/>
      <c r="G10" s="16">
        <v>0.70006327867162499</v>
      </c>
      <c r="H10" s="16">
        <v>0.52084271206977795</v>
      </c>
      <c r="I10" s="16">
        <v>0.80310551525109397</v>
      </c>
      <c r="J10" s="16"/>
      <c r="K10" s="16">
        <v>0.637793029999837</v>
      </c>
      <c r="L10" s="16">
        <v>0.71760733310941904</v>
      </c>
      <c r="M10" s="16">
        <v>0.59913018596944201</v>
      </c>
      <c r="N10" s="16">
        <v>0.58692136937954498</v>
      </c>
      <c r="O10" s="16"/>
      <c r="P10" s="16">
        <v>0.55697801130735103</v>
      </c>
      <c r="Q10" s="16">
        <v>0.61238166468363597</v>
      </c>
      <c r="R10" s="16">
        <v>0.66937742285195601</v>
      </c>
      <c r="S10" s="16">
        <v>0.70200679587421599</v>
      </c>
      <c r="T10" s="16"/>
      <c r="U10" s="16">
        <v>0.67835884786405398</v>
      </c>
      <c r="V10" s="16">
        <v>0.55407391313815701</v>
      </c>
      <c r="W10" s="16">
        <v>0.52880755653515998</v>
      </c>
      <c r="X10" s="16">
        <v>0.326991105864396</v>
      </c>
      <c r="Y10" s="16">
        <v>1</v>
      </c>
      <c r="Z10" s="16"/>
      <c r="AA10" s="16">
        <v>0.59320259324392299</v>
      </c>
      <c r="AB10" s="16">
        <v>0.62982812773977404</v>
      </c>
      <c r="AC10" s="16"/>
      <c r="AD10" s="16">
        <v>0.62963522012559103</v>
      </c>
      <c r="AE10" s="16">
        <v>0.65451340793840995</v>
      </c>
      <c r="AF10" s="16"/>
      <c r="AG10" s="16">
        <v>0.73119026533854004</v>
      </c>
      <c r="AH10" s="16">
        <v>0.87241482262175896</v>
      </c>
      <c r="AI10" s="16">
        <v>0.82735725121307202</v>
      </c>
      <c r="AJ10" s="16">
        <v>8.8819840442930703E-2</v>
      </c>
      <c r="AK10" s="16">
        <v>0.41411916422623901</v>
      </c>
      <c r="AL10" s="16">
        <v>0.28551638550517999</v>
      </c>
      <c r="AM10" s="16">
        <v>1</v>
      </c>
      <c r="AN10" s="16">
        <v>0.88926666456330405</v>
      </c>
      <c r="AO10" s="16" t="s">
        <v>123</v>
      </c>
      <c r="AP10" s="16"/>
      <c r="AQ10" s="16">
        <v>0.576594956391972</v>
      </c>
      <c r="AR10" s="16">
        <v>0.55080829055944602</v>
      </c>
      <c r="AS10" s="16" t="s">
        <v>123</v>
      </c>
      <c r="AT10" s="16">
        <v>0.69704351089197303</v>
      </c>
      <c r="AU10" s="16">
        <v>0.68231506320114399</v>
      </c>
      <c r="AV10" s="16">
        <v>1</v>
      </c>
      <c r="AW10" s="16"/>
      <c r="AX10" s="16">
        <v>0.77250227646312197</v>
      </c>
      <c r="AY10" s="16">
        <v>0.54104351378107696</v>
      </c>
      <c r="AZ10" s="16">
        <v>0.52702204353133697</v>
      </c>
      <c r="BA10" s="16">
        <v>0.76843034264420296</v>
      </c>
      <c r="BB10" s="16">
        <v>0.51883774343383404</v>
      </c>
      <c r="BC10" s="16"/>
      <c r="BD10" s="16">
        <v>0.68956279306727297</v>
      </c>
      <c r="BE10" s="16">
        <v>0.34581742627461598</v>
      </c>
      <c r="BF10" s="16"/>
      <c r="BG10" s="16">
        <v>0.72776167614566101</v>
      </c>
      <c r="BH10" s="16">
        <v>0.42276061940590298</v>
      </c>
      <c r="BI10" s="16"/>
      <c r="BJ10" s="16">
        <v>0.76322790937198204</v>
      </c>
      <c r="BK10" s="16">
        <v>0.385435731085432</v>
      </c>
    </row>
    <row r="11" spans="2:63" x14ac:dyDescent="0.35">
      <c r="B11" s="17" t="s">
        <v>164</v>
      </c>
      <c r="C11" s="18">
        <v>0.106641918021428</v>
      </c>
      <c r="D11" s="18">
        <v>5.3835097259589001E-2</v>
      </c>
      <c r="E11" s="18">
        <v>0.14541980256854301</v>
      </c>
      <c r="F11" s="18"/>
      <c r="G11" s="18">
        <v>0.113454856834074</v>
      </c>
      <c r="H11" s="18">
        <v>0.12758007661375401</v>
      </c>
      <c r="I11" s="18">
        <v>4.8987374232464999E-2</v>
      </c>
      <c r="J11" s="18"/>
      <c r="K11" s="18">
        <v>0.184334818563505</v>
      </c>
      <c r="L11" s="18">
        <v>0.16617900212075201</v>
      </c>
      <c r="M11" s="18">
        <v>0.12505509195275499</v>
      </c>
      <c r="N11" s="18">
        <v>3.2096859379001301E-2</v>
      </c>
      <c r="O11" s="18"/>
      <c r="P11" s="18">
        <v>0</v>
      </c>
      <c r="Q11" s="18">
        <v>0.13663014925021699</v>
      </c>
      <c r="R11" s="18">
        <v>9.1877434362737098E-2</v>
      </c>
      <c r="S11" s="18">
        <v>3.4923497070974197E-2</v>
      </c>
      <c r="T11" s="18"/>
      <c r="U11" s="18">
        <v>0.105130315947448</v>
      </c>
      <c r="V11" s="18">
        <v>0</v>
      </c>
      <c r="W11" s="18">
        <v>0.35342272487888599</v>
      </c>
      <c r="X11" s="18">
        <v>0.15731953769533799</v>
      </c>
      <c r="Y11" s="18">
        <v>0</v>
      </c>
      <c r="Z11" s="18"/>
      <c r="AA11" s="18">
        <v>0.13451238384581399</v>
      </c>
      <c r="AB11" s="18">
        <v>0.117297739033024</v>
      </c>
      <c r="AC11" s="18"/>
      <c r="AD11" s="18">
        <v>0.12122190321446</v>
      </c>
      <c r="AE11" s="18">
        <v>0.121349777302468</v>
      </c>
      <c r="AF11" s="18"/>
      <c r="AG11" s="18">
        <v>0.10187587841906399</v>
      </c>
      <c r="AH11" s="18">
        <v>6.2023812514076501E-2</v>
      </c>
      <c r="AI11" s="18">
        <v>0.17264274878692801</v>
      </c>
      <c r="AJ11" s="18">
        <v>9.0600563646356505E-2</v>
      </c>
      <c r="AK11" s="18">
        <v>0.29307111293191401</v>
      </c>
      <c r="AL11" s="18">
        <v>0</v>
      </c>
      <c r="AM11" s="18">
        <v>0</v>
      </c>
      <c r="AN11" s="18">
        <v>0</v>
      </c>
      <c r="AO11" s="18" t="s">
        <v>123</v>
      </c>
      <c r="AP11" s="18"/>
      <c r="AQ11" s="18">
        <v>0.14729176436316799</v>
      </c>
      <c r="AR11" s="18">
        <v>0.11557049810802</v>
      </c>
      <c r="AS11" s="18" t="s">
        <v>123</v>
      </c>
      <c r="AT11" s="18">
        <v>0.195294850889144</v>
      </c>
      <c r="AU11" s="18">
        <v>0</v>
      </c>
      <c r="AV11" s="18">
        <v>0</v>
      </c>
      <c r="AW11" s="18"/>
      <c r="AX11" s="18">
        <v>8.1323912983106303E-2</v>
      </c>
      <c r="AY11" s="18">
        <v>0.14910253232515999</v>
      </c>
      <c r="AZ11" s="18">
        <v>0</v>
      </c>
      <c r="BA11" s="18">
        <v>0</v>
      </c>
      <c r="BB11" s="18">
        <v>0.12789653150997199</v>
      </c>
      <c r="BC11" s="18"/>
      <c r="BD11" s="18">
        <v>9.2866658265102001E-2</v>
      </c>
      <c r="BE11" s="18">
        <v>0.16195913023665301</v>
      </c>
      <c r="BF11" s="18"/>
      <c r="BG11" s="18">
        <v>5.1713581676746702E-2</v>
      </c>
      <c r="BH11" s="18">
        <v>0.20867743515175599</v>
      </c>
      <c r="BI11" s="18"/>
      <c r="BJ11" s="18">
        <v>6.40027159043213E-2</v>
      </c>
      <c r="BK11" s="18">
        <v>0.16971767605796201</v>
      </c>
    </row>
    <row r="12" spans="2:63" x14ac:dyDescent="0.35">
      <c r="B12" t="s">
        <v>371</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K19"/>
  <sheetViews>
    <sheetView showGridLines="0" topLeftCell="A8"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1010</v>
      </c>
      <c r="D7" s="10">
        <v>477</v>
      </c>
      <c r="E7" s="10">
        <v>530</v>
      </c>
      <c r="F7" s="10"/>
      <c r="G7" s="10">
        <v>154</v>
      </c>
      <c r="H7" s="10">
        <v>389</v>
      </c>
      <c r="I7" s="10">
        <v>467</v>
      </c>
      <c r="J7" s="10"/>
      <c r="K7" s="10">
        <v>185</v>
      </c>
      <c r="L7" s="10">
        <v>213</v>
      </c>
      <c r="M7" s="10">
        <v>395</v>
      </c>
      <c r="N7" s="10">
        <v>217</v>
      </c>
      <c r="O7" s="10"/>
      <c r="P7" s="10">
        <v>160</v>
      </c>
      <c r="Q7" s="10">
        <v>207</v>
      </c>
      <c r="R7" s="10">
        <v>178</v>
      </c>
      <c r="S7" s="10">
        <v>410</v>
      </c>
      <c r="T7" s="10"/>
      <c r="U7" s="10">
        <v>534</v>
      </c>
      <c r="V7" s="10">
        <v>237</v>
      </c>
      <c r="W7" s="10">
        <v>128</v>
      </c>
      <c r="X7" s="10">
        <v>79</v>
      </c>
      <c r="Y7" s="10">
        <v>15</v>
      </c>
      <c r="Z7" s="10"/>
      <c r="AA7" s="10">
        <v>325</v>
      </c>
      <c r="AB7" s="10">
        <v>340</v>
      </c>
      <c r="AC7" s="10"/>
      <c r="AD7" s="10">
        <v>407</v>
      </c>
      <c r="AE7" s="10">
        <v>427</v>
      </c>
      <c r="AF7" s="10"/>
      <c r="AG7" s="10">
        <v>223</v>
      </c>
      <c r="AH7" s="10">
        <v>239</v>
      </c>
      <c r="AI7" s="10">
        <v>89</v>
      </c>
      <c r="AJ7" s="10">
        <v>177</v>
      </c>
      <c r="AK7" s="10">
        <v>65</v>
      </c>
      <c r="AL7" s="10">
        <v>42</v>
      </c>
      <c r="AM7" s="10">
        <v>23</v>
      </c>
      <c r="AN7" s="10">
        <v>55</v>
      </c>
      <c r="AO7" s="10">
        <v>3</v>
      </c>
      <c r="AP7" s="10"/>
      <c r="AQ7" s="10">
        <v>485</v>
      </c>
      <c r="AR7" s="10">
        <v>235</v>
      </c>
      <c r="AS7" s="10">
        <v>15</v>
      </c>
      <c r="AT7" s="10">
        <v>72</v>
      </c>
      <c r="AU7" s="10">
        <v>169</v>
      </c>
      <c r="AV7" s="10">
        <v>22</v>
      </c>
      <c r="AW7" s="10"/>
      <c r="AX7" s="10">
        <v>176</v>
      </c>
      <c r="AY7" s="10">
        <v>473</v>
      </c>
      <c r="AZ7" s="10">
        <v>34</v>
      </c>
      <c r="BA7" s="10">
        <v>144</v>
      </c>
      <c r="BB7" s="10">
        <v>183</v>
      </c>
      <c r="BC7" s="10"/>
      <c r="BD7" s="10">
        <v>654</v>
      </c>
      <c r="BE7" s="10">
        <v>351</v>
      </c>
      <c r="BF7" s="10"/>
      <c r="BG7" s="10">
        <v>484</v>
      </c>
      <c r="BH7" s="10">
        <v>523</v>
      </c>
      <c r="BI7" s="10"/>
      <c r="BJ7" s="10">
        <v>583</v>
      </c>
      <c r="BK7" s="10">
        <v>400</v>
      </c>
    </row>
    <row r="8" spans="2:63" ht="30" customHeight="1" x14ac:dyDescent="0.35">
      <c r="B8" s="11" t="s">
        <v>19</v>
      </c>
      <c r="C8" s="11">
        <v>1010</v>
      </c>
      <c r="D8" s="11">
        <v>504</v>
      </c>
      <c r="E8" s="11">
        <v>503</v>
      </c>
      <c r="F8" s="11"/>
      <c r="G8" s="11">
        <v>177</v>
      </c>
      <c r="H8" s="11">
        <v>366</v>
      </c>
      <c r="I8" s="11">
        <v>467</v>
      </c>
      <c r="J8" s="11"/>
      <c r="K8" s="11">
        <v>172</v>
      </c>
      <c r="L8" s="11">
        <v>210</v>
      </c>
      <c r="M8" s="11">
        <v>387</v>
      </c>
      <c r="N8" s="11">
        <v>241</v>
      </c>
      <c r="O8" s="11"/>
      <c r="P8" s="11">
        <v>162</v>
      </c>
      <c r="Q8" s="11">
        <v>211</v>
      </c>
      <c r="R8" s="11">
        <v>177</v>
      </c>
      <c r="S8" s="11">
        <v>407</v>
      </c>
      <c r="T8" s="11"/>
      <c r="U8" s="11">
        <v>557</v>
      </c>
      <c r="V8" s="11">
        <v>223</v>
      </c>
      <c r="W8" s="11">
        <v>122</v>
      </c>
      <c r="X8" s="11">
        <v>75</v>
      </c>
      <c r="Y8" s="11">
        <v>15</v>
      </c>
      <c r="Z8" s="11"/>
      <c r="AA8" s="11">
        <v>322</v>
      </c>
      <c r="AB8" s="11">
        <v>343</v>
      </c>
      <c r="AC8" s="11"/>
      <c r="AD8" s="11">
        <v>403</v>
      </c>
      <c r="AE8" s="11">
        <v>429</v>
      </c>
      <c r="AF8" s="11"/>
      <c r="AG8" s="11">
        <v>223</v>
      </c>
      <c r="AH8" s="11">
        <v>236</v>
      </c>
      <c r="AI8" s="11">
        <v>85</v>
      </c>
      <c r="AJ8" s="11">
        <v>185</v>
      </c>
      <c r="AK8" s="11">
        <v>65</v>
      </c>
      <c r="AL8" s="11">
        <v>45</v>
      </c>
      <c r="AM8" s="11">
        <v>23</v>
      </c>
      <c r="AN8" s="11">
        <v>57</v>
      </c>
      <c r="AO8" s="11">
        <v>3</v>
      </c>
      <c r="AP8" s="11"/>
      <c r="AQ8" s="11">
        <v>482</v>
      </c>
      <c r="AR8" s="11">
        <v>234</v>
      </c>
      <c r="AS8" s="11">
        <v>15</v>
      </c>
      <c r="AT8" s="11">
        <v>72</v>
      </c>
      <c r="AU8" s="11">
        <v>173</v>
      </c>
      <c r="AV8" s="11">
        <v>22</v>
      </c>
      <c r="AW8" s="11"/>
      <c r="AX8" s="11">
        <v>181</v>
      </c>
      <c r="AY8" s="11">
        <v>472</v>
      </c>
      <c r="AZ8" s="11">
        <v>35</v>
      </c>
      <c r="BA8" s="11">
        <v>140</v>
      </c>
      <c r="BB8" s="11">
        <v>181</v>
      </c>
      <c r="BC8" s="11"/>
      <c r="BD8" s="11">
        <v>647</v>
      </c>
      <c r="BE8" s="11">
        <v>358</v>
      </c>
      <c r="BF8" s="11"/>
      <c r="BG8" s="11">
        <v>482</v>
      </c>
      <c r="BH8" s="11">
        <v>525</v>
      </c>
      <c r="BI8" s="11"/>
      <c r="BJ8" s="11">
        <v>578</v>
      </c>
      <c r="BK8" s="11">
        <v>404</v>
      </c>
    </row>
    <row r="9" spans="2:63" ht="29" x14ac:dyDescent="0.35">
      <c r="B9" s="17" t="s">
        <v>373</v>
      </c>
      <c r="C9" s="16">
        <v>4.86399453030835E-2</v>
      </c>
      <c r="D9" s="16">
        <v>3.4282037665685099E-2</v>
      </c>
      <c r="E9" s="16">
        <v>6.3304871075387001E-2</v>
      </c>
      <c r="F9" s="16"/>
      <c r="G9" s="16">
        <v>0.10098907239906001</v>
      </c>
      <c r="H9" s="16">
        <v>5.8280156516561002E-2</v>
      </c>
      <c r="I9" s="16">
        <v>2.12564251897818E-2</v>
      </c>
      <c r="J9" s="16"/>
      <c r="K9" s="16">
        <v>2.9159882197177401E-2</v>
      </c>
      <c r="L9" s="16">
        <v>5.2327645045698201E-2</v>
      </c>
      <c r="M9" s="16">
        <v>5.4543101264870199E-2</v>
      </c>
      <c r="N9" s="16">
        <v>4.98500607665728E-2</v>
      </c>
      <c r="O9" s="16"/>
      <c r="P9" s="16">
        <v>6.6653246680403497E-2</v>
      </c>
      <c r="Q9" s="16">
        <v>5.1801057142105901E-2</v>
      </c>
      <c r="R9" s="16">
        <v>6.8158711065988795E-2</v>
      </c>
      <c r="S9" s="16">
        <v>3.3382746275867597E-2</v>
      </c>
      <c r="T9" s="16"/>
      <c r="U9" s="16">
        <v>5.2040718526433202E-2</v>
      </c>
      <c r="V9" s="16">
        <v>3.2773349610096897E-2</v>
      </c>
      <c r="W9" s="16">
        <v>4.4362046461620598E-2</v>
      </c>
      <c r="X9" s="16">
        <v>8.7177203000935802E-2</v>
      </c>
      <c r="Y9" s="16">
        <v>5.85899736070691E-2</v>
      </c>
      <c r="Z9" s="16"/>
      <c r="AA9" s="16">
        <v>5.3500677165154803E-2</v>
      </c>
      <c r="AB9" s="16">
        <v>3.2699776217309698E-2</v>
      </c>
      <c r="AC9" s="16"/>
      <c r="AD9" s="16">
        <v>4.8638693895711002E-2</v>
      </c>
      <c r="AE9" s="16">
        <v>3.3090582030660197E-2</v>
      </c>
      <c r="AF9" s="16"/>
      <c r="AG9" s="16">
        <v>5.2539442109237403E-2</v>
      </c>
      <c r="AH9" s="16">
        <v>2.05621706766301E-2</v>
      </c>
      <c r="AI9" s="16">
        <v>3.2189515580230602E-2</v>
      </c>
      <c r="AJ9" s="16">
        <v>4.5835746319214402E-2</v>
      </c>
      <c r="AK9" s="16">
        <v>8.1456990961383494E-2</v>
      </c>
      <c r="AL9" s="16">
        <v>4.2577671756940397E-2</v>
      </c>
      <c r="AM9" s="16">
        <v>8.17046560967368E-2</v>
      </c>
      <c r="AN9" s="16">
        <v>5.9629607662423603E-2</v>
      </c>
      <c r="AO9" s="16">
        <v>0.31659066330119101</v>
      </c>
      <c r="AP9" s="16"/>
      <c r="AQ9" s="16">
        <v>3.7605904133112301E-2</v>
      </c>
      <c r="AR9" s="16">
        <v>6.3938731103815996E-2</v>
      </c>
      <c r="AS9" s="16">
        <v>0.166039496052206</v>
      </c>
      <c r="AT9" s="16">
        <v>3.9566948953991203E-2</v>
      </c>
      <c r="AU9" s="16">
        <v>4.1560993992941699E-2</v>
      </c>
      <c r="AV9" s="16">
        <v>0.15756473953681199</v>
      </c>
      <c r="AW9" s="16"/>
      <c r="AX9" s="16">
        <v>6.7534019322829403E-2</v>
      </c>
      <c r="AY9" s="16">
        <v>3.7119427620053103E-2</v>
      </c>
      <c r="AZ9" s="16">
        <v>9.7099403822415706E-2</v>
      </c>
      <c r="BA9" s="16">
        <v>4.0645183664025801E-2</v>
      </c>
      <c r="BB9" s="16">
        <v>5.6593402805281898E-2</v>
      </c>
      <c r="BC9" s="16"/>
      <c r="BD9" s="16">
        <v>5.4573209841453002E-2</v>
      </c>
      <c r="BE9" s="16">
        <v>3.57859788415043E-2</v>
      </c>
      <c r="BF9" s="16"/>
      <c r="BG9" s="16">
        <v>6.0592298592451299E-2</v>
      </c>
      <c r="BH9" s="16">
        <v>3.7954259972373297E-2</v>
      </c>
      <c r="BI9" s="16"/>
      <c r="BJ9" s="16">
        <v>4.8391210393669601E-2</v>
      </c>
      <c r="BK9" s="16">
        <v>4.0065510778958903E-2</v>
      </c>
    </row>
    <row r="10" spans="2:63" ht="29" x14ac:dyDescent="0.35">
      <c r="B10" s="17" t="s">
        <v>374</v>
      </c>
      <c r="C10" s="16">
        <v>5.52466418437439E-2</v>
      </c>
      <c r="D10" s="16">
        <v>5.1062463526676601E-2</v>
      </c>
      <c r="E10" s="16">
        <v>5.9764855243866898E-2</v>
      </c>
      <c r="F10" s="16"/>
      <c r="G10" s="16">
        <v>7.0038741602021407E-2</v>
      </c>
      <c r="H10" s="16">
        <v>4.8446678276213698E-2</v>
      </c>
      <c r="I10" s="16">
        <v>5.4971506358266399E-2</v>
      </c>
      <c r="J10" s="16"/>
      <c r="K10" s="16">
        <v>5.2703453185572798E-2</v>
      </c>
      <c r="L10" s="16">
        <v>8.76811383531413E-2</v>
      </c>
      <c r="M10" s="16">
        <v>3.8070465352925902E-2</v>
      </c>
      <c r="N10" s="16">
        <v>5.6381166367239097E-2</v>
      </c>
      <c r="O10" s="16"/>
      <c r="P10" s="16">
        <v>5.9528649059516103E-2</v>
      </c>
      <c r="Q10" s="16">
        <v>3.8444039607442103E-2</v>
      </c>
      <c r="R10" s="16">
        <v>6.6163153679974898E-2</v>
      </c>
      <c r="S10" s="16">
        <v>6.2480877438349597E-2</v>
      </c>
      <c r="T10" s="16"/>
      <c r="U10" s="16">
        <v>4.26719146838027E-2</v>
      </c>
      <c r="V10" s="16">
        <v>6.7492230839356002E-2</v>
      </c>
      <c r="W10" s="16">
        <v>5.50928003770235E-2</v>
      </c>
      <c r="X10" s="16">
        <v>9.7133261721570899E-2</v>
      </c>
      <c r="Y10" s="16">
        <v>0.128618335974582</v>
      </c>
      <c r="Z10" s="16"/>
      <c r="AA10" s="16">
        <v>6.5552420621905805E-2</v>
      </c>
      <c r="AB10" s="16">
        <v>6.4863224675436204E-2</v>
      </c>
      <c r="AC10" s="16"/>
      <c r="AD10" s="16">
        <v>6.6424115449871104E-2</v>
      </c>
      <c r="AE10" s="16">
        <v>4.7727062015412401E-2</v>
      </c>
      <c r="AF10" s="16"/>
      <c r="AG10" s="16">
        <v>3.8566413386465798E-2</v>
      </c>
      <c r="AH10" s="16">
        <v>7.5544887674207598E-2</v>
      </c>
      <c r="AI10" s="16">
        <v>7.5589714720763299E-2</v>
      </c>
      <c r="AJ10" s="16">
        <v>5.7198778259800701E-2</v>
      </c>
      <c r="AK10" s="16">
        <v>8.5243957324234704E-2</v>
      </c>
      <c r="AL10" s="16">
        <v>0</v>
      </c>
      <c r="AM10" s="16">
        <v>0.12006061068745801</v>
      </c>
      <c r="AN10" s="16">
        <v>4.3681757655072401E-2</v>
      </c>
      <c r="AO10" s="16">
        <v>0</v>
      </c>
      <c r="AP10" s="16"/>
      <c r="AQ10" s="16">
        <v>5.5161907205618102E-2</v>
      </c>
      <c r="AR10" s="16">
        <v>5.4047185433639199E-2</v>
      </c>
      <c r="AS10" s="16">
        <v>0</v>
      </c>
      <c r="AT10" s="16">
        <v>6.71480669668683E-2</v>
      </c>
      <c r="AU10" s="16">
        <v>5.6419027203740903E-2</v>
      </c>
      <c r="AV10" s="16">
        <v>9.0216218452808805E-2</v>
      </c>
      <c r="AW10" s="16"/>
      <c r="AX10" s="16">
        <v>4.3157529374748503E-2</v>
      </c>
      <c r="AY10" s="16">
        <v>6.8291783668897404E-2</v>
      </c>
      <c r="AZ10" s="16">
        <v>0.12756255622062199</v>
      </c>
      <c r="BA10" s="16">
        <v>4.7602849134147598E-2</v>
      </c>
      <c r="BB10" s="16">
        <v>2.53809013352485E-2</v>
      </c>
      <c r="BC10" s="16"/>
      <c r="BD10" s="16">
        <v>5.52221348647053E-2</v>
      </c>
      <c r="BE10" s="16">
        <v>5.6027160494628199E-2</v>
      </c>
      <c r="BF10" s="16"/>
      <c r="BG10" s="16">
        <v>5.43934199060968E-2</v>
      </c>
      <c r="BH10" s="16">
        <v>5.4473170648291901E-2</v>
      </c>
      <c r="BI10" s="16"/>
      <c r="BJ10" s="16">
        <v>6.3799453566520295E-2</v>
      </c>
      <c r="BK10" s="16">
        <v>4.68446133552664E-2</v>
      </c>
    </row>
    <row r="11" spans="2:63" x14ac:dyDescent="0.35">
      <c r="B11" s="17" t="s">
        <v>375</v>
      </c>
      <c r="C11" s="16">
        <v>0.82277040667594104</v>
      </c>
      <c r="D11" s="16">
        <v>0.85058539533378796</v>
      </c>
      <c r="E11" s="16">
        <v>0.79591025200746501</v>
      </c>
      <c r="F11" s="16"/>
      <c r="G11" s="16">
        <v>0.70370374485746201</v>
      </c>
      <c r="H11" s="16">
        <v>0.80111475973725299</v>
      </c>
      <c r="I11" s="16">
        <v>0.88484132905211099</v>
      </c>
      <c r="J11" s="16"/>
      <c r="K11" s="16">
        <v>0.863043090463534</v>
      </c>
      <c r="L11" s="16">
        <v>0.81956502934017605</v>
      </c>
      <c r="M11" s="16">
        <v>0.81878093573941202</v>
      </c>
      <c r="N11" s="16">
        <v>0.80323908050474802</v>
      </c>
      <c r="O11" s="16"/>
      <c r="P11" s="16">
        <v>0.70487750792252601</v>
      </c>
      <c r="Q11" s="16">
        <v>0.82495446391832306</v>
      </c>
      <c r="R11" s="16">
        <v>0.79190026935003599</v>
      </c>
      <c r="S11" s="16">
        <v>0.87619596937903399</v>
      </c>
      <c r="T11" s="16"/>
      <c r="U11" s="16">
        <v>0.827243274737262</v>
      </c>
      <c r="V11" s="16">
        <v>0.81576627124245005</v>
      </c>
      <c r="W11" s="16">
        <v>0.85585776689687798</v>
      </c>
      <c r="X11" s="16">
        <v>0.78074482545411505</v>
      </c>
      <c r="Y11" s="16">
        <v>0.75839833552806502</v>
      </c>
      <c r="Z11" s="16"/>
      <c r="AA11" s="16">
        <v>0.79380589013957603</v>
      </c>
      <c r="AB11" s="16">
        <v>0.84519605302964596</v>
      </c>
      <c r="AC11" s="16"/>
      <c r="AD11" s="16">
        <v>0.81907814290337599</v>
      </c>
      <c r="AE11" s="16">
        <v>0.86045884547890705</v>
      </c>
      <c r="AF11" s="16"/>
      <c r="AG11" s="16">
        <v>0.80692694518609098</v>
      </c>
      <c r="AH11" s="16">
        <v>0.86853616362105301</v>
      </c>
      <c r="AI11" s="16">
        <v>0.83585672269588895</v>
      </c>
      <c r="AJ11" s="16">
        <v>0.86074204362113405</v>
      </c>
      <c r="AK11" s="16">
        <v>0.76580603705185302</v>
      </c>
      <c r="AL11" s="16">
        <v>0.80296096859612298</v>
      </c>
      <c r="AM11" s="16">
        <v>0.79823473321580496</v>
      </c>
      <c r="AN11" s="16">
        <v>0.746155155963381</v>
      </c>
      <c r="AO11" s="16">
        <v>0.68340933669880899</v>
      </c>
      <c r="AP11" s="16"/>
      <c r="AQ11" s="16">
        <v>0.86062892608855202</v>
      </c>
      <c r="AR11" s="16">
        <v>0.814283880208026</v>
      </c>
      <c r="AS11" s="16">
        <v>0.71306499095008302</v>
      </c>
      <c r="AT11" s="16">
        <v>0.72349982069615804</v>
      </c>
      <c r="AU11" s="16">
        <v>0.80249170472617304</v>
      </c>
      <c r="AV11" s="16">
        <v>0.75221904201037904</v>
      </c>
      <c r="AW11" s="16"/>
      <c r="AX11" s="16">
        <v>0.81837520186045198</v>
      </c>
      <c r="AY11" s="16">
        <v>0.83192680858008095</v>
      </c>
      <c r="AZ11" s="16">
        <v>0.71651060846974501</v>
      </c>
      <c r="BA11" s="16">
        <v>0.85146983730516901</v>
      </c>
      <c r="BB11" s="16">
        <v>0.80159997959442397</v>
      </c>
      <c r="BC11" s="16"/>
      <c r="BD11" s="16">
        <v>0.82930574244382804</v>
      </c>
      <c r="BE11" s="16">
        <v>0.81667964048816999</v>
      </c>
      <c r="BF11" s="16"/>
      <c r="BG11" s="16">
        <v>0.81821146758063701</v>
      </c>
      <c r="BH11" s="16">
        <v>0.82781558354370399</v>
      </c>
      <c r="BI11" s="16"/>
      <c r="BJ11" s="16">
        <v>0.80037029023100503</v>
      </c>
      <c r="BK11" s="16">
        <v>0.87758786943660505</v>
      </c>
    </row>
    <row r="12" spans="2:63" ht="29" x14ac:dyDescent="0.35">
      <c r="B12" s="17" t="s">
        <v>376</v>
      </c>
      <c r="C12" s="16">
        <v>2.27089353458776E-2</v>
      </c>
      <c r="D12" s="16">
        <v>1.7562758445713901E-2</v>
      </c>
      <c r="E12" s="16">
        <v>2.79965662011936E-2</v>
      </c>
      <c r="F12" s="16"/>
      <c r="G12" s="16">
        <v>5.2446272708340499E-2</v>
      </c>
      <c r="H12" s="16">
        <v>1.51353580008319E-2</v>
      </c>
      <c r="I12" s="16">
        <v>1.7378694034973299E-2</v>
      </c>
      <c r="J12" s="16"/>
      <c r="K12" s="16">
        <v>9.9306889171014694E-3</v>
      </c>
      <c r="L12" s="16">
        <v>1.7590695269199701E-2</v>
      </c>
      <c r="M12" s="16">
        <v>3.2216869837395197E-2</v>
      </c>
      <c r="N12" s="16">
        <v>2.1022112792950898E-2</v>
      </c>
      <c r="O12" s="16"/>
      <c r="P12" s="16">
        <v>4.4862017434142802E-2</v>
      </c>
      <c r="Q12" s="16">
        <v>2.83595901787515E-2</v>
      </c>
      <c r="R12" s="16">
        <v>3.3256815990749498E-2</v>
      </c>
      <c r="S12" s="16">
        <v>9.3480900665508897E-3</v>
      </c>
      <c r="T12" s="16"/>
      <c r="U12" s="16">
        <v>1.86774824721367E-2</v>
      </c>
      <c r="V12" s="16">
        <v>2.6952807944164301E-2</v>
      </c>
      <c r="W12" s="16">
        <v>3.0402783653887301E-2</v>
      </c>
      <c r="X12" s="16">
        <v>1.28239694320973E-2</v>
      </c>
      <c r="Y12" s="16">
        <v>5.4393354890283498E-2</v>
      </c>
      <c r="Z12" s="16"/>
      <c r="AA12" s="16">
        <v>2.9416343690482301E-2</v>
      </c>
      <c r="AB12" s="16">
        <v>1.44741123223991E-2</v>
      </c>
      <c r="AC12" s="16"/>
      <c r="AD12" s="16">
        <v>2.8254407185297401E-2</v>
      </c>
      <c r="AE12" s="16">
        <v>1.33806822289626E-2</v>
      </c>
      <c r="AF12" s="16"/>
      <c r="AG12" s="16">
        <v>3.8425820850215502E-2</v>
      </c>
      <c r="AH12" s="16">
        <v>1.5639057098411398E-2</v>
      </c>
      <c r="AI12" s="16">
        <v>0</v>
      </c>
      <c r="AJ12" s="16">
        <v>1.980567776646E-2</v>
      </c>
      <c r="AK12" s="16">
        <v>0</v>
      </c>
      <c r="AL12" s="16">
        <v>3.1161424232901899E-2</v>
      </c>
      <c r="AM12" s="16">
        <v>0</v>
      </c>
      <c r="AN12" s="16">
        <v>5.2257040893514101E-2</v>
      </c>
      <c r="AO12" s="16">
        <v>0</v>
      </c>
      <c r="AP12" s="16"/>
      <c r="AQ12" s="16">
        <v>1.1620649690600501E-2</v>
      </c>
      <c r="AR12" s="16">
        <v>2.4217721390641399E-2</v>
      </c>
      <c r="AS12" s="16">
        <v>6.0001913070612103E-2</v>
      </c>
      <c r="AT12" s="16">
        <v>8.4512387121699603E-2</v>
      </c>
      <c r="AU12" s="16">
        <v>2.7137619045022099E-2</v>
      </c>
      <c r="AV12" s="16">
        <v>0</v>
      </c>
      <c r="AW12" s="16"/>
      <c r="AX12" s="16">
        <v>2.1199705788957302E-2</v>
      </c>
      <c r="AY12" s="16">
        <v>2.0586163818632201E-2</v>
      </c>
      <c r="AZ12" s="16">
        <v>0</v>
      </c>
      <c r="BA12" s="16">
        <v>2.6351081166209701E-2</v>
      </c>
      <c r="BB12" s="16">
        <v>3.1291311959149498E-2</v>
      </c>
      <c r="BC12" s="16"/>
      <c r="BD12" s="16">
        <v>2.2374405560595299E-2</v>
      </c>
      <c r="BE12" s="16">
        <v>2.36166831339032E-2</v>
      </c>
      <c r="BF12" s="16"/>
      <c r="BG12" s="16">
        <v>2.4430311429475798E-2</v>
      </c>
      <c r="BH12" s="16">
        <v>2.12590457478424E-2</v>
      </c>
      <c r="BI12" s="16"/>
      <c r="BJ12" s="16">
        <v>2.26201885353421E-2</v>
      </c>
      <c r="BK12" s="16">
        <v>2.2141366860514902E-2</v>
      </c>
    </row>
    <row r="13" spans="2:63" ht="29" x14ac:dyDescent="0.35">
      <c r="B13" s="17" t="s">
        <v>377</v>
      </c>
      <c r="C13" s="16">
        <v>3.2378022479796403E-2</v>
      </c>
      <c r="D13" s="16">
        <v>3.0067719635981999E-2</v>
      </c>
      <c r="E13" s="16">
        <v>3.4883919124263398E-2</v>
      </c>
      <c r="F13" s="16"/>
      <c r="G13" s="16">
        <v>4.43717147256973E-2</v>
      </c>
      <c r="H13" s="16">
        <v>5.1702901682365097E-2</v>
      </c>
      <c r="I13" s="16">
        <v>1.26927405834089E-2</v>
      </c>
      <c r="J13" s="16"/>
      <c r="K13" s="16">
        <v>2.5214014971810202E-2</v>
      </c>
      <c r="L13" s="16">
        <v>1.83363048512084E-2</v>
      </c>
      <c r="M13" s="16">
        <v>3.3833662045312199E-2</v>
      </c>
      <c r="N13" s="16">
        <v>4.7378690306202197E-2</v>
      </c>
      <c r="O13" s="16"/>
      <c r="P13" s="16">
        <v>6.0263750683910801E-2</v>
      </c>
      <c r="Q13" s="16">
        <v>4.7188835656935699E-2</v>
      </c>
      <c r="R13" s="16">
        <v>3.5568821213871601E-2</v>
      </c>
      <c r="S13" s="16">
        <v>1.6439148104648599E-2</v>
      </c>
      <c r="T13" s="16"/>
      <c r="U13" s="16">
        <v>3.5885384020000501E-2</v>
      </c>
      <c r="V13" s="16">
        <v>4.52226397346032E-2</v>
      </c>
      <c r="W13" s="16">
        <v>7.12013268358403E-3</v>
      </c>
      <c r="X13" s="16">
        <v>1.1060370195640601E-2</v>
      </c>
      <c r="Y13" s="16">
        <v>0</v>
      </c>
      <c r="Z13" s="16"/>
      <c r="AA13" s="16">
        <v>3.7846029351551097E-2</v>
      </c>
      <c r="AB13" s="16">
        <v>3.0059260223745402E-2</v>
      </c>
      <c r="AC13" s="16"/>
      <c r="AD13" s="16">
        <v>2.3620814074805301E-2</v>
      </c>
      <c r="AE13" s="16">
        <v>3.2826573758541602E-2</v>
      </c>
      <c r="AF13" s="16"/>
      <c r="AG13" s="16">
        <v>4.1054666001809501E-2</v>
      </c>
      <c r="AH13" s="16">
        <v>1.9717720929698299E-2</v>
      </c>
      <c r="AI13" s="16">
        <v>3.6075278941657303E-2</v>
      </c>
      <c r="AJ13" s="16">
        <v>1.10555631521121E-2</v>
      </c>
      <c r="AK13" s="16">
        <v>6.74930146625288E-2</v>
      </c>
      <c r="AL13" s="16">
        <v>6.7219825371422195E-2</v>
      </c>
      <c r="AM13" s="16">
        <v>0</v>
      </c>
      <c r="AN13" s="16">
        <v>6.6577806166474907E-2</v>
      </c>
      <c r="AO13" s="16">
        <v>0</v>
      </c>
      <c r="AP13" s="16"/>
      <c r="AQ13" s="16">
        <v>2.8830350294795699E-2</v>
      </c>
      <c r="AR13" s="16">
        <v>3.2270131429797101E-2</v>
      </c>
      <c r="AS13" s="16">
        <v>0</v>
      </c>
      <c r="AT13" s="16">
        <v>6.1310382763180002E-2</v>
      </c>
      <c r="AU13" s="16">
        <v>3.9715400574517203E-2</v>
      </c>
      <c r="AV13" s="16">
        <v>0</v>
      </c>
      <c r="AW13" s="16"/>
      <c r="AX13" s="16">
        <v>3.45761859868269E-2</v>
      </c>
      <c r="AY13" s="16">
        <v>2.3670511937293099E-2</v>
      </c>
      <c r="AZ13" s="16">
        <v>2.8704049184075799E-2</v>
      </c>
      <c r="BA13" s="16">
        <v>2.0172524326780999E-2</v>
      </c>
      <c r="BB13" s="16">
        <v>6.29780976095662E-2</v>
      </c>
      <c r="BC13" s="16"/>
      <c r="BD13" s="16">
        <v>2.64958098202085E-2</v>
      </c>
      <c r="BE13" s="16">
        <v>4.3449979877254699E-2</v>
      </c>
      <c r="BF13" s="16"/>
      <c r="BG13" s="16">
        <v>2.58854893709391E-2</v>
      </c>
      <c r="BH13" s="16">
        <v>3.8515968829055301E-2</v>
      </c>
      <c r="BI13" s="16"/>
      <c r="BJ13" s="16">
        <v>4.5241260692746602E-2</v>
      </c>
      <c r="BK13" s="16">
        <v>6.79020012697573E-3</v>
      </c>
    </row>
    <row r="14" spans="2:63" x14ac:dyDescent="0.35">
      <c r="B14" s="17" t="s">
        <v>84</v>
      </c>
      <c r="C14" s="18">
        <v>1.82560483515572E-2</v>
      </c>
      <c r="D14" s="18">
        <v>1.6439625392154902E-2</v>
      </c>
      <c r="E14" s="18">
        <v>1.81395363478246E-2</v>
      </c>
      <c r="F14" s="18"/>
      <c r="G14" s="18">
        <v>2.84504537074191E-2</v>
      </c>
      <c r="H14" s="18">
        <v>2.53201457867748E-2</v>
      </c>
      <c r="I14" s="18">
        <v>8.8593047814591198E-3</v>
      </c>
      <c r="J14" s="18"/>
      <c r="K14" s="18">
        <v>1.9948870264804301E-2</v>
      </c>
      <c r="L14" s="18">
        <v>4.49918714057654E-3</v>
      </c>
      <c r="M14" s="18">
        <v>2.2554965760084599E-2</v>
      </c>
      <c r="N14" s="18">
        <v>2.2128889262287298E-2</v>
      </c>
      <c r="O14" s="18"/>
      <c r="P14" s="18">
        <v>6.3814828219500699E-2</v>
      </c>
      <c r="Q14" s="18">
        <v>9.2520134964418407E-3</v>
      </c>
      <c r="R14" s="18">
        <v>4.9522286993792103E-3</v>
      </c>
      <c r="S14" s="18">
        <v>2.1531687355489798E-3</v>
      </c>
      <c r="T14" s="18"/>
      <c r="U14" s="18">
        <v>2.34812255603646E-2</v>
      </c>
      <c r="V14" s="18">
        <v>1.1792700629329699E-2</v>
      </c>
      <c r="W14" s="18">
        <v>7.1644699270068399E-3</v>
      </c>
      <c r="X14" s="18">
        <v>1.1060370195640601E-2</v>
      </c>
      <c r="Y14" s="18">
        <v>0</v>
      </c>
      <c r="Z14" s="18"/>
      <c r="AA14" s="18">
        <v>1.9878639031329901E-2</v>
      </c>
      <c r="AB14" s="18">
        <v>1.27075735314632E-2</v>
      </c>
      <c r="AC14" s="18"/>
      <c r="AD14" s="18">
        <v>1.3983826490939299E-2</v>
      </c>
      <c r="AE14" s="18">
        <v>1.2516254487516599E-2</v>
      </c>
      <c r="AF14" s="18"/>
      <c r="AG14" s="18">
        <v>2.2486712466180898E-2</v>
      </c>
      <c r="AH14" s="18">
        <v>0</v>
      </c>
      <c r="AI14" s="18">
        <v>2.02887680614601E-2</v>
      </c>
      <c r="AJ14" s="18">
        <v>5.3621908812786501E-3</v>
      </c>
      <c r="AK14" s="18">
        <v>0</v>
      </c>
      <c r="AL14" s="18">
        <v>5.6080110042612603E-2</v>
      </c>
      <c r="AM14" s="18">
        <v>0</v>
      </c>
      <c r="AN14" s="18">
        <v>3.1698631659133898E-2</v>
      </c>
      <c r="AO14" s="18">
        <v>0</v>
      </c>
      <c r="AP14" s="18"/>
      <c r="AQ14" s="18">
        <v>6.1522625873211504E-3</v>
      </c>
      <c r="AR14" s="18">
        <v>1.1242350434080501E-2</v>
      </c>
      <c r="AS14" s="18">
        <v>6.0893599927098703E-2</v>
      </c>
      <c r="AT14" s="18">
        <v>2.3962393498102801E-2</v>
      </c>
      <c r="AU14" s="18">
        <v>3.2675254457604601E-2</v>
      </c>
      <c r="AV14" s="18">
        <v>0</v>
      </c>
      <c r="AW14" s="18"/>
      <c r="AX14" s="18">
        <v>1.51573576661863E-2</v>
      </c>
      <c r="AY14" s="18">
        <v>1.84053043750429E-2</v>
      </c>
      <c r="AZ14" s="18">
        <v>3.0123382303141499E-2</v>
      </c>
      <c r="BA14" s="18">
        <v>1.3758524403667099E-2</v>
      </c>
      <c r="BB14" s="18">
        <v>2.2156306696329401E-2</v>
      </c>
      <c r="BC14" s="18"/>
      <c r="BD14" s="18">
        <v>1.202869746921E-2</v>
      </c>
      <c r="BE14" s="18">
        <v>2.4440557164539401E-2</v>
      </c>
      <c r="BF14" s="18"/>
      <c r="BG14" s="18">
        <v>1.64870131203999E-2</v>
      </c>
      <c r="BH14" s="18">
        <v>1.9981971258733099E-2</v>
      </c>
      <c r="BI14" s="18"/>
      <c r="BJ14" s="18">
        <v>1.9577596580716901E-2</v>
      </c>
      <c r="BK14" s="18">
        <v>6.5704394416792001E-3</v>
      </c>
    </row>
    <row r="15" spans="2:63" x14ac:dyDescent="0.35">
      <c r="B15" s="15"/>
    </row>
    <row r="16" spans="2:63" x14ac:dyDescent="0.35">
      <c r="B16" t="s">
        <v>87</v>
      </c>
    </row>
    <row r="17" spans="2:2" x14ac:dyDescent="0.35">
      <c r="B17" t="s">
        <v>88</v>
      </c>
    </row>
    <row r="19" spans="2:2" x14ac:dyDescent="0.35">
      <c r="B19"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K16"/>
  <sheetViews>
    <sheetView showGridLines="0" topLeftCell="A6" workbookViewId="0">
      <pane xSplit="2" topLeftCell="C1" activePane="topRight" state="frozen"/>
      <selection pane="topRight" activeCell="B16" sqref="B16"/>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917</v>
      </c>
      <c r="D7" s="10">
        <v>441</v>
      </c>
      <c r="E7" s="10">
        <v>474</v>
      </c>
      <c r="F7" s="10"/>
      <c r="G7" s="10">
        <v>138</v>
      </c>
      <c r="H7" s="10">
        <v>335</v>
      </c>
      <c r="I7" s="10">
        <v>444</v>
      </c>
      <c r="J7" s="10"/>
      <c r="K7" s="10">
        <v>173</v>
      </c>
      <c r="L7" s="10">
        <v>195</v>
      </c>
      <c r="M7" s="10">
        <v>361</v>
      </c>
      <c r="N7" s="10">
        <v>188</v>
      </c>
      <c r="O7" s="10"/>
      <c r="P7" s="10">
        <v>143</v>
      </c>
      <c r="Q7" s="10">
        <v>186</v>
      </c>
      <c r="R7" s="10">
        <v>155</v>
      </c>
      <c r="S7" s="10">
        <v>385</v>
      </c>
      <c r="T7" s="10"/>
      <c r="U7" s="10">
        <v>476</v>
      </c>
      <c r="V7" s="10">
        <v>221</v>
      </c>
      <c r="W7" s="10">
        <v>120</v>
      </c>
      <c r="X7" s="10">
        <v>73</v>
      </c>
      <c r="Y7" s="10">
        <v>13</v>
      </c>
      <c r="Z7" s="10"/>
      <c r="AA7" s="10">
        <v>297</v>
      </c>
      <c r="AB7" s="10">
        <v>307</v>
      </c>
      <c r="AC7" s="10"/>
      <c r="AD7" s="10">
        <v>376</v>
      </c>
      <c r="AE7" s="10">
        <v>386</v>
      </c>
      <c r="AF7" s="10"/>
      <c r="AG7" s="10">
        <v>205</v>
      </c>
      <c r="AH7" s="10">
        <v>223</v>
      </c>
      <c r="AI7" s="10">
        <v>83</v>
      </c>
      <c r="AJ7" s="10">
        <v>167</v>
      </c>
      <c r="AK7" s="10">
        <v>57</v>
      </c>
      <c r="AL7" s="10">
        <v>38</v>
      </c>
      <c r="AM7" s="10">
        <v>22</v>
      </c>
      <c r="AN7" s="10">
        <v>46</v>
      </c>
      <c r="AO7" s="10">
        <v>3</v>
      </c>
      <c r="AP7" s="10"/>
      <c r="AQ7" s="10">
        <v>451</v>
      </c>
      <c r="AR7" s="10">
        <v>211</v>
      </c>
      <c r="AS7" s="10">
        <v>15</v>
      </c>
      <c r="AT7" s="10">
        <v>61</v>
      </c>
      <c r="AU7" s="10">
        <v>150</v>
      </c>
      <c r="AV7" s="10">
        <v>18</v>
      </c>
      <c r="AW7" s="10"/>
      <c r="AX7" s="10">
        <v>152</v>
      </c>
      <c r="AY7" s="10">
        <v>440</v>
      </c>
      <c r="AZ7" s="10">
        <v>32</v>
      </c>
      <c r="BA7" s="10">
        <v>135</v>
      </c>
      <c r="BB7" s="10">
        <v>158</v>
      </c>
      <c r="BC7" s="10"/>
      <c r="BD7" s="10">
        <v>581</v>
      </c>
      <c r="BE7" s="10">
        <v>333</v>
      </c>
      <c r="BF7" s="10"/>
      <c r="BG7" s="10">
        <v>423</v>
      </c>
      <c r="BH7" s="10">
        <v>491</v>
      </c>
      <c r="BI7" s="10"/>
      <c r="BJ7" s="10">
        <v>524</v>
      </c>
      <c r="BK7" s="10">
        <v>371</v>
      </c>
    </row>
    <row r="8" spans="2:63" ht="30" customHeight="1" x14ac:dyDescent="0.35">
      <c r="B8" s="11" t="s">
        <v>19</v>
      </c>
      <c r="C8" s="11">
        <v>919</v>
      </c>
      <c r="D8" s="11">
        <v>466</v>
      </c>
      <c r="E8" s="11">
        <v>450</v>
      </c>
      <c r="F8" s="11"/>
      <c r="G8" s="11">
        <v>160</v>
      </c>
      <c r="H8" s="11">
        <v>314</v>
      </c>
      <c r="I8" s="11">
        <v>444</v>
      </c>
      <c r="J8" s="11"/>
      <c r="K8" s="11">
        <v>161</v>
      </c>
      <c r="L8" s="11">
        <v>193</v>
      </c>
      <c r="M8" s="11">
        <v>354</v>
      </c>
      <c r="N8" s="11">
        <v>210</v>
      </c>
      <c r="O8" s="11"/>
      <c r="P8" s="11">
        <v>145</v>
      </c>
      <c r="Q8" s="11">
        <v>190</v>
      </c>
      <c r="R8" s="11">
        <v>155</v>
      </c>
      <c r="S8" s="11">
        <v>382</v>
      </c>
      <c r="T8" s="11"/>
      <c r="U8" s="11">
        <v>499</v>
      </c>
      <c r="V8" s="11">
        <v>208</v>
      </c>
      <c r="W8" s="11">
        <v>115</v>
      </c>
      <c r="X8" s="11">
        <v>69</v>
      </c>
      <c r="Y8" s="11">
        <v>13</v>
      </c>
      <c r="Z8" s="11"/>
      <c r="AA8" s="11">
        <v>294</v>
      </c>
      <c r="AB8" s="11">
        <v>311</v>
      </c>
      <c r="AC8" s="11"/>
      <c r="AD8" s="11">
        <v>373</v>
      </c>
      <c r="AE8" s="11">
        <v>389</v>
      </c>
      <c r="AF8" s="11"/>
      <c r="AG8" s="11">
        <v>205</v>
      </c>
      <c r="AH8" s="11">
        <v>220</v>
      </c>
      <c r="AI8" s="11">
        <v>79</v>
      </c>
      <c r="AJ8" s="11">
        <v>174</v>
      </c>
      <c r="AK8" s="11">
        <v>57</v>
      </c>
      <c r="AL8" s="11">
        <v>41</v>
      </c>
      <c r="AM8" s="11">
        <v>22</v>
      </c>
      <c r="AN8" s="11">
        <v>47</v>
      </c>
      <c r="AO8" s="11">
        <v>3</v>
      </c>
      <c r="AP8" s="11"/>
      <c r="AQ8" s="11">
        <v>449</v>
      </c>
      <c r="AR8" s="11">
        <v>211</v>
      </c>
      <c r="AS8" s="11">
        <v>15</v>
      </c>
      <c r="AT8" s="11">
        <v>61</v>
      </c>
      <c r="AU8" s="11">
        <v>152</v>
      </c>
      <c r="AV8" s="11">
        <v>18</v>
      </c>
      <c r="AW8" s="11"/>
      <c r="AX8" s="11">
        <v>157</v>
      </c>
      <c r="AY8" s="11">
        <v>440</v>
      </c>
      <c r="AZ8" s="11">
        <v>33</v>
      </c>
      <c r="BA8" s="11">
        <v>132</v>
      </c>
      <c r="BB8" s="11">
        <v>157</v>
      </c>
      <c r="BC8" s="11"/>
      <c r="BD8" s="11">
        <v>575</v>
      </c>
      <c r="BE8" s="11">
        <v>341</v>
      </c>
      <c r="BF8" s="11"/>
      <c r="BG8" s="11">
        <v>422</v>
      </c>
      <c r="BH8" s="11">
        <v>494</v>
      </c>
      <c r="BI8" s="11"/>
      <c r="BJ8" s="11">
        <v>521</v>
      </c>
      <c r="BK8" s="11">
        <v>375</v>
      </c>
    </row>
    <row r="9" spans="2:63" x14ac:dyDescent="0.35">
      <c r="B9" s="17" t="s">
        <v>144</v>
      </c>
      <c r="C9" s="16">
        <v>0.20180261216059001</v>
      </c>
      <c r="D9" s="16">
        <v>0.182589531876477</v>
      </c>
      <c r="E9" s="16">
        <v>0.22257297994972</v>
      </c>
      <c r="F9" s="16"/>
      <c r="G9" s="16">
        <v>0.23371856045959399</v>
      </c>
      <c r="H9" s="16">
        <v>0.218575968316291</v>
      </c>
      <c r="I9" s="16">
        <v>0.17841744814363</v>
      </c>
      <c r="J9" s="16"/>
      <c r="K9" s="16">
        <v>0.268518313954481</v>
      </c>
      <c r="L9" s="16">
        <v>0.226814549265486</v>
      </c>
      <c r="M9" s="16">
        <v>0.18784280981170301</v>
      </c>
      <c r="N9" s="16">
        <v>0.15135119999961</v>
      </c>
      <c r="O9" s="16"/>
      <c r="P9" s="16">
        <v>0.241647127566324</v>
      </c>
      <c r="Q9" s="16">
        <v>0.19346080377332001</v>
      </c>
      <c r="R9" s="16">
        <v>0.18922039524848799</v>
      </c>
      <c r="S9" s="16">
        <v>0.201866315644879</v>
      </c>
      <c r="T9" s="16"/>
      <c r="U9" s="16">
        <v>0.18555780810290901</v>
      </c>
      <c r="V9" s="16">
        <v>0.17028985426912799</v>
      </c>
      <c r="W9" s="16">
        <v>0.26181768253070797</v>
      </c>
      <c r="X9" s="16">
        <v>0.26801092207414401</v>
      </c>
      <c r="Y9" s="16">
        <v>0.283703895827698</v>
      </c>
      <c r="Z9" s="16"/>
      <c r="AA9" s="16">
        <v>0.21635457229535601</v>
      </c>
      <c r="AB9" s="16">
        <v>0.17883960433466101</v>
      </c>
      <c r="AC9" s="16"/>
      <c r="AD9" s="16">
        <v>0.23800749751143799</v>
      </c>
      <c r="AE9" s="16">
        <v>0.16897907407533699</v>
      </c>
      <c r="AF9" s="16"/>
      <c r="AG9" s="16">
        <v>0.20939963200918801</v>
      </c>
      <c r="AH9" s="16">
        <v>0.17189064950326999</v>
      </c>
      <c r="AI9" s="16">
        <v>0.30347043612469699</v>
      </c>
      <c r="AJ9" s="16">
        <v>0.16042712615628699</v>
      </c>
      <c r="AK9" s="16">
        <v>0.259534726991061</v>
      </c>
      <c r="AL9" s="16">
        <v>0.13482777077776101</v>
      </c>
      <c r="AM9" s="16">
        <v>0.17343378395270001</v>
      </c>
      <c r="AN9" s="16">
        <v>0.26210605582992103</v>
      </c>
      <c r="AO9" s="16">
        <v>0</v>
      </c>
      <c r="AP9" s="16"/>
      <c r="AQ9" s="16">
        <v>0.19990832976051001</v>
      </c>
      <c r="AR9" s="16">
        <v>0.180457342027322</v>
      </c>
      <c r="AS9" s="16">
        <v>0.28722962188771101</v>
      </c>
      <c r="AT9" s="16">
        <v>0.28374861114223598</v>
      </c>
      <c r="AU9" s="16">
        <v>0.186467584080763</v>
      </c>
      <c r="AV9" s="16">
        <v>0.245958599341981</v>
      </c>
      <c r="AW9" s="16"/>
      <c r="AX9" s="16">
        <v>0.17876223305265801</v>
      </c>
      <c r="AY9" s="16">
        <v>0.21485540651011101</v>
      </c>
      <c r="AZ9" s="16">
        <v>0.16322271613693501</v>
      </c>
      <c r="BA9" s="16">
        <v>0.20430788920555201</v>
      </c>
      <c r="BB9" s="16">
        <v>0.19424141629946801</v>
      </c>
      <c r="BC9" s="16"/>
      <c r="BD9" s="16">
        <v>0.205416176767901</v>
      </c>
      <c r="BE9" s="16">
        <v>0.192083597534741</v>
      </c>
      <c r="BF9" s="16"/>
      <c r="BG9" s="16">
        <v>0.20076149639917501</v>
      </c>
      <c r="BH9" s="16">
        <v>0.20192022863036899</v>
      </c>
      <c r="BI9" s="16"/>
      <c r="BJ9" s="16">
        <v>0.231160386627939</v>
      </c>
      <c r="BK9" s="16">
        <v>0.15880678785049701</v>
      </c>
    </row>
    <row r="10" spans="2:63" x14ac:dyDescent="0.35">
      <c r="B10" s="17" t="s">
        <v>145</v>
      </c>
      <c r="C10" s="16">
        <v>0.78105335450285795</v>
      </c>
      <c r="D10" s="16">
        <v>0.79825033664762801</v>
      </c>
      <c r="E10" s="16">
        <v>0.76229505556204802</v>
      </c>
      <c r="F10" s="16"/>
      <c r="G10" s="16">
        <v>0.73600835204548298</v>
      </c>
      <c r="H10" s="16">
        <v>0.77244491273984806</v>
      </c>
      <c r="I10" s="16">
        <v>0.80339155479992397</v>
      </c>
      <c r="J10" s="16"/>
      <c r="K10" s="16">
        <v>0.71371044161018904</v>
      </c>
      <c r="L10" s="16">
        <v>0.77318545073451395</v>
      </c>
      <c r="M10" s="16">
        <v>0.79818451140467095</v>
      </c>
      <c r="N10" s="16">
        <v>0.810916603563409</v>
      </c>
      <c r="O10" s="16"/>
      <c r="P10" s="16">
        <v>0.74408052704235295</v>
      </c>
      <c r="Q10" s="16">
        <v>0.77700126794685498</v>
      </c>
      <c r="R10" s="16">
        <v>0.78752217704470695</v>
      </c>
      <c r="S10" s="16">
        <v>0.79583899357667098</v>
      </c>
      <c r="T10" s="16"/>
      <c r="U10" s="16">
        <v>0.792612811615792</v>
      </c>
      <c r="V10" s="16">
        <v>0.815968697199278</v>
      </c>
      <c r="W10" s="16">
        <v>0.72928896423177303</v>
      </c>
      <c r="X10" s="16">
        <v>0.73198907792585599</v>
      </c>
      <c r="Y10" s="16">
        <v>0.71629610417230205</v>
      </c>
      <c r="Z10" s="16"/>
      <c r="AA10" s="16">
        <v>0.77511464338505398</v>
      </c>
      <c r="AB10" s="16">
        <v>0.79899946627235197</v>
      </c>
      <c r="AC10" s="16"/>
      <c r="AD10" s="16">
        <v>0.75695742547675804</v>
      </c>
      <c r="AE10" s="16">
        <v>0.81561171420039802</v>
      </c>
      <c r="AF10" s="16"/>
      <c r="AG10" s="16">
        <v>0.75675644942855802</v>
      </c>
      <c r="AH10" s="16">
        <v>0.82340996845377401</v>
      </c>
      <c r="AI10" s="16">
        <v>0.68413847673106698</v>
      </c>
      <c r="AJ10" s="16">
        <v>0.83030858707713195</v>
      </c>
      <c r="AK10" s="16">
        <v>0.67837366533283205</v>
      </c>
      <c r="AL10" s="16">
        <v>0.86517222922223902</v>
      </c>
      <c r="AM10" s="16">
        <v>0.82656621604729996</v>
      </c>
      <c r="AN10" s="16">
        <v>0.73789394417007903</v>
      </c>
      <c r="AO10" s="16">
        <v>1</v>
      </c>
      <c r="AP10" s="16"/>
      <c r="AQ10" s="16">
        <v>0.78915191865707601</v>
      </c>
      <c r="AR10" s="16">
        <v>0.79830123611060699</v>
      </c>
      <c r="AS10" s="16">
        <v>0.71277037811228905</v>
      </c>
      <c r="AT10" s="16">
        <v>0.69904209826546204</v>
      </c>
      <c r="AU10" s="16">
        <v>0.79613200073503798</v>
      </c>
      <c r="AV10" s="16">
        <v>0.75404140065801895</v>
      </c>
      <c r="AW10" s="16"/>
      <c r="AX10" s="16">
        <v>0.80479819822391496</v>
      </c>
      <c r="AY10" s="16">
        <v>0.76886157592390902</v>
      </c>
      <c r="AZ10" s="16">
        <v>0.83677728386306505</v>
      </c>
      <c r="BA10" s="16">
        <v>0.77993443889431002</v>
      </c>
      <c r="BB10" s="16">
        <v>0.78075777787714795</v>
      </c>
      <c r="BC10" s="16"/>
      <c r="BD10" s="16">
        <v>0.78344526351884303</v>
      </c>
      <c r="BE10" s="16">
        <v>0.78049384016409495</v>
      </c>
      <c r="BF10" s="16"/>
      <c r="BG10" s="16">
        <v>0.78611919578179701</v>
      </c>
      <c r="BH10" s="16">
        <v>0.77739849126457805</v>
      </c>
      <c r="BI10" s="16"/>
      <c r="BJ10" s="16">
        <v>0.75509413808928505</v>
      </c>
      <c r="BK10" s="16">
        <v>0.82521604199475795</v>
      </c>
    </row>
    <row r="11" spans="2:63" x14ac:dyDescent="0.35">
      <c r="B11" s="17" t="s">
        <v>164</v>
      </c>
      <c r="C11" s="18">
        <v>1.71440333365518E-2</v>
      </c>
      <c r="D11" s="18">
        <v>1.9160131475895799E-2</v>
      </c>
      <c r="E11" s="18">
        <v>1.5131964488232501E-2</v>
      </c>
      <c r="F11" s="18"/>
      <c r="G11" s="18">
        <v>3.0273087494923599E-2</v>
      </c>
      <c r="H11" s="18">
        <v>8.9791189438606193E-3</v>
      </c>
      <c r="I11" s="18">
        <v>1.8190997056446698E-2</v>
      </c>
      <c r="J11" s="18"/>
      <c r="K11" s="18">
        <v>1.7771244435330302E-2</v>
      </c>
      <c r="L11" s="18">
        <v>0</v>
      </c>
      <c r="M11" s="18">
        <v>1.3972678783626799E-2</v>
      </c>
      <c r="N11" s="18">
        <v>3.7732196436980503E-2</v>
      </c>
      <c r="O11" s="18"/>
      <c r="P11" s="18">
        <v>1.42723453913226E-2</v>
      </c>
      <c r="Q11" s="18">
        <v>2.9537928279824599E-2</v>
      </c>
      <c r="R11" s="18">
        <v>2.3257427706805101E-2</v>
      </c>
      <c r="S11" s="18">
        <v>2.2946907784504801E-3</v>
      </c>
      <c r="T11" s="18"/>
      <c r="U11" s="18">
        <v>2.1829380281299899E-2</v>
      </c>
      <c r="V11" s="18">
        <v>1.37414485315938E-2</v>
      </c>
      <c r="W11" s="18">
        <v>8.8933532375188602E-3</v>
      </c>
      <c r="X11" s="18">
        <v>0</v>
      </c>
      <c r="Y11" s="18">
        <v>0</v>
      </c>
      <c r="Z11" s="18"/>
      <c r="AA11" s="18">
        <v>8.5307843195898507E-3</v>
      </c>
      <c r="AB11" s="18">
        <v>2.21609293929876E-2</v>
      </c>
      <c r="AC11" s="18"/>
      <c r="AD11" s="18">
        <v>5.0350770118035701E-3</v>
      </c>
      <c r="AE11" s="18">
        <v>1.5409211724264901E-2</v>
      </c>
      <c r="AF11" s="18"/>
      <c r="AG11" s="18">
        <v>3.3843918562253099E-2</v>
      </c>
      <c r="AH11" s="18">
        <v>4.6993820429569698E-3</v>
      </c>
      <c r="AI11" s="18">
        <v>1.2391087144236E-2</v>
      </c>
      <c r="AJ11" s="18">
        <v>9.2642867665805196E-3</v>
      </c>
      <c r="AK11" s="18">
        <v>6.2091607676107601E-2</v>
      </c>
      <c r="AL11" s="18">
        <v>0</v>
      </c>
      <c r="AM11" s="18">
        <v>0</v>
      </c>
      <c r="AN11" s="18">
        <v>0</v>
      </c>
      <c r="AO11" s="18">
        <v>0</v>
      </c>
      <c r="AP11" s="18"/>
      <c r="AQ11" s="18">
        <v>1.09397515824134E-2</v>
      </c>
      <c r="AR11" s="18">
        <v>2.12414218620702E-2</v>
      </c>
      <c r="AS11" s="18">
        <v>0</v>
      </c>
      <c r="AT11" s="18">
        <v>1.7209290592302098E-2</v>
      </c>
      <c r="AU11" s="18">
        <v>1.7400415184198902E-2</v>
      </c>
      <c r="AV11" s="18">
        <v>0</v>
      </c>
      <c r="AW11" s="18"/>
      <c r="AX11" s="18">
        <v>1.6439568723427E-2</v>
      </c>
      <c r="AY11" s="18">
        <v>1.62830175659801E-2</v>
      </c>
      <c r="AZ11" s="18">
        <v>0</v>
      </c>
      <c r="BA11" s="18">
        <v>1.5757671900137899E-2</v>
      </c>
      <c r="BB11" s="18">
        <v>2.50008058233844E-2</v>
      </c>
      <c r="BC11" s="18"/>
      <c r="BD11" s="18">
        <v>1.11385597132557E-2</v>
      </c>
      <c r="BE11" s="18">
        <v>2.7422562301164299E-2</v>
      </c>
      <c r="BF11" s="18"/>
      <c r="BG11" s="18">
        <v>1.3119307819027599E-2</v>
      </c>
      <c r="BH11" s="18">
        <v>2.06812801050529E-2</v>
      </c>
      <c r="BI11" s="18"/>
      <c r="BJ11" s="18">
        <v>1.3745475282776001E-2</v>
      </c>
      <c r="BK11" s="18">
        <v>1.59771701547449E-2</v>
      </c>
    </row>
    <row r="12" spans="2:63" x14ac:dyDescent="0.35">
      <c r="B12" t="s">
        <v>382</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K16"/>
  <sheetViews>
    <sheetView showGridLines="0" topLeftCell="A6" workbookViewId="0">
      <pane xSplit="2" topLeftCell="C1" activePane="topRight" state="frozen"/>
      <selection pane="topRight" activeCell="B16" sqref="B16"/>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43</v>
      </c>
      <c r="D7" s="10">
        <v>19</v>
      </c>
      <c r="E7" s="10">
        <v>24</v>
      </c>
      <c r="F7" s="10"/>
      <c r="G7" s="10">
        <v>15</v>
      </c>
      <c r="H7" s="10">
        <v>19</v>
      </c>
      <c r="I7" s="10">
        <v>9</v>
      </c>
      <c r="J7" s="10"/>
      <c r="K7" s="10">
        <v>11</v>
      </c>
      <c r="L7" s="10">
        <v>8</v>
      </c>
      <c r="M7" s="10">
        <v>19</v>
      </c>
      <c r="N7" s="10">
        <v>5</v>
      </c>
      <c r="O7" s="10"/>
      <c r="P7" s="10">
        <v>3</v>
      </c>
      <c r="Q7" s="10">
        <v>10</v>
      </c>
      <c r="R7" s="10">
        <v>6</v>
      </c>
      <c r="S7" s="10">
        <v>21</v>
      </c>
      <c r="T7" s="10"/>
      <c r="U7" s="10">
        <v>21</v>
      </c>
      <c r="V7" s="10">
        <v>7</v>
      </c>
      <c r="W7" s="10">
        <v>7</v>
      </c>
      <c r="X7" s="10">
        <v>5</v>
      </c>
      <c r="Y7" s="10">
        <v>1</v>
      </c>
      <c r="Z7" s="10"/>
      <c r="AA7" s="10">
        <v>15</v>
      </c>
      <c r="AB7" s="10">
        <v>11</v>
      </c>
      <c r="AC7" s="10"/>
      <c r="AD7" s="10">
        <v>21</v>
      </c>
      <c r="AE7" s="10">
        <v>12</v>
      </c>
      <c r="AF7" s="10"/>
      <c r="AG7" s="10" t="s">
        <v>122</v>
      </c>
      <c r="AH7" s="10" t="s">
        <v>122</v>
      </c>
      <c r="AI7" s="10" t="s">
        <v>122</v>
      </c>
      <c r="AJ7" s="10">
        <v>28</v>
      </c>
      <c r="AK7" s="10">
        <v>15</v>
      </c>
      <c r="AL7" s="10" t="s">
        <v>122</v>
      </c>
      <c r="AM7" s="10" t="s">
        <v>122</v>
      </c>
      <c r="AN7" s="10" t="s">
        <v>122</v>
      </c>
      <c r="AO7" s="10" t="s">
        <v>122</v>
      </c>
      <c r="AP7" s="10"/>
      <c r="AQ7" s="10">
        <v>19</v>
      </c>
      <c r="AR7" s="10">
        <v>11</v>
      </c>
      <c r="AS7" s="10">
        <v>2</v>
      </c>
      <c r="AT7" s="10">
        <v>3</v>
      </c>
      <c r="AU7" s="10">
        <v>5</v>
      </c>
      <c r="AV7" s="10">
        <v>3</v>
      </c>
      <c r="AW7" s="10"/>
      <c r="AX7" s="10">
        <v>8</v>
      </c>
      <c r="AY7" s="10">
        <v>19</v>
      </c>
      <c r="AZ7" s="10">
        <v>2</v>
      </c>
      <c r="BA7" s="10">
        <v>6</v>
      </c>
      <c r="BB7" s="10">
        <v>8</v>
      </c>
      <c r="BC7" s="10"/>
      <c r="BD7" s="10">
        <v>25</v>
      </c>
      <c r="BE7" s="10">
        <v>18</v>
      </c>
      <c r="BF7" s="10"/>
      <c r="BG7" s="10">
        <v>12</v>
      </c>
      <c r="BH7" s="10">
        <v>31</v>
      </c>
      <c r="BI7" s="10"/>
      <c r="BJ7" s="10">
        <v>22</v>
      </c>
      <c r="BK7" s="10">
        <v>20</v>
      </c>
    </row>
    <row r="8" spans="2:63" ht="30" customHeight="1" x14ac:dyDescent="0.35">
      <c r="B8" s="11" t="s">
        <v>19</v>
      </c>
      <c r="C8" s="11">
        <v>43</v>
      </c>
      <c r="D8" s="11">
        <v>21</v>
      </c>
      <c r="E8" s="11">
        <v>22</v>
      </c>
      <c r="F8" s="11"/>
      <c r="G8" s="11">
        <v>16</v>
      </c>
      <c r="H8" s="11">
        <v>18</v>
      </c>
      <c r="I8" s="11">
        <v>9</v>
      </c>
      <c r="J8" s="11"/>
      <c r="K8" s="11">
        <v>10</v>
      </c>
      <c r="L8" s="11">
        <v>8</v>
      </c>
      <c r="M8" s="11">
        <v>19</v>
      </c>
      <c r="N8" s="11">
        <v>6</v>
      </c>
      <c r="O8" s="11"/>
      <c r="P8" s="11">
        <v>3</v>
      </c>
      <c r="Q8" s="11">
        <v>10</v>
      </c>
      <c r="R8" s="11">
        <v>6</v>
      </c>
      <c r="S8" s="11">
        <v>21</v>
      </c>
      <c r="T8" s="11"/>
      <c r="U8" s="11">
        <v>22</v>
      </c>
      <c r="V8" s="11">
        <v>6</v>
      </c>
      <c r="W8" s="11">
        <v>6</v>
      </c>
      <c r="X8" s="11">
        <v>5</v>
      </c>
      <c r="Y8" s="11">
        <v>1</v>
      </c>
      <c r="Z8" s="11"/>
      <c r="AA8" s="11">
        <v>14</v>
      </c>
      <c r="AB8" s="11">
        <v>11</v>
      </c>
      <c r="AC8" s="11"/>
      <c r="AD8" s="11">
        <v>21</v>
      </c>
      <c r="AE8" s="11">
        <v>12</v>
      </c>
      <c r="AF8" s="11"/>
      <c r="AG8" s="11" t="s">
        <v>122</v>
      </c>
      <c r="AH8" s="11" t="s">
        <v>122</v>
      </c>
      <c r="AI8" s="11" t="s">
        <v>122</v>
      </c>
      <c r="AJ8" s="11">
        <v>28</v>
      </c>
      <c r="AK8" s="11">
        <v>15</v>
      </c>
      <c r="AL8" s="11" t="s">
        <v>122</v>
      </c>
      <c r="AM8" s="11" t="s">
        <v>122</v>
      </c>
      <c r="AN8" s="11" t="s">
        <v>122</v>
      </c>
      <c r="AO8" s="11" t="s">
        <v>122</v>
      </c>
      <c r="AP8" s="11"/>
      <c r="AQ8" s="11">
        <v>18</v>
      </c>
      <c r="AR8" s="11">
        <v>12</v>
      </c>
      <c r="AS8" s="11">
        <v>2</v>
      </c>
      <c r="AT8" s="11">
        <v>3</v>
      </c>
      <c r="AU8" s="11">
        <v>5</v>
      </c>
      <c r="AV8" s="11">
        <v>3</v>
      </c>
      <c r="AW8" s="11"/>
      <c r="AX8" s="11">
        <v>8</v>
      </c>
      <c r="AY8" s="11">
        <v>19</v>
      </c>
      <c r="AZ8" s="11">
        <v>2</v>
      </c>
      <c r="BA8" s="11">
        <v>6</v>
      </c>
      <c r="BB8" s="11">
        <v>8</v>
      </c>
      <c r="BC8" s="11"/>
      <c r="BD8" s="11">
        <v>25</v>
      </c>
      <c r="BE8" s="11">
        <v>18</v>
      </c>
      <c r="BF8" s="11"/>
      <c r="BG8" s="11">
        <v>13</v>
      </c>
      <c r="BH8" s="11">
        <v>30</v>
      </c>
      <c r="BI8" s="11"/>
      <c r="BJ8" s="11">
        <v>22</v>
      </c>
      <c r="BK8" s="11">
        <v>20</v>
      </c>
    </row>
    <row r="9" spans="2:63" x14ac:dyDescent="0.35">
      <c r="B9" s="17" t="s">
        <v>144</v>
      </c>
      <c r="C9" s="16">
        <v>0.225266190394253</v>
      </c>
      <c r="D9" s="16">
        <v>0.19280530473772101</v>
      </c>
      <c r="E9" s="16">
        <v>0.256674786235918</v>
      </c>
      <c r="F9" s="16"/>
      <c r="G9" s="16">
        <v>0.41862932039795597</v>
      </c>
      <c r="H9" s="16">
        <v>0.15800357783966501</v>
      </c>
      <c r="I9" s="16">
        <v>0</v>
      </c>
      <c r="J9" s="16"/>
      <c r="K9" s="16">
        <v>0</v>
      </c>
      <c r="L9" s="16">
        <v>0.114822204243301</v>
      </c>
      <c r="M9" s="16">
        <v>0.32269483436686403</v>
      </c>
      <c r="N9" s="16">
        <v>0.45151293929935499</v>
      </c>
      <c r="O9" s="16"/>
      <c r="P9" s="16">
        <v>0.64463003074843095</v>
      </c>
      <c r="Q9" s="16">
        <v>0.42463710898739299</v>
      </c>
      <c r="R9" s="16">
        <v>0.381807238311275</v>
      </c>
      <c r="S9" s="16">
        <v>4.4852187291399802E-2</v>
      </c>
      <c r="T9" s="16"/>
      <c r="U9" s="16">
        <v>0.31526251134074201</v>
      </c>
      <c r="V9" s="16">
        <v>0.13256446438512601</v>
      </c>
      <c r="W9" s="16">
        <v>0.143549316374283</v>
      </c>
      <c r="X9" s="16">
        <v>0</v>
      </c>
      <c r="Y9" s="16">
        <v>0</v>
      </c>
      <c r="Z9" s="16"/>
      <c r="AA9" s="16">
        <v>0.170260060671452</v>
      </c>
      <c r="AB9" s="16">
        <v>0.16545394534470201</v>
      </c>
      <c r="AC9" s="16"/>
      <c r="AD9" s="16">
        <v>0.20168006904798499</v>
      </c>
      <c r="AE9" s="16">
        <v>0.15828651070376501</v>
      </c>
      <c r="AF9" s="16"/>
      <c r="AG9" s="16" t="s">
        <v>123</v>
      </c>
      <c r="AH9" s="16" t="s">
        <v>123</v>
      </c>
      <c r="AI9" s="16" t="s">
        <v>123</v>
      </c>
      <c r="AJ9" s="16">
        <v>0.151939925282982</v>
      </c>
      <c r="AK9" s="16">
        <v>0.36374486574825499</v>
      </c>
      <c r="AL9" s="16" t="s">
        <v>123</v>
      </c>
      <c r="AM9" s="16" t="s">
        <v>123</v>
      </c>
      <c r="AN9" s="16" t="s">
        <v>123</v>
      </c>
      <c r="AO9" s="16" t="s">
        <v>123</v>
      </c>
      <c r="AP9" s="16"/>
      <c r="AQ9" s="16">
        <v>0.14935450197686501</v>
      </c>
      <c r="AR9" s="16">
        <v>0.135782787148339</v>
      </c>
      <c r="AS9" s="16">
        <v>1</v>
      </c>
      <c r="AT9" s="16">
        <v>0.36032157694649902</v>
      </c>
      <c r="AU9" s="16">
        <v>0.209757391686578</v>
      </c>
      <c r="AV9" s="16">
        <v>0.32310972125536402</v>
      </c>
      <c r="AW9" s="16"/>
      <c r="AX9" s="16">
        <v>0.44823475602792601</v>
      </c>
      <c r="AY9" s="16">
        <v>9.4947896677645999E-2</v>
      </c>
      <c r="AZ9" s="16">
        <v>0.61705778981201098</v>
      </c>
      <c r="BA9" s="16">
        <v>0.50014258443790405</v>
      </c>
      <c r="BB9" s="16">
        <v>0</v>
      </c>
      <c r="BC9" s="16"/>
      <c r="BD9" s="16">
        <v>0.250923493993367</v>
      </c>
      <c r="BE9" s="16">
        <v>0.190084805022671</v>
      </c>
      <c r="BF9" s="16"/>
      <c r="BG9" s="16">
        <v>0.34751261535705003</v>
      </c>
      <c r="BH9" s="16">
        <v>0.174805142792756</v>
      </c>
      <c r="BI9" s="16"/>
      <c r="BJ9" s="16">
        <v>0.124601595246778</v>
      </c>
      <c r="BK9" s="16">
        <v>0.29809513934737097</v>
      </c>
    </row>
    <row r="10" spans="2:63" x14ac:dyDescent="0.35">
      <c r="B10" s="17" t="s">
        <v>145</v>
      </c>
      <c r="C10" s="16">
        <v>0.774733809605747</v>
      </c>
      <c r="D10" s="16">
        <v>0.80719469526227905</v>
      </c>
      <c r="E10" s="16">
        <v>0.743325213764082</v>
      </c>
      <c r="F10" s="16"/>
      <c r="G10" s="16">
        <v>0.58137067960204403</v>
      </c>
      <c r="H10" s="16">
        <v>0.84199642216033499</v>
      </c>
      <c r="I10" s="16">
        <v>1</v>
      </c>
      <c r="J10" s="16"/>
      <c r="K10" s="16">
        <v>1</v>
      </c>
      <c r="L10" s="16">
        <v>0.88517779575669897</v>
      </c>
      <c r="M10" s="16">
        <v>0.67730516563313603</v>
      </c>
      <c r="N10" s="16">
        <v>0.54848706070064501</v>
      </c>
      <c r="O10" s="16"/>
      <c r="P10" s="16">
        <v>0.355369969251569</v>
      </c>
      <c r="Q10" s="16">
        <v>0.57536289101260696</v>
      </c>
      <c r="R10" s="16">
        <v>0.61819276168872594</v>
      </c>
      <c r="S10" s="16">
        <v>0.95514781270860005</v>
      </c>
      <c r="T10" s="16"/>
      <c r="U10" s="16">
        <v>0.68473748865925899</v>
      </c>
      <c r="V10" s="16">
        <v>0.86743553561487396</v>
      </c>
      <c r="W10" s="16">
        <v>0.85645068362571697</v>
      </c>
      <c r="X10" s="16">
        <v>1</v>
      </c>
      <c r="Y10" s="16">
        <v>1</v>
      </c>
      <c r="Z10" s="16"/>
      <c r="AA10" s="16">
        <v>0.82973993932854795</v>
      </c>
      <c r="AB10" s="16">
        <v>0.83454605465529796</v>
      </c>
      <c r="AC10" s="16"/>
      <c r="AD10" s="16">
        <v>0.79831993095201503</v>
      </c>
      <c r="AE10" s="16">
        <v>0.84171348929623502</v>
      </c>
      <c r="AF10" s="16"/>
      <c r="AG10" s="16" t="s">
        <v>123</v>
      </c>
      <c r="AH10" s="16" t="s">
        <v>123</v>
      </c>
      <c r="AI10" s="16" t="s">
        <v>123</v>
      </c>
      <c r="AJ10" s="16">
        <v>0.84806007471701805</v>
      </c>
      <c r="AK10" s="16">
        <v>0.63625513425174496</v>
      </c>
      <c r="AL10" s="16" t="s">
        <v>123</v>
      </c>
      <c r="AM10" s="16" t="s">
        <v>123</v>
      </c>
      <c r="AN10" s="16" t="s">
        <v>123</v>
      </c>
      <c r="AO10" s="16" t="s">
        <v>123</v>
      </c>
      <c r="AP10" s="16"/>
      <c r="AQ10" s="16">
        <v>0.85064549802313505</v>
      </c>
      <c r="AR10" s="16">
        <v>0.86421721285166098</v>
      </c>
      <c r="AS10" s="16">
        <v>0</v>
      </c>
      <c r="AT10" s="16">
        <v>0.63967842305350098</v>
      </c>
      <c r="AU10" s="16">
        <v>0.79024260831342197</v>
      </c>
      <c r="AV10" s="16">
        <v>0.67689027874463603</v>
      </c>
      <c r="AW10" s="16"/>
      <c r="AX10" s="16">
        <v>0.55176524397207405</v>
      </c>
      <c r="AY10" s="16">
        <v>0.90505210332235397</v>
      </c>
      <c r="AZ10" s="16">
        <v>0.38294221018798902</v>
      </c>
      <c r="BA10" s="16">
        <v>0.49985741556209601</v>
      </c>
      <c r="BB10" s="16">
        <v>1</v>
      </c>
      <c r="BC10" s="16"/>
      <c r="BD10" s="16">
        <v>0.749076506006633</v>
      </c>
      <c r="BE10" s="16">
        <v>0.809915194977329</v>
      </c>
      <c r="BF10" s="16"/>
      <c r="BG10" s="16">
        <v>0.65248738464294997</v>
      </c>
      <c r="BH10" s="16">
        <v>0.82519485720724395</v>
      </c>
      <c r="BI10" s="16"/>
      <c r="BJ10" s="16">
        <v>0.87539840475322195</v>
      </c>
      <c r="BK10" s="16">
        <v>0.70190486065262903</v>
      </c>
    </row>
    <row r="11" spans="2:63" x14ac:dyDescent="0.35">
      <c r="B11" s="17" t="s">
        <v>164</v>
      </c>
      <c r="C11" s="18">
        <v>0</v>
      </c>
      <c r="D11" s="18">
        <v>0</v>
      </c>
      <c r="E11" s="18">
        <v>0</v>
      </c>
      <c r="F11" s="18"/>
      <c r="G11" s="18">
        <v>0</v>
      </c>
      <c r="H11" s="18">
        <v>0</v>
      </c>
      <c r="I11" s="18">
        <v>0</v>
      </c>
      <c r="J11" s="18"/>
      <c r="K11" s="18">
        <v>0</v>
      </c>
      <c r="L11" s="18">
        <v>0</v>
      </c>
      <c r="M11" s="18">
        <v>0</v>
      </c>
      <c r="N11" s="18">
        <v>0</v>
      </c>
      <c r="O11" s="18"/>
      <c r="P11" s="18">
        <v>0</v>
      </c>
      <c r="Q11" s="18">
        <v>0</v>
      </c>
      <c r="R11" s="18">
        <v>0</v>
      </c>
      <c r="S11" s="18">
        <v>0</v>
      </c>
      <c r="T11" s="18"/>
      <c r="U11" s="18">
        <v>0</v>
      </c>
      <c r="V11" s="18">
        <v>0</v>
      </c>
      <c r="W11" s="18">
        <v>0</v>
      </c>
      <c r="X11" s="18">
        <v>0</v>
      </c>
      <c r="Y11" s="18">
        <v>0</v>
      </c>
      <c r="Z11" s="18"/>
      <c r="AA11" s="18">
        <v>0</v>
      </c>
      <c r="AB11" s="18">
        <v>0</v>
      </c>
      <c r="AC11" s="18"/>
      <c r="AD11" s="18">
        <v>0</v>
      </c>
      <c r="AE11" s="18">
        <v>0</v>
      </c>
      <c r="AF11" s="18"/>
      <c r="AG11" s="18" t="s">
        <v>123</v>
      </c>
      <c r="AH11" s="18" t="s">
        <v>123</v>
      </c>
      <c r="AI11" s="18" t="s">
        <v>123</v>
      </c>
      <c r="AJ11" s="18">
        <v>0</v>
      </c>
      <c r="AK11" s="18">
        <v>0</v>
      </c>
      <c r="AL11" s="18" t="s">
        <v>123</v>
      </c>
      <c r="AM11" s="18" t="s">
        <v>123</v>
      </c>
      <c r="AN11" s="18" t="s">
        <v>123</v>
      </c>
      <c r="AO11" s="18" t="s">
        <v>123</v>
      </c>
      <c r="AP11" s="18"/>
      <c r="AQ11" s="18">
        <v>0</v>
      </c>
      <c r="AR11" s="18">
        <v>0</v>
      </c>
      <c r="AS11" s="18">
        <v>0</v>
      </c>
      <c r="AT11" s="18">
        <v>0</v>
      </c>
      <c r="AU11" s="18">
        <v>0</v>
      </c>
      <c r="AV11" s="18">
        <v>0</v>
      </c>
      <c r="AW11" s="18"/>
      <c r="AX11" s="18">
        <v>0</v>
      </c>
      <c r="AY11" s="18">
        <v>0</v>
      </c>
      <c r="AZ11" s="18">
        <v>0</v>
      </c>
      <c r="BA11" s="18">
        <v>0</v>
      </c>
      <c r="BB11" s="18">
        <v>0</v>
      </c>
      <c r="BC11" s="18"/>
      <c r="BD11" s="18">
        <v>0</v>
      </c>
      <c r="BE11" s="18">
        <v>0</v>
      </c>
      <c r="BF11" s="18"/>
      <c r="BG11" s="18">
        <v>0</v>
      </c>
      <c r="BH11" s="18">
        <v>0</v>
      </c>
      <c r="BI11" s="18"/>
      <c r="BJ11" s="18">
        <v>0</v>
      </c>
      <c r="BK11" s="18">
        <v>0</v>
      </c>
    </row>
    <row r="12" spans="2:63" x14ac:dyDescent="0.35">
      <c r="B12" t="s">
        <v>494</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G22"/>
  <sheetViews>
    <sheetView showGridLines="0" topLeftCell="A2" workbookViewId="0">
      <pane xSplit="2" topLeftCell="C1" activePane="topRight" state="frozen"/>
      <selection pane="topRight" activeCell="B16" sqref="B16"/>
    </sheetView>
  </sheetViews>
  <sheetFormatPr defaultColWidth="10.81640625" defaultRowHeight="14.5" x14ac:dyDescent="0.35"/>
  <cols>
    <col min="2" max="2" width="25.7265625" customWidth="1"/>
    <col min="3" max="7" width="20.7265625" customWidth="1"/>
  </cols>
  <sheetData>
    <row r="2" spans="2:7" ht="40" customHeight="1" x14ac:dyDescent="0.35">
      <c r="D2" s="29" t="s">
        <v>387</v>
      </c>
      <c r="E2" s="26"/>
      <c r="F2" s="26"/>
      <c r="G2" s="26"/>
    </row>
    <row r="6" spans="2:7" ht="50.15" customHeight="1" x14ac:dyDescent="0.35">
      <c r="B6" s="22" t="s">
        <v>14</v>
      </c>
      <c r="C6" s="22" t="s">
        <v>383</v>
      </c>
      <c r="D6" s="22" t="s">
        <v>384</v>
      </c>
      <c r="E6" s="22" t="s">
        <v>385</v>
      </c>
      <c r="F6" s="22" t="s">
        <v>386</v>
      </c>
    </row>
    <row r="7" spans="2:7" x14ac:dyDescent="0.35">
      <c r="B7" s="17" t="s">
        <v>322</v>
      </c>
      <c r="C7" s="16">
        <v>0.31801363366680402</v>
      </c>
      <c r="D7" s="16">
        <v>0.37515629558555202</v>
      </c>
      <c r="E7" s="16">
        <v>0.25508413245883699</v>
      </c>
      <c r="F7" s="16">
        <v>0.12361920023555401</v>
      </c>
    </row>
    <row r="8" spans="2:7" x14ac:dyDescent="0.35">
      <c r="B8" s="17" t="s">
        <v>323</v>
      </c>
      <c r="C8" s="16">
        <v>0.33988995029114299</v>
      </c>
      <c r="D8" s="16">
        <v>0.32716631202337898</v>
      </c>
      <c r="E8" s="16">
        <v>0.165875711733627</v>
      </c>
      <c r="F8" s="16">
        <v>5.8586067348161498E-2</v>
      </c>
    </row>
    <row r="9" spans="2:7" x14ac:dyDescent="0.35">
      <c r="B9" s="17" t="s">
        <v>324</v>
      </c>
      <c r="C9" s="16">
        <v>0.204633326600306</v>
      </c>
      <c r="D9" s="16">
        <v>0.17450677530087699</v>
      </c>
      <c r="E9" s="16">
        <v>0.15836992194017199</v>
      </c>
      <c r="F9" s="16">
        <v>0.18317716271687401</v>
      </c>
    </row>
    <row r="10" spans="2:7" x14ac:dyDescent="0.35">
      <c r="B10" s="17" t="s">
        <v>325</v>
      </c>
      <c r="C10" s="16">
        <v>3.11328531352239E-2</v>
      </c>
      <c r="D10" s="16">
        <v>5.0318802709937001E-2</v>
      </c>
      <c r="E10" s="16">
        <v>0.105200669023362</v>
      </c>
      <c r="F10" s="16">
        <v>0.153411954825831</v>
      </c>
    </row>
    <row r="11" spans="2:7" x14ac:dyDescent="0.35">
      <c r="B11" s="17" t="s">
        <v>326</v>
      </c>
      <c r="C11" s="16">
        <v>2.0867524334116899E-2</v>
      </c>
      <c r="D11" s="16">
        <v>1.10226177871153E-2</v>
      </c>
      <c r="E11" s="16">
        <v>0.31546956484400202</v>
      </c>
      <c r="F11" s="16">
        <v>0.44236326803373399</v>
      </c>
    </row>
    <row r="12" spans="2:7" x14ac:dyDescent="0.35">
      <c r="B12" s="17" t="s">
        <v>84</v>
      </c>
      <c r="C12" s="16">
        <v>8.5462711972406596E-2</v>
      </c>
      <c r="D12" s="16">
        <v>6.1829196593140297E-2</v>
      </c>
      <c r="E12" s="16">
        <v>0</v>
      </c>
      <c r="F12" s="16">
        <v>3.8842346839845297E-2</v>
      </c>
    </row>
    <row r="13" spans="2:7" x14ac:dyDescent="0.35">
      <c r="B13" s="21" t="s">
        <v>327</v>
      </c>
      <c r="C13" s="19">
        <v>0.65790358395794701</v>
      </c>
      <c r="D13" s="19">
        <v>0.70232260760893095</v>
      </c>
      <c r="E13" s="19">
        <v>0.42095984419246402</v>
      </c>
      <c r="F13" s="19">
        <v>0.182205267583716</v>
      </c>
    </row>
    <row r="14" spans="2:7" x14ac:dyDescent="0.35">
      <c r="B14" s="21" t="s">
        <v>328</v>
      </c>
      <c r="C14" s="19">
        <v>5.2000377469340803E-2</v>
      </c>
      <c r="D14" s="19">
        <v>6.1341420497052303E-2</v>
      </c>
      <c r="E14" s="19">
        <v>0.42067023386736402</v>
      </c>
      <c r="F14" s="19">
        <v>0.59577522285956497</v>
      </c>
    </row>
    <row r="15" spans="2:7" x14ac:dyDescent="0.35">
      <c r="B15" s="21" t="s">
        <v>96</v>
      </c>
      <c r="C15" s="20">
        <v>0.60590320648860596</v>
      </c>
      <c r="D15" s="20">
        <v>0.64098118711187901</v>
      </c>
      <c r="E15" s="20">
        <v>2.89610325100276E-4</v>
      </c>
      <c r="F15" s="20">
        <v>-0.41356995527585</v>
      </c>
    </row>
    <row r="16" spans="2:7" x14ac:dyDescent="0.35">
      <c r="B16" s="15"/>
      <c r="C16" s="15"/>
      <c r="D16" s="15"/>
      <c r="E16" s="15"/>
      <c r="F16" s="15"/>
    </row>
    <row r="17" spans="2:2" x14ac:dyDescent="0.35">
      <c r="B17" t="s">
        <v>87</v>
      </c>
    </row>
    <row r="18" spans="2:2" x14ac:dyDescent="0.35">
      <c r="B18" t="s">
        <v>88</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K22"/>
  <sheetViews>
    <sheetView showGridLines="0" topLeftCell="A6" workbookViewId="0">
      <pane xSplit="2" topLeftCell="C1" activePane="topRight" state="frozen"/>
      <selection pane="topRight" activeCell="B18" sqref="B18"/>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19</v>
      </c>
      <c r="D7" s="10">
        <v>5</v>
      </c>
      <c r="E7" s="10">
        <v>14</v>
      </c>
      <c r="F7" s="10"/>
      <c r="G7" s="10">
        <v>2</v>
      </c>
      <c r="H7" s="10">
        <v>14</v>
      </c>
      <c r="I7" s="10">
        <v>3</v>
      </c>
      <c r="J7" s="10"/>
      <c r="K7" s="10">
        <v>1</v>
      </c>
      <c r="L7" s="10">
        <v>4</v>
      </c>
      <c r="M7" s="10">
        <v>8</v>
      </c>
      <c r="N7" s="10">
        <v>6</v>
      </c>
      <c r="O7" s="10"/>
      <c r="P7" s="10">
        <v>3</v>
      </c>
      <c r="Q7" s="10">
        <v>6</v>
      </c>
      <c r="R7" s="10">
        <v>4</v>
      </c>
      <c r="S7" s="10">
        <v>4</v>
      </c>
      <c r="T7" s="10"/>
      <c r="U7" s="10">
        <v>14</v>
      </c>
      <c r="V7" s="10">
        <v>3</v>
      </c>
      <c r="W7" s="10">
        <v>1</v>
      </c>
      <c r="X7" s="10">
        <v>1</v>
      </c>
      <c r="Y7" s="10" t="s">
        <v>122</v>
      </c>
      <c r="Z7" s="10"/>
      <c r="AA7" s="10">
        <v>7</v>
      </c>
      <c r="AB7" s="10">
        <v>4</v>
      </c>
      <c r="AC7" s="10"/>
      <c r="AD7" s="10">
        <v>5</v>
      </c>
      <c r="AE7" s="10">
        <v>8</v>
      </c>
      <c r="AF7" s="10"/>
      <c r="AG7" s="10">
        <v>6</v>
      </c>
      <c r="AH7" s="10">
        <v>4</v>
      </c>
      <c r="AI7" s="10">
        <v>2</v>
      </c>
      <c r="AJ7" s="10">
        <v>1</v>
      </c>
      <c r="AK7" s="10">
        <v>2</v>
      </c>
      <c r="AL7" s="10" t="s">
        <v>122</v>
      </c>
      <c r="AM7" s="10" t="s">
        <v>122</v>
      </c>
      <c r="AN7" s="10">
        <v>3</v>
      </c>
      <c r="AO7" s="10" t="s">
        <v>122</v>
      </c>
      <c r="AP7" s="10"/>
      <c r="AQ7" s="10">
        <v>9</v>
      </c>
      <c r="AR7" s="10">
        <v>3</v>
      </c>
      <c r="AS7" s="10" t="s">
        <v>122</v>
      </c>
      <c r="AT7" s="10">
        <v>2</v>
      </c>
      <c r="AU7" s="10">
        <v>5</v>
      </c>
      <c r="AV7" s="10" t="s">
        <v>122</v>
      </c>
      <c r="AW7" s="10"/>
      <c r="AX7" s="10">
        <v>5</v>
      </c>
      <c r="AY7" s="10">
        <v>8</v>
      </c>
      <c r="AZ7" s="10" t="s">
        <v>122</v>
      </c>
      <c r="BA7" s="10">
        <v>1</v>
      </c>
      <c r="BB7" s="10">
        <v>5</v>
      </c>
      <c r="BC7" s="10"/>
      <c r="BD7" s="10">
        <v>18</v>
      </c>
      <c r="BE7" s="10">
        <v>1</v>
      </c>
      <c r="BF7" s="10"/>
      <c r="BG7" s="10">
        <v>18</v>
      </c>
      <c r="BH7" s="10">
        <v>1</v>
      </c>
      <c r="BI7" s="10"/>
      <c r="BJ7" s="10">
        <v>15</v>
      </c>
      <c r="BK7" s="10">
        <v>4</v>
      </c>
    </row>
    <row r="8" spans="2:63" ht="30" customHeight="1" x14ac:dyDescent="0.35">
      <c r="B8" s="11" t="s">
        <v>19</v>
      </c>
      <c r="C8" s="11">
        <v>18</v>
      </c>
      <c r="D8" s="11">
        <v>5</v>
      </c>
      <c r="E8" s="11">
        <v>13</v>
      </c>
      <c r="F8" s="11"/>
      <c r="G8" s="11">
        <v>2</v>
      </c>
      <c r="H8" s="11">
        <v>13</v>
      </c>
      <c r="I8" s="11">
        <v>3</v>
      </c>
      <c r="J8" s="11"/>
      <c r="K8" s="11">
        <v>1</v>
      </c>
      <c r="L8" s="11">
        <v>4</v>
      </c>
      <c r="M8" s="11">
        <v>7</v>
      </c>
      <c r="N8" s="11">
        <v>6</v>
      </c>
      <c r="O8" s="11"/>
      <c r="P8" s="11">
        <v>3</v>
      </c>
      <c r="Q8" s="11">
        <v>6</v>
      </c>
      <c r="R8" s="11">
        <v>4</v>
      </c>
      <c r="S8" s="11">
        <v>4</v>
      </c>
      <c r="T8" s="11"/>
      <c r="U8" s="11">
        <v>14</v>
      </c>
      <c r="V8" s="11">
        <v>3</v>
      </c>
      <c r="W8" s="11">
        <v>1</v>
      </c>
      <c r="X8" s="11">
        <v>1</v>
      </c>
      <c r="Y8" s="11" t="s">
        <v>122</v>
      </c>
      <c r="Z8" s="11"/>
      <c r="AA8" s="11">
        <v>7</v>
      </c>
      <c r="AB8" s="11">
        <v>4</v>
      </c>
      <c r="AC8" s="11"/>
      <c r="AD8" s="11">
        <v>5</v>
      </c>
      <c r="AE8" s="11">
        <v>8</v>
      </c>
      <c r="AF8" s="11"/>
      <c r="AG8" s="11">
        <v>6</v>
      </c>
      <c r="AH8" s="11">
        <v>4</v>
      </c>
      <c r="AI8" s="11">
        <v>2</v>
      </c>
      <c r="AJ8" s="11">
        <v>1</v>
      </c>
      <c r="AK8" s="11">
        <v>2</v>
      </c>
      <c r="AL8" s="11" t="s">
        <v>122</v>
      </c>
      <c r="AM8" s="11" t="s">
        <v>122</v>
      </c>
      <c r="AN8" s="11">
        <v>3</v>
      </c>
      <c r="AO8" s="11" t="s">
        <v>122</v>
      </c>
      <c r="AP8" s="11"/>
      <c r="AQ8" s="11">
        <v>9</v>
      </c>
      <c r="AR8" s="11">
        <v>3</v>
      </c>
      <c r="AS8" s="11" t="s">
        <v>122</v>
      </c>
      <c r="AT8" s="11">
        <v>2</v>
      </c>
      <c r="AU8" s="11">
        <v>5</v>
      </c>
      <c r="AV8" s="11" t="s">
        <v>122</v>
      </c>
      <c r="AW8" s="11"/>
      <c r="AX8" s="11">
        <v>5</v>
      </c>
      <c r="AY8" s="11">
        <v>8</v>
      </c>
      <c r="AZ8" s="11" t="s">
        <v>122</v>
      </c>
      <c r="BA8" s="11">
        <v>1</v>
      </c>
      <c r="BB8" s="11">
        <v>5</v>
      </c>
      <c r="BC8" s="11"/>
      <c r="BD8" s="11">
        <v>17</v>
      </c>
      <c r="BE8" s="11">
        <v>1</v>
      </c>
      <c r="BF8" s="11"/>
      <c r="BG8" s="11">
        <v>17</v>
      </c>
      <c r="BH8" s="11">
        <v>1</v>
      </c>
      <c r="BI8" s="11"/>
      <c r="BJ8" s="11">
        <v>14</v>
      </c>
      <c r="BK8" s="11">
        <v>4</v>
      </c>
    </row>
    <row r="9" spans="2:63" x14ac:dyDescent="0.35">
      <c r="B9" s="17" t="s">
        <v>322</v>
      </c>
      <c r="C9" s="16">
        <v>0.25508413245883699</v>
      </c>
      <c r="D9" s="16">
        <v>0.38209027414712898</v>
      </c>
      <c r="E9" s="16">
        <v>0.207433800539635</v>
      </c>
      <c r="F9" s="16"/>
      <c r="G9" s="16">
        <v>0</v>
      </c>
      <c r="H9" s="16">
        <v>0.35270885765762999</v>
      </c>
      <c r="I9" s="16">
        <v>0</v>
      </c>
      <c r="J9" s="16"/>
      <c r="K9" s="16">
        <v>0</v>
      </c>
      <c r="L9" s="16">
        <v>0.499638767161866</v>
      </c>
      <c r="M9" s="16">
        <v>0.38076749865867898</v>
      </c>
      <c r="N9" s="16">
        <v>0</v>
      </c>
      <c r="O9" s="16"/>
      <c r="P9" s="16">
        <v>0.32500523125679098</v>
      </c>
      <c r="Q9" s="16">
        <v>0.50554361256054303</v>
      </c>
      <c r="R9" s="16">
        <v>0</v>
      </c>
      <c r="S9" s="16">
        <v>0.23633241740351699</v>
      </c>
      <c r="T9" s="16"/>
      <c r="U9" s="16">
        <v>0.209274253412813</v>
      </c>
      <c r="V9" s="16">
        <v>0.33340475768838301</v>
      </c>
      <c r="W9" s="16">
        <v>0</v>
      </c>
      <c r="X9" s="16">
        <v>1</v>
      </c>
      <c r="Y9" s="16" t="s">
        <v>123</v>
      </c>
      <c r="Z9" s="16"/>
      <c r="AA9" s="16">
        <v>0.125189325728356</v>
      </c>
      <c r="AB9" s="16">
        <v>0.50615781647829206</v>
      </c>
      <c r="AC9" s="16"/>
      <c r="AD9" s="16">
        <v>0.17613890549858099</v>
      </c>
      <c r="AE9" s="16">
        <v>0.243630240977457</v>
      </c>
      <c r="AF9" s="16"/>
      <c r="AG9" s="16">
        <v>0.319311008222879</v>
      </c>
      <c r="AH9" s="16">
        <v>0</v>
      </c>
      <c r="AI9" s="16">
        <v>0.51369472419276097</v>
      </c>
      <c r="AJ9" s="16">
        <v>0</v>
      </c>
      <c r="AK9" s="16">
        <v>0</v>
      </c>
      <c r="AL9" s="16" t="s">
        <v>123</v>
      </c>
      <c r="AM9" s="16" t="s">
        <v>123</v>
      </c>
      <c r="AN9" s="16">
        <v>0.65843698632821201</v>
      </c>
      <c r="AO9" s="16" t="s">
        <v>123</v>
      </c>
      <c r="AP9" s="16"/>
      <c r="AQ9" s="16">
        <v>0.105330630129255</v>
      </c>
      <c r="AR9" s="16">
        <v>0.32844319297164498</v>
      </c>
      <c r="AS9" s="16" t="s">
        <v>123</v>
      </c>
      <c r="AT9" s="16">
        <v>1</v>
      </c>
      <c r="AU9" s="16">
        <v>0.186759359414118</v>
      </c>
      <c r="AV9" s="16" t="s">
        <v>123</v>
      </c>
      <c r="AW9" s="16"/>
      <c r="AX9" s="16">
        <v>0.37543724539880102</v>
      </c>
      <c r="AY9" s="16">
        <v>0.12198295819134</v>
      </c>
      <c r="AZ9" s="16" t="s">
        <v>123</v>
      </c>
      <c r="BA9" s="16">
        <v>0</v>
      </c>
      <c r="BB9" s="16">
        <v>0.40332886985787703</v>
      </c>
      <c r="BC9" s="16"/>
      <c r="BD9" s="16">
        <v>0.26894200979004501</v>
      </c>
      <c r="BE9" s="16">
        <v>0</v>
      </c>
      <c r="BF9" s="16"/>
      <c r="BG9" s="16">
        <v>0.26894200979004501</v>
      </c>
      <c r="BH9" s="16">
        <v>0</v>
      </c>
      <c r="BI9" s="16"/>
      <c r="BJ9" s="16">
        <v>0.325963773207878</v>
      </c>
      <c r="BK9" s="16">
        <v>0</v>
      </c>
    </row>
    <row r="10" spans="2:63" x14ac:dyDescent="0.35">
      <c r="B10" s="17" t="s">
        <v>323</v>
      </c>
      <c r="C10" s="16">
        <v>0.165875711733627</v>
      </c>
      <c r="D10" s="16">
        <v>0.40752939926214399</v>
      </c>
      <c r="E10" s="16">
        <v>7.5211762202007107E-2</v>
      </c>
      <c r="F10" s="16"/>
      <c r="G10" s="16">
        <v>0</v>
      </c>
      <c r="H10" s="16">
        <v>0.146407893366297</v>
      </c>
      <c r="I10" s="16">
        <v>0.34130135733855599</v>
      </c>
      <c r="J10" s="16"/>
      <c r="K10" s="16">
        <v>1</v>
      </c>
      <c r="L10" s="16">
        <v>0</v>
      </c>
      <c r="M10" s="16">
        <v>0</v>
      </c>
      <c r="N10" s="16">
        <v>0.33479033557999799</v>
      </c>
      <c r="O10" s="16"/>
      <c r="P10" s="16">
        <v>0</v>
      </c>
      <c r="Q10" s="16">
        <v>0</v>
      </c>
      <c r="R10" s="16">
        <v>0.239443934820321</v>
      </c>
      <c r="S10" s="16">
        <v>0.501217491435756</v>
      </c>
      <c r="T10" s="16"/>
      <c r="U10" s="16">
        <v>0.220968803031553</v>
      </c>
      <c r="V10" s="16">
        <v>0</v>
      </c>
      <c r="W10" s="16">
        <v>0</v>
      </c>
      <c r="X10" s="16">
        <v>0</v>
      </c>
      <c r="Y10" s="16" t="s">
        <v>123</v>
      </c>
      <c r="Z10" s="16"/>
      <c r="AA10" s="16">
        <v>0.30023730548192901</v>
      </c>
      <c r="AB10" s="16">
        <v>0.248565718875876</v>
      </c>
      <c r="AC10" s="16"/>
      <c r="AD10" s="16">
        <v>0.201454461853974</v>
      </c>
      <c r="AE10" s="16">
        <v>0.25985085846336697</v>
      </c>
      <c r="AF10" s="16"/>
      <c r="AG10" s="16">
        <v>0.171755229309283</v>
      </c>
      <c r="AH10" s="16">
        <v>0.263339467183833</v>
      </c>
      <c r="AI10" s="16">
        <v>0.48630527580723898</v>
      </c>
      <c r="AJ10" s="16">
        <v>0</v>
      </c>
      <c r="AK10" s="16">
        <v>0</v>
      </c>
      <c r="AL10" s="16" t="s">
        <v>123</v>
      </c>
      <c r="AM10" s="16" t="s">
        <v>123</v>
      </c>
      <c r="AN10" s="16">
        <v>0</v>
      </c>
      <c r="AO10" s="16" t="s">
        <v>123</v>
      </c>
      <c r="AP10" s="16"/>
      <c r="AQ10" s="16">
        <v>0.23343699173010199</v>
      </c>
      <c r="AR10" s="16">
        <v>0</v>
      </c>
      <c r="AS10" s="16" t="s">
        <v>123</v>
      </c>
      <c r="AT10" s="16">
        <v>0</v>
      </c>
      <c r="AU10" s="16">
        <v>0.21360134003595899</v>
      </c>
      <c r="AV10" s="16" t="s">
        <v>123</v>
      </c>
      <c r="AW10" s="16"/>
      <c r="AX10" s="16">
        <v>0.206719623897307</v>
      </c>
      <c r="AY10" s="16">
        <v>0.142065870272679</v>
      </c>
      <c r="AZ10" s="16" t="s">
        <v>123</v>
      </c>
      <c r="BA10" s="16">
        <v>0</v>
      </c>
      <c r="BB10" s="16">
        <v>0.19806812661149101</v>
      </c>
      <c r="BC10" s="16"/>
      <c r="BD10" s="16">
        <v>0.174887190586795</v>
      </c>
      <c r="BE10" s="16">
        <v>0</v>
      </c>
      <c r="BF10" s="16"/>
      <c r="BG10" s="16">
        <v>0.174887190586795</v>
      </c>
      <c r="BH10" s="16">
        <v>0</v>
      </c>
      <c r="BI10" s="16"/>
      <c r="BJ10" s="16">
        <v>0.14655054848827501</v>
      </c>
      <c r="BK10" s="16">
        <v>0.235423785749971</v>
      </c>
    </row>
    <row r="11" spans="2:63" x14ac:dyDescent="0.35">
      <c r="B11" s="17" t="s">
        <v>324</v>
      </c>
      <c r="C11" s="16">
        <v>0.15836992194017199</v>
      </c>
      <c r="D11" s="16">
        <v>0</v>
      </c>
      <c r="E11" s="16">
        <v>0.217787358342486</v>
      </c>
      <c r="F11" s="16"/>
      <c r="G11" s="16">
        <v>0.50008034809532298</v>
      </c>
      <c r="H11" s="16">
        <v>6.6099404331380507E-2</v>
      </c>
      <c r="I11" s="16">
        <v>0.34164179747027201</v>
      </c>
      <c r="J11" s="16"/>
      <c r="K11" s="16">
        <v>0</v>
      </c>
      <c r="L11" s="16">
        <v>0.24769760769457899</v>
      </c>
      <c r="M11" s="16">
        <v>0.118821657267617</v>
      </c>
      <c r="N11" s="16">
        <v>0.175304644379042</v>
      </c>
      <c r="O11" s="16"/>
      <c r="P11" s="16">
        <v>0</v>
      </c>
      <c r="Q11" s="16">
        <v>0.15775907890538901</v>
      </c>
      <c r="R11" s="16">
        <v>0.23627538857416899</v>
      </c>
      <c r="S11" s="16">
        <v>0.26245009116072598</v>
      </c>
      <c r="T11" s="16"/>
      <c r="U11" s="16">
        <v>0.147288652377113</v>
      </c>
      <c r="V11" s="16">
        <v>0.33329762115580902</v>
      </c>
      <c r="W11" s="16">
        <v>0</v>
      </c>
      <c r="X11" s="16">
        <v>0</v>
      </c>
      <c r="Y11" s="16" t="s">
        <v>123</v>
      </c>
      <c r="Z11" s="16"/>
      <c r="AA11" s="16">
        <v>0.15721180832669099</v>
      </c>
      <c r="AB11" s="16">
        <v>0.245276464645832</v>
      </c>
      <c r="AC11" s="16"/>
      <c r="AD11" s="16">
        <v>0.221193905223213</v>
      </c>
      <c r="AE11" s="16">
        <v>0.11805955028717</v>
      </c>
      <c r="AF11" s="16"/>
      <c r="AG11" s="16">
        <v>0.18858460400329599</v>
      </c>
      <c r="AH11" s="16">
        <v>0</v>
      </c>
      <c r="AI11" s="16">
        <v>0</v>
      </c>
      <c r="AJ11" s="16">
        <v>0</v>
      </c>
      <c r="AK11" s="16">
        <v>0.5</v>
      </c>
      <c r="AL11" s="16" t="s">
        <v>123</v>
      </c>
      <c r="AM11" s="16" t="s">
        <v>123</v>
      </c>
      <c r="AN11" s="16">
        <v>0</v>
      </c>
      <c r="AO11" s="16" t="s">
        <v>123</v>
      </c>
      <c r="AP11" s="16"/>
      <c r="AQ11" s="16">
        <v>0.10036773285928501</v>
      </c>
      <c r="AR11" s="16">
        <v>0.67155680702835496</v>
      </c>
      <c r="AS11" s="16" t="s">
        <v>123</v>
      </c>
      <c r="AT11" s="16">
        <v>0</v>
      </c>
      <c r="AU11" s="16">
        <v>0</v>
      </c>
      <c r="AV11" s="16" t="s">
        <v>123</v>
      </c>
      <c r="AW11" s="16"/>
      <c r="AX11" s="16">
        <v>0.226974972285614</v>
      </c>
      <c r="AY11" s="16">
        <v>0.232828783392699</v>
      </c>
      <c r="AZ11" s="16" t="s">
        <v>123</v>
      </c>
      <c r="BA11" s="16">
        <v>0</v>
      </c>
      <c r="BB11" s="16">
        <v>0</v>
      </c>
      <c r="BC11" s="16"/>
      <c r="BD11" s="16">
        <v>0.166973636056157</v>
      </c>
      <c r="BE11" s="16">
        <v>0</v>
      </c>
      <c r="BF11" s="16"/>
      <c r="BG11" s="16">
        <v>0.166973636056157</v>
      </c>
      <c r="BH11" s="16">
        <v>0</v>
      </c>
      <c r="BI11" s="16"/>
      <c r="BJ11" s="16">
        <v>0.12563825263453199</v>
      </c>
      <c r="BK11" s="16">
        <v>0.27616579929683799</v>
      </c>
    </row>
    <row r="12" spans="2:63" x14ac:dyDescent="0.35">
      <c r="B12" s="17" t="s">
        <v>325</v>
      </c>
      <c r="C12" s="16">
        <v>0.105200669023362</v>
      </c>
      <c r="D12" s="16">
        <v>0.210380326590727</v>
      </c>
      <c r="E12" s="16">
        <v>6.5739226233189493E-2</v>
      </c>
      <c r="F12" s="16"/>
      <c r="G12" s="16">
        <v>0</v>
      </c>
      <c r="H12" s="16">
        <v>0.14546262614761399</v>
      </c>
      <c r="I12" s="16">
        <v>0</v>
      </c>
      <c r="J12" s="16"/>
      <c r="K12" s="16">
        <v>0</v>
      </c>
      <c r="L12" s="16">
        <v>0</v>
      </c>
      <c r="M12" s="16">
        <v>0.118821657267617</v>
      </c>
      <c r="N12" s="16">
        <v>0.167555128257977</v>
      </c>
      <c r="O12" s="16"/>
      <c r="P12" s="16">
        <v>0.324900793834281</v>
      </c>
      <c r="Q12" s="16">
        <v>0</v>
      </c>
      <c r="R12" s="16">
        <v>0.26846501464149702</v>
      </c>
      <c r="S12" s="16">
        <v>0</v>
      </c>
      <c r="T12" s="16"/>
      <c r="U12" s="16">
        <v>7.6460041893281705E-2</v>
      </c>
      <c r="V12" s="16">
        <v>0.33329762115580902</v>
      </c>
      <c r="W12" s="16">
        <v>0</v>
      </c>
      <c r="X12" s="16">
        <v>0</v>
      </c>
      <c r="Y12" s="16" t="s">
        <v>123</v>
      </c>
      <c r="Z12" s="16"/>
      <c r="AA12" s="16">
        <v>0.15026210401415099</v>
      </c>
      <c r="AB12" s="16">
        <v>0</v>
      </c>
      <c r="AC12" s="16"/>
      <c r="AD12" s="16">
        <v>0.211415808695991</v>
      </c>
      <c r="AE12" s="16">
        <v>0</v>
      </c>
      <c r="AF12" s="16"/>
      <c r="AG12" s="16">
        <v>0</v>
      </c>
      <c r="AH12" s="16">
        <v>0.251949347341415</v>
      </c>
      <c r="AI12" s="16">
        <v>0</v>
      </c>
      <c r="AJ12" s="16">
        <v>0</v>
      </c>
      <c r="AK12" s="16">
        <v>0.5</v>
      </c>
      <c r="AL12" s="16" t="s">
        <v>123</v>
      </c>
      <c r="AM12" s="16" t="s">
        <v>123</v>
      </c>
      <c r="AN12" s="16">
        <v>0</v>
      </c>
      <c r="AO12" s="16" t="s">
        <v>123</v>
      </c>
      <c r="AP12" s="16"/>
      <c r="AQ12" s="16">
        <v>0.22087572724558799</v>
      </c>
      <c r="AR12" s="16">
        <v>0</v>
      </c>
      <c r="AS12" s="16" t="s">
        <v>123</v>
      </c>
      <c r="AT12" s="16">
        <v>0</v>
      </c>
      <c r="AU12" s="16">
        <v>0</v>
      </c>
      <c r="AV12" s="16" t="s">
        <v>123</v>
      </c>
      <c r="AW12" s="16"/>
      <c r="AX12" s="16">
        <v>0</v>
      </c>
      <c r="AY12" s="16">
        <v>0.24912606893700801</v>
      </c>
      <c r="AZ12" s="16" t="s">
        <v>123</v>
      </c>
      <c r="BA12" s="16">
        <v>0</v>
      </c>
      <c r="BB12" s="16">
        <v>0</v>
      </c>
      <c r="BC12" s="16"/>
      <c r="BD12" s="16">
        <v>0.110915873463693</v>
      </c>
      <c r="BE12" s="16">
        <v>0</v>
      </c>
      <c r="BF12" s="16"/>
      <c r="BG12" s="16">
        <v>0.110915873463693</v>
      </c>
      <c r="BH12" s="16">
        <v>0</v>
      </c>
      <c r="BI12" s="16"/>
      <c r="BJ12" s="16">
        <v>0.134432536780318</v>
      </c>
      <c r="BK12" s="16">
        <v>0</v>
      </c>
    </row>
    <row r="13" spans="2:63" x14ac:dyDescent="0.35">
      <c r="B13" s="17" t="s">
        <v>326</v>
      </c>
      <c r="C13" s="16">
        <v>0.31546956484400202</v>
      </c>
      <c r="D13" s="16">
        <v>0</v>
      </c>
      <c r="E13" s="16">
        <v>0.43382785268268298</v>
      </c>
      <c r="F13" s="16"/>
      <c r="G13" s="16">
        <v>0.49991965190467702</v>
      </c>
      <c r="H13" s="16">
        <v>0.28932121849707798</v>
      </c>
      <c r="I13" s="16">
        <v>0.317056845191173</v>
      </c>
      <c r="J13" s="16"/>
      <c r="K13" s="16">
        <v>0</v>
      </c>
      <c r="L13" s="16">
        <v>0.252663625143554</v>
      </c>
      <c r="M13" s="16">
        <v>0.381589186806086</v>
      </c>
      <c r="N13" s="16">
        <v>0.32234989178298301</v>
      </c>
      <c r="O13" s="16"/>
      <c r="P13" s="16">
        <v>0.35009397490892802</v>
      </c>
      <c r="Q13" s="16">
        <v>0.33669730853406898</v>
      </c>
      <c r="R13" s="16">
        <v>0.25581566196401301</v>
      </c>
      <c r="S13" s="16">
        <v>0</v>
      </c>
      <c r="T13" s="16"/>
      <c r="U13" s="16">
        <v>0.34600824928523899</v>
      </c>
      <c r="V13" s="16">
        <v>0</v>
      </c>
      <c r="W13" s="16">
        <v>1</v>
      </c>
      <c r="X13" s="16">
        <v>0</v>
      </c>
      <c r="Y13" s="16" t="s">
        <v>123</v>
      </c>
      <c r="Z13" s="16"/>
      <c r="AA13" s="16">
        <v>0.26709945644887301</v>
      </c>
      <c r="AB13" s="16">
        <v>0</v>
      </c>
      <c r="AC13" s="16"/>
      <c r="AD13" s="16">
        <v>0.189796918728241</v>
      </c>
      <c r="AE13" s="16">
        <v>0.378459350272007</v>
      </c>
      <c r="AF13" s="16"/>
      <c r="AG13" s="16">
        <v>0.32034915846454198</v>
      </c>
      <c r="AH13" s="16">
        <v>0.484711185474752</v>
      </c>
      <c r="AI13" s="16">
        <v>0</v>
      </c>
      <c r="AJ13" s="16">
        <v>1</v>
      </c>
      <c r="AK13" s="16">
        <v>0</v>
      </c>
      <c r="AL13" s="16" t="s">
        <v>123</v>
      </c>
      <c r="AM13" s="16" t="s">
        <v>123</v>
      </c>
      <c r="AN13" s="16">
        <v>0.34156301367178799</v>
      </c>
      <c r="AO13" s="16" t="s">
        <v>123</v>
      </c>
      <c r="AP13" s="16"/>
      <c r="AQ13" s="16">
        <v>0.33998891803577003</v>
      </c>
      <c r="AR13" s="16">
        <v>0</v>
      </c>
      <c r="AS13" s="16" t="s">
        <v>123</v>
      </c>
      <c r="AT13" s="16">
        <v>0</v>
      </c>
      <c r="AU13" s="16">
        <v>0.59963930054992298</v>
      </c>
      <c r="AV13" s="16" t="s">
        <v>123</v>
      </c>
      <c r="AW13" s="16"/>
      <c r="AX13" s="16">
        <v>0.19086815841827801</v>
      </c>
      <c r="AY13" s="16">
        <v>0.25399631920627402</v>
      </c>
      <c r="AZ13" s="16" t="s">
        <v>123</v>
      </c>
      <c r="BA13" s="16">
        <v>1</v>
      </c>
      <c r="BB13" s="16">
        <v>0.39860300353063199</v>
      </c>
      <c r="BC13" s="16"/>
      <c r="BD13" s="16">
        <v>0.27828129010331099</v>
      </c>
      <c r="BE13" s="16">
        <v>1</v>
      </c>
      <c r="BF13" s="16"/>
      <c r="BG13" s="16">
        <v>0.27828129010331099</v>
      </c>
      <c r="BH13" s="16">
        <v>1</v>
      </c>
      <c r="BI13" s="16"/>
      <c r="BJ13" s="16">
        <v>0.267414888888997</v>
      </c>
      <c r="BK13" s="16">
        <v>0.48841041495319099</v>
      </c>
    </row>
    <row r="14" spans="2:63" x14ac:dyDescent="0.35">
      <c r="B14" s="17" t="s">
        <v>84</v>
      </c>
      <c r="C14" s="16">
        <v>0</v>
      </c>
      <c r="D14" s="16">
        <v>0</v>
      </c>
      <c r="E14" s="16">
        <v>0</v>
      </c>
      <c r="F14" s="16"/>
      <c r="G14" s="16">
        <v>0</v>
      </c>
      <c r="H14" s="16">
        <v>0</v>
      </c>
      <c r="I14" s="16">
        <v>0</v>
      </c>
      <c r="J14" s="16"/>
      <c r="K14" s="16">
        <v>0</v>
      </c>
      <c r="L14" s="16">
        <v>0</v>
      </c>
      <c r="M14" s="16">
        <v>0</v>
      </c>
      <c r="N14" s="16">
        <v>0</v>
      </c>
      <c r="O14" s="16"/>
      <c r="P14" s="16">
        <v>0</v>
      </c>
      <c r="Q14" s="16">
        <v>0</v>
      </c>
      <c r="R14" s="16">
        <v>0</v>
      </c>
      <c r="S14" s="16">
        <v>0</v>
      </c>
      <c r="T14" s="16"/>
      <c r="U14" s="16">
        <v>0</v>
      </c>
      <c r="V14" s="16">
        <v>0</v>
      </c>
      <c r="W14" s="16">
        <v>0</v>
      </c>
      <c r="X14" s="16">
        <v>0</v>
      </c>
      <c r="Y14" s="16" t="s">
        <v>123</v>
      </c>
      <c r="Z14" s="16"/>
      <c r="AA14" s="16">
        <v>0</v>
      </c>
      <c r="AB14" s="16">
        <v>0</v>
      </c>
      <c r="AC14" s="16"/>
      <c r="AD14" s="16">
        <v>0</v>
      </c>
      <c r="AE14" s="16">
        <v>0</v>
      </c>
      <c r="AF14" s="16"/>
      <c r="AG14" s="16">
        <v>0</v>
      </c>
      <c r="AH14" s="16">
        <v>0</v>
      </c>
      <c r="AI14" s="16">
        <v>0</v>
      </c>
      <c r="AJ14" s="16">
        <v>0</v>
      </c>
      <c r="AK14" s="16">
        <v>0</v>
      </c>
      <c r="AL14" s="16" t="s">
        <v>123</v>
      </c>
      <c r="AM14" s="16" t="s">
        <v>123</v>
      </c>
      <c r="AN14" s="16">
        <v>0</v>
      </c>
      <c r="AO14" s="16" t="s">
        <v>123</v>
      </c>
      <c r="AP14" s="16"/>
      <c r="AQ14" s="16">
        <v>0</v>
      </c>
      <c r="AR14" s="16">
        <v>0</v>
      </c>
      <c r="AS14" s="16" t="s">
        <v>123</v>
      </c>
      <c r="AT14" s="16">
        <v>0</v>
      </c>
      <c r="AU14" s="16">
        <v>0</v>
      </c>
      <c r="AV14" s="16" t="s">
        <v>123</v>
      </c>
      <c r="AW14" s="16"/>
      <c r="AX14" s="16">
        <v>0</v>
      </c>
      <c r="AY14" s="16">
        <v>0</v>
      </c>
      <c r="AZ14" s="16" t="s">
        <v>123</v>
      </c>
      <c r="BA14" s="16">
        <v>0</v>
      </c>
      <c r="BB14" s="16">
        <v>0</v>
      </c>
      <c r="BC14" s="16"/>
      <c r="BD14" s="16">
        <v>0</v>
      </c>
      <c r="BE14" s="16">
        <v>0</v>
      </c>
      <c r="BF14" s="16"/>
      <c r="BG14" s="16">
        <v>0</v>
      </c>
      <c r="BH14" s="16">
        <v>0</v>
      </c>
      <c r="BI14" s="16"/>
      <c r="BJ14" s="16">
        <v>0</v>
      </c>
      <c r="BK14" s="16">
        <v>0</v>
      </c>
    </row>
    <row r="15" spans="2:63" x14ac:dyDescent="0.35">
      <c r="B15" s="17" t="s">
        <v>327</v>
      </c>
      <c r="C15" s="19">
        <v>0.42095984419246402</v>
      </c>
      <c r="D15" s="19">
        <v>0.78961967340927297</v>
      </c>
      <c r="E15" s="19">
        <v>0.28264556274164199</v>
      </c>
      <c r="F15" s="19"/>
      <c r="G15" s="19">
        <v>0</v>
      </c>
      <c r="H15" s="19">
        <v>0.499116751023927</v>
      </c>
      <c r="I15" s="19">
        <v>0.34130135733855599</v>
      </c>
      <c r="J15" s="19"/>
      <c r="K15" s="19">
        <v>1</v>
      </c>
      <c r="L15" s="19">
        <v>0.499638767161866</v>
      </c>
      <c r="M15" s="19">
        <v>0.38076749865867898</v>
      </c>
      <c r="N15" s="19">
        <v>0.33479033557999799</v>
      </c>
      <c r="O15" s="19"/>
      <c r="P15" s="19">
        <v>0.32500523125679098</v>
      </c>
      <c r="Q15" s="19">
        <v>0.50554361256054303</v>
      </c>
      <c r="R15" s="19">
        <v>0.239443934820321</v>
      </c>
      <c r="S15" s="19">
        <v>0.73754990883927396</v>
      </c>
      <c r="T15" s="19"/>
      <c r="U15" s="19">
        <v>0.430243056444367</v>
      </c>
      <c r="V15" s="19">
        <v>0.33340475768838301</v>
      </c>
      <c r="W15" s="19">
        <v>0</v>
      </c>
      <c r="X15" s="19">
        <v>1</v>
      </c>
      <c r="Y15" s="19" t="s">
        <v>123</v>
      </c>
      <c r="Z15" s="19"/>
      <c r="AA15" s="19">
        <v>0.42542663121028501</v>
      </c>
      <c r="AB15" s="19">
        <v>0.75472353535416803</v>
      </c>
      <c r="AC15" s="19"/>
      <c r="AD15" s="19">
        <v>0.377593367352555</v>
      </c>
      <c r="AE15" s="19">
        <v>0.50348109944082398</v>
      </c>
      <c r="AF15" s="19"/>
      <c r="AG15" s="19">
        <v>0.491066237532162</v>
      </c>
      <c r="AH15" s="19">
        <v>0.263339467183833</v>
      </c>
      <c r="AI15" s="19">
        <v>1</v>
      </c>
      <c r="AJ15" s="19">
        <v>0</v>
      </c>
      <c r="AK15" s="19">
        <v>0</v>
      </c>
      <c r="AL15" s="19" t="s">
        <v>123</v>
      </c>
      <c r="AM15" s="19" t="s">
        <v>123</v>
      </c>
      <c r="AN15" s="19">
        <v>0.65843698632821201</v>
      </c>
      <c r="AO15" s="19" t="s">
        <v>123</v>
      </c>
      <c r="AP15" s="19"/>
      <c r="AQ15" s="19">
        <v>0.33876762185935699</v>
      </c>
      <c r="AR15" s="19">
        <v>0.32844319297164498</v>
      </c>
      <c r="AS15" s="19" t="s">
        <v>123</v>
      </c>
      <c r="AT15" s="19">
        <v>1</v>
      </c>
      <c r="AU15" s="19">
        <v>0.40036069945007702</v>
      </c>
      <c r="AV15" s="19" t="s">
        <v>123</v>
      </c>
      <c r="AW15" s="19"/>
      <c r="AX15" s="19">
        <v>0.58215686929610799</v>
      </c>
      <c r="AY15" s="19">
        <v>0.26404882846402</v>
      </c>
      <c r="AZ15" s="19" t="s">
        <v>123</v>
      </c>
      <c r="BA15" s="19">
        <v>0</v>
      </c>
      <c r="BB15" s="19">
        <v>0.60139699646936795</v>
      </c>
      <c r="BC15" s="19"/>
      <c r="BD15" s="19">
        <v>0.44382920037683998</v>
      </c>
      <c r="BE15" s="19">
        <v>0</v>
      </c>
      <c r="BF15" s="19"/>
      <c r="BG15" s="19">
        <v>0.44382920037683998</v>
      </c>
      <c r="BH15" s="19">
        <v>0</v>
      </c>
      <c r="BI15" s="19"/>
      <c r="BJ15" s="19">
        <v>0.47251432169615298</v>
      </c>
      <c r="BK15" s="19">
        <v>0.235423785749971</v>
      </c>
    </row>
    <row r="16" spans="2:63" x14ac:dyDescent="0.35">
      <c r="B16" s="17" t="s">
        <v>328</v>
      </c>
      <c r="C16" s="19">
        <v>0.42067023386736402</v>
      </c>
      <c r="D16" s="19">
        <v>0.210380326590727</v>
      </c>
      <c r="E16" s="19">
        <v>0.49956707891587199</v>
      </c>
      <c r="F16" s="19"/>
      <c r="G16" s="19">
        <v>0.49991965190467702</v>
      </c>
      <c r="H16" s="19">
        <v>0.434783844644692</v>
      </c>
      <c r="I16" s="19">
        <v>0.317056845191173</v>
      </c>
      <c r="J16" s="19"/>
      <c r="K16" s="19">
        <v>0</v>
      </c>
      <c r="L16" s="19">
        <v>0.252663625143554</v>
      </c>
      <c r="M16" s="19">
        <v>0.50041084407370395</v>
      </c>
      <c r="N16" s="19">
        <v>0.48990502004095998</v>
      </c>
      <c r="O16" s="19"/>
      <c r="P16" s="19">
        <v>0.67499476874320896</v>
      </c>
      <c r="Q16" s="19">
        <v>0.33669730853406898</v>
      </c>
      <c r="R16" s="19">
        <v>0.52428067660551003</v>
      </c>
      <c r="S16" s="19">
        <v>0</v>
      </c>
      <c r="T16" s="19"/>
      <c r="U16" s="19">
        <v>0.42246829117851997</v>
      </c>
      <c r="V16" s="19">
        <v>0.33329762115580902</v>
      </c>
      <c r="W16" s="19">
        <v>1</v>
      </c>
      <c r="X16" s="19">
        <v>0</v>
      </c>
      <c r="Y16" s="19" t="s">
        <v>123</v>
      </c>
      <c r="Z16" s="19"/>
      <c r="AA16" s="19">
        <v>0.41736156046302397</v>
      </c>
      <c r="AB16" s="19">
        <v>0</v>
      </c>
      <c r="AC16" s="19"/>
      <c r="AD16" s="19">
        <v>0.40121272742423197</v>
      </c>
      <c r="AE16" s="19">
        <v>0.378459350272007</v>
      </c>
      <c r="AF16" s="19"/>
      <c r="AG16" s="19">
        <v>0.32034915846454198</v>
      </c>
      <c r="AH16" s="19">
        <v>0.73666053281616695</v>
      </c>
      <c r="AI16" s="19">
        <v>0</v>
      </c>
      <c r="AJ16" s="19">
        <v>1</v>
      </c>
      <c r="AK16" s="19">
        <v>0.5</v>
      </c>
      <c r="AL16" s="19" t="s">
        <v>123</v>
      </c>
      <c r="AM16" s="19" t="s">
        <v>123</v>
      </c>
      <c r="AN16" s="19">
        <v>0.34156301367178799</v>
      </c>
      <c r="AO16" s="19" t="s">
        <v>123</v>
      </c>
      <c r="AP16" s="19"/>
      <c r="AQ16" s="19">
        <v>0.56086464528135804</v>
      </c>
      <c r="AR16" s="19">
        <v>0</v>
      </c>
      <c r="AS16" s="19" t="s">
        <v>123</v>
      </c>
      <c r="AT16" s="19">
        <v>0</v>
      </c>
      <c r="AU16" s="19">
        <v>0.59963930054992298</v>
      </c>
      <c r="AV16" s="19" t="s">
        <v>123</v>
      </c>
      <c r="AW16" s="19"/>
      <c r="AX16" s="19">
        <v>0.19086815841827801</v>
      </c>
      <c r="AY16" s="19">
        <v>0.50312238814328103</v>
      </c>
      <c r="AZ16" s="19" t="s">
        <v>123</v>
      </c>
      <c r="BA16" s="19">
        <v>1</v>
      </c>
      <c r="BB16" s="19">
        <v>0.39860300353063199</v>
      </c>
      <c r="BC16" s="19"/>
      <c r="BD16" s="19">
        <v>0.38919716356700301</v>
      </c>
      <c r="BE16" s="19">
        <v>1</v>
      </c>
      <c r="BF16" s="19"/>
      <c r="BG16" s="19">
        <v>0.38919716356700301</v>
      </c>
      <c r="BH16" s="19">
        <v>1</v>
      </c>
      <c r="BI16" s="19"/>
      <c r="BJ16" s="19">
        <v>0.40184742566931497</v>
      </c>
      <c r="BK16" s="19">
        <v>0.48841041495319099</v>
      </c>
    </row>
    <row r="17" spans="2:63" x14ac:dyDescent="0.35">
      <c r="B17" s="17" t="s">
        <v>96</v>
      </c>
      <c r="C17" s="20">
        <v>2.89610325100276E-4</v>
      </c>
      <c r="D17" s="20">
        <v>0.57923934681854505</v>
      </c>
      <c r="E17" s="20">
        <v>-0.21692151617423</v>
      </c>
      <c r="F17" s="20"/>
      <c r="G17" s="20">
        <v>-0.49991965190467702</v>
      </c>
      <c r="H17" s="20">
        <v>6.4332906379234805E-2</v>
      </c>
      <c r="I17" s="20">
        <v>2.4244512147383001E-2</v>
      </c>
      <c r="J17" s="20"/>
      <c r="K17" s="20">
        <v>1</v>
      </c>
      <c r="L17" s="20">
        <v>0.246975142018312</v>
      </c>
      <c r="M17" s="20">
        <v>-0.119643345415025</v>
      </c>
      <c r="N17" s="20">
        <v>-0.15511468446096199</v>
      </c>
      <c r="O17" s="20"/>
      <c r="P17" s="20">
        <v>-0.34998953748641798</v>
      </c>
      <c r="Q17" s="20">
        <v>0.16884630402647399</v>
      </c>
      <c r="R17" s="20">
        <v>-0.28483674178518797</v>
      </c>
      <c r="S17" s="20">
        <v>0.73754990883927396</v>
      </c>
      <c r="T17" s="20"/>
      <c r="U17" s="20">
        <v>7.7747652658463097E-3</v>
      </c>
      <c r="V17" s="20">
        <v>1.0713653257449201E-4</v>
      </c>
      <c r="W17" s="20">
        <v>-1</v>
      </c>
      <c r="X17" s="20">
        <v>1</v>
      </c>
      <c r="Y17" s="20" t="s">
        <v>123</v>
      </c>
      <c r="Z17" s="20"/>
      <c r="AA17" s="20">
        <v>8.0650707472610401E-3</v>
      </c>
      <c r="AB17" s="20">
        <v>0.75472353535416803</v>
      </c>
      <c r="AC17" s="20"/>
      <c r="AD17" s="20">
        <v>-2.3619360071677399E-2</v>
      </c>
      <c r="AE17" s="20">
        <v>0.125021749168817</v>
      </c>
      <c r="AF17" s="20"/>
      <c r="AG17" s="20">
        <v>0.17071707906761899</v>
      </c>
      <c r="AH17" s="20">
        <v>-0.473321065632333</v>
      </c>
      <c r="AI17" s="20">
        <v>1</v>
      </c>
      <c r="AJ17" s="20">
        <v>-1</v>
      </c>
      <c r="AK17" s="20">
        <v>-0.5</v>
      </c>
      <c r="AL17" s="20" t="s">
        <v>123</v>
      </c>
      <c r="AM17" s="20" t="s">
        <v>123</v>
      </c>
      <c r="AN17" s="20">
        <v>0.31687397265642298</v>
      </c>
      <c r="AO17" s="20" t="s">
        <v>123</v>
      </c>
      <c r="AP17" s="20"/>
      <c r="AQ17" s="20">
        <v>-0.22209702342200099</v>
      </c>
      <c r="AR17" s="20">
        <v>0.32844319297164498</v>
      </c>
      <c r="AS17" s="20" t="s">
        <v>123</v>
      </c>
      <c r="AT17" s="20">
        <v>1</v>
      </c>
      <c r="AU17" s="20">
        <v>-0.19927860109984599</v>
      </c>
      <c r="AV17" s="20" t="s">
        <v>123</v>
      </c>
      <c r="AW17" s="20"/>
      <c r="AX17" s="20">
        <v>0.39128871087783001</v>
      </c>
      <c r="AY17" s="20">
        <v>-0.239073559679262</v>
      </c>
      <c r="AZ17" s="20" t="s">
        <v>123</v>
      </c>
      <c r="BA17" s="20">
        <v>-1</v>
      </c>
      <c r="BB17" s="20">
        <v>0.20279399293873501</v>
      </c>
      <c r="BC17" s="20"/>
      <c r="BD17" s="20">
        <v>5.4632036809836498E-2</v>
      </c>
      <c r="BE17" s="20">
        <v>-1</v>
      </c>
      <c r="BF17" s="20"/>
      <c r="BG17" s="20">
        <v>5.4632036809836498E-2</v>
      </c>
      <c r="BH17" s="20">
        <v>-1</v>
      </c>
      <c r="BI17" s="20"/>
      <c r="BJ17" s="20">
        <v>7.0666896026837595E-2</v>
      </c>
      <c r="BK17" s="20">
        <v>-0.25298662920322001</v>
      </c>
    </row>
    <row r="18" spans="2:63" x14ac:dyDescent="0.35">
      <c r="B18" s="15" t="s">
        <v>380</v>
      </c>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K22"/>
  <sheetViews>
    <sheetView showGridLines="0" topLeftCell="A7" workbookViewId="0">
      <pane xSplit="2" topLeftCell="C1" activePane="topRight" state="frozen"/>
      <selection pane="topRight" activeCell="D18" sqref="D18"/>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88</v>
      </c>
      <c r="D7" s="10">
        <v>35</v>
      </c>
      <c r="E7" s="10">
        <v>53</v>
      </c>
      <c r="F7" s="10"/>
      <c r="G7" s="10">
        <v>16</v>
      </c>
      <c r="H7" s="10">
        <v>52</v>
      </c>
      <c r="I7" s="10">
        <v>20</v>
      </c>
      <c r="J7" s="10"/>
      <c r="K7" s="10">
        <v>11</v>
      </c>
      <c r="L7" s="10">
        <v>17</v>
      </c>
      <c r="M7" s="10">
        <v>31</v>
      </c>
      <c r="N7" s="10">
        <v>29</v>
      </c>
      <c r="O7" s="10"/>
      <c r="P7" s="10">
        <v>16</v>
      </c>
      <c r="Q7" s="10">
        <v>21</v>
      </c>
      <c r="R7" s="10">
        <v>21</v>
      </c>
      <c r="S7" s="10">
        <v>25</v>
      </c>
      <c r="T7" s="10"/>
      <c r="U7" s="10">
        <v>54</v>
      </c>
      <c r="V7" s="10">
        <v>16</v>
      </c>
      <c r="W7" s="10">
        <v>8</v>
      </c>
      <c r="X7" s="10">
        <v>6</v>
      </c>
      <c r="Y7" s="10">
        <v>2</v>
      </c>
      <c r="Z7" s="10"/>
      <c r="AA7" s="10">
        <v>27</v>
      </c>
      <c r="AB7" s="10">
        <v>32</v>
      </c>
      <c r="AC7" s="10"/>
      <c r="AD7" s="10">
        <v>30</v>
      </c>
      <c r="AE7" s="10">
        <v>40</v>
      </c>
      <c r="AF7" s="10"/>
      <c r="AG7" s="10">
        <v>18</v>
      </c>
      <c r="AH7" s="10">
        <v>16</v>
      </c>
      <c r="AI7" s="10">
        <v>6</v>
      </c>
      <c r="AJ7" s="10">
        <v>10</v>
      </c>
      <c r="AK7" s="10">
        <v>7</v>
      </c>
      <c r="AL7" s="10">
        <v>3</v>
      </c>
      <c r="AM7" s="10">
        <v>1</v>
      </c>
      <c r="AN7" s="10">
        <v>9</v>
      </c>
      <c r="AO7" s="10" t="s">
        <v>122</v>
      </c>
      <c r="AP7" s="10"/>
      <c r="AQ7" s="10">
        <v>33</v>
      </c>
      <c r="AR7" s="10">
        <v>24</v>
      </c>
      <c r="AS7" s="10" t="s">
        <v>122</v>
      </c>
      <c r="AT7" s="10">
        <v>10</v>
      </c>
      <c r="AU7" s="10">
        <v>18</v>
      </c>
      <c r="AV7" s="10">
        <v>3</v>
      </c>
      <c r="AW7" s="10"/>
      <c r="AX7" s="10">
        <v>23</v>
      </c>
      <c r="AY7" s="10">
        <v>31</v>
      </c>
      <c r="AZ7" s="10">
        <v>2</v>
      </c>
      <c r="BA7" s="10">
        <v>9</v>
      </c>
      <c r="BB7" s="10">
        <v>23</v>
      </c>
      <c r="BC7" s="10"/>
      <c r="BD7" s="10">
        <v>70</v>
      </c>
      <c r="BE7" s="10">
        <v>18</v>
      </c>
      <c r="BF7" s="10"/>
      <c r="BG7" s="10">
        <v>57</v>
      </c>
      <c r="BH7" s="10">
        <v>31</v>
      </c>
      <c r="BI7" s="10"/>
      <c r="BJ7" s="10">
        <v>58</v>
      </c>
      <c r="BK7" s="10">
        <v>28</v>
      </c>
    </row>
    <row r="8" spans="2:63" ht="30" customHeight="1" x14ac:dyDescent="0.35">
      <c r="B8" s="11" t="s">
        <v>19</v>
      </c>
      <c r="C8" s="11">
        <v>87</v>
      </c>
      <c r="D8" s="11">
        <v>37</v>
      </c>
      <c r="E8" s="11">
        <v>50</v>
      </c>
      <c r="F8" s="11"/>
      <c r="G8" s="11">
        <v>17</v>
      </c>
      <c r="H8" s="11">
        <v>50</v>
      </c>
      <c r="I8" s="11">
        <v>20</v>
      </c>
      <c r="J8" s="11"/>
      <c r="K8" s="11">
        <v>10</v>
      </c>
      <c r="L8" s="11">
        <v>16</v>
      </c>
      <c r="M8" s="11">
        <v>30</v>
      </c>
      <c r="N8" s="11">
        <v>31</v>
      </c>
      <c r="O8" s="11"/>
      <c r="P8" s="11">
        <v>15</v>
      </c>
      <c r="Q8" s="11">
        <v>21</v>
      </c>
      <c r="R8" s="11">
        <v>20</v>
      </c>
      <c r="S8" s="11">
        <v>25</v>
      </c>
      <c r="T8" s="11"/>
      <c r="U8" s="11">
        <v>54</v>
      </c>
      <c r="V8" s="11">
        <v>15</v>
      </c>
      <c r="W8" s="11">
        <v>7</v>
      </c>
      <c r="X8" s="11">
        <v>6</v>
      </c>
      <c r="Y8" s="11">
        <v>2</v>
      </c>
      <c r="Z8" s="11"/>
      <c r="AA8" s="11">
        <v>27</v>
      </c>
      <c r="AB8" s="11">
        <v>31</v>
      </c>
      <c r="AC8" s="11"/>
      <c r="AD8" s="11">
        <v>30</v>
      </c>
      <c r="AE8" s="11">
        <v>39</v>
      </c>
      <c r="AF8" s="11"/>
      <c r="AG8" s="11">
        <v>17</v>
      </c>
      <c r="AH8" s="11">
        <v>16</v>
      </c>
      <c r="AI8" s="11">
        <v>6</v>
      </c>
      <c r="AJ8" s="11">
        <v>10</v>
      </c>
      <c r="AK8" s="11">
        <v>7</v>
      </c>
      <c r="AL8" s="11">
        <v>4</v>
      </c>
      <c r="AM8" s="11">
        <v>1</v>
      </c>
      <c r="AN8" s="11">
        <v>10</v>
      </c>
      <c r="AO8" s="11" t="s">
        <v>122</v>
      </c>
      <c r="AP8" s="11"/>
      <c r="AQ8" s="11">
        <v>32</v>
      </c>
      <c r="AR8" s="11">
        <v>23</v>
      </c>
      <c r="AS8" s="11" t="s">
        <v>122</v>
      </c>
      <c r="AT8" s="11">
        <v>10</v>
      </c>
      <c r="AU8" s="11">
        <v>19</v>
      </c>
      <c r="AV8" s="11">
        <v>3</v>
      </c>
      <c r="AW8" s="11"/>
      <c r="AX8" s="11">
        <v>23</v>
      </c>
      <c r="AY8" s="11">
        <v>30</v>
      </c>
      <c r="AZ8" s="11">
        <v>2</v>
      </c>
      <c r="BA8" s="11">
        <v>9</v>
      </c>
      <c r="BB8" s="11">
        <v>22</v>
      </c>
      <c r="BC8" s="11"/>
      <c r="BD8" s="11">
        <v>69</v>
      </c>
      <c r="BE8" s="11">
        <v>17</v>
      </c>
      <c r="BF8" s="11"/>
      <c r="BG8" s="11">
        <v>56</v>
      </c>
      <c r="BH8" s="11">
        <v>30</v>
      </c>
      <c r="BI8" s="11"/>
      <c r="BJ8" s="11">
        <v>56</v>
      </c>
      <c r="BK8" s="11">
        <v>28</v>
      </c>
    </row>
    <row r="9" spans="2:63" x14ac:dyDescent="0.35">
      <c r="B9" s="17" t="s">
        <v>322</v>
      </c>
      <c r="C9" s="16">
        <v>0.12361920023555401</v>
      </c>
      <c r="D9" s="16">
        <v>0.16082593331678999</v>
      </c>
      <c r="E9" s="16">
        <v>9.6297002478059807E-2</v>
      </c>
      <c r="F9" s="16"/>
      <c r="G9" s="16">
        <v>5.8426760084771802E-2</v>
      </c>
      <c r="H9" s="16">
        <v>0.13442872153423599</v>
      </c>
      <c r="I9" s="16">
        <v>0.15158295965875901</v>
      </c>
      <c r="J9" s="16"/>
      <c r="K9" s="16">
        <v>0</v>
      </c>
      <c r="L9" s="16">
        <v>0.183569419251081</v>
      </c>
      <c r="M9" s="16">
        <v>0.16238383970005901</v>
      </c>
      <c r="N9" s="16">
        <v>9.5870344319084297E-2</v>
      </c>
      <c r="O9" s="16"/>
      <c r="P9" s="16">
        <v>6.1506524461206698E-2</v>
      </c>
      <c r="Q9" s="16">
        <v>0.18515072629306001</v>
      </c>
      <c r="R9" s="16">
        <v>9.88944617903737E-2</v>
      </c>
      <c r="S9" s="16">
        <v>0.15221871501838499</v>
      </c>
      <c r="T9" s="16"/>
      <c r="U9" s="16">
        <v>0.109972330581461</v>
      </c>
      <c r="V9" s="16">
        <v>0</v>
      </c>
      <c r="W9" s="16">
        <v>0.24711691728607699</v>
      </c>
      <c r="X9" s="16">
        <v>0.51568935644026603</v>
      </c>
      <c r="Y9" s="16">
        <v>0</v>
      </c>
      <c r="Z9" s="16"/>
      <c r="AA9" s="16">
        <v>0.29013466420832101</v>
      </c>
      <c r="AB9" s="16">
        <v>9.2308319135469705E-2</v>
      </c>
      <c r="AC9" s="16"/>
      <c r="AD9" s="16">
        <v>0.19690906560559401</v>
      </c>
      <c r="AE9" s="16">
        <v>9.9496224407855993E-2</v>
      </c>
      <c r="AF9" s="16"/>
      <c r="AG9" s="16">
        <v>0.28074089762571303</v>
      </c>
      <c r="AH9" s="16">
        <v>6.2663159538609306E-2</v>
      </c>
      <c r="AI9" s="16">
        <v>0.172698243768906</v>
      </c>
      <c r="AJ9" s="16">
        <v>0.18737640878233799</v>
      </c>
      <c r="AK9" s="16">
        <v>0.15092518805159999</v>
      </c>
      <c r="AL9" s="16">
        <v>0</v>
      </c>
      <c r="AM9" s="16">
        <v>0</v>
      </c>
      <c r="AN9" s="16">
        <v>0</v>
      </c>
      <c r="AO9" s="16" t="s">
        <v>123</v>
      </c>
      <c r="AP9" s="16"/>
      <c r="AQ9" s="16">
        <v>0.214698504747008</v>
      </c>
      <c r="AR9" s="16">
        <v>0.12681563337090401</v>
      </c>
      <c r="AS9" s="16" t="s">
        <v>123</v>
      </c>
      <c r="AT9" s="16">
        <v>0.100572560021638</v>
      </c>
      <c r="AU9" s="16">
        <v>0</v>
      </c>
      <c r="AV9" s="16">
        <v>0</v>
      </c>
      <c r="AW9" s="16"/>
      <c r="AX9" s="16">
        <v>0.128295465759064</v>
      </c>
      <c r="AY9" s="16">
        <v>0.16041654918908399</v>
      </c>
      <c r="AZ9" s="16">
        <v>0.47297795646866297</v>
      </c>
      <c r="BA9" s="16">
        <v>0</v>
      </c>
      <c r="BB9" s="16">
        <v>8.6377960658531705E-2</v>
      </c>
      <c r="BC9" s="16"/>
      <c r="BD9" s="16">
        <v>0.11354502861115499</v>
      </c>
      <c r="BE9" s="16">
        <v>0.16407397927400999</v>
      </c>
      <c r="BF9" s="16"/>
      <c r="BG9" s="16">
        <v>0.121425563819777</v>
      </c>
      <c r="BH9" s="16">
        <v>0.12769412478224301</v>
      </c>
      <c r="BI9" s="16"/>
      <c r="BJ9" s="16">
        <v>0.120981296714013</v>
      </c>
      <c r="BK9" s="16">
        <v>0.13996550286852999</v>
      </c>
    </row>
    <row r="10" spans="2:63" x14ac:dyDescent="0.35">
      <c r="B10" s="17" t="s">
        <v>323</v>
      </c>
      <c r="C10" s="16">
        <v>5.8586067348161498E-2</v>
      </c>
      <c r="D10" s="16">
        <v>0.112097302868562</v>
      </c>
      <c r="E10" s="16">
        <v>1.9290906551752598E-2</v>
      </c>
      <c r="F10" s="16"/>
      <c r="G10" s="16">
        <v>0</v>
      </c>
      <c r="H10" s="16">
        <v>4.23751914329163E-2</v>
      </c>
      <c r="I10" s="16">
        <v>0.14801480295359001</v>
      </c>
      <c r="J10" s="16"/>
      <c r="K10" s="16">
        <v>9.6426166755187198E-2</v>
      </c>
      <c r="L10" s="16">
        <v>0</v>
      </c>
      <c r="M10" s="16">
        <v>3.2196339945775997E-2</v>
      </c>
      <c r="N10" s="16">
        <v>0.102046831811586</v>
      </c>
      <c r="O10" s="16"/>
      <c r="P10" s="16">
        <v>6.8534471361146806E-2</v>
      </c>
      <c r="Q10" s="16">
        <v>4.5339163429408399E-2</v>
      </c>
      <c r="R10" s="16">
        <v>4.8517037329906802E-2</v>
      </c>
      <c r="S10" s="16">
        <v>8.2578064033846002E-2</v>
      </c>
      <c r="T10" s="16"/>
      <c r="U10" s="16">
        <v>5.6714897344991702E-2</v>
      </c>
      <c r="V10" s="16">
        <v>0.135827811748717</v>
      </c>
      <c r="W10" s="16">
        <v>0</v>
      </c>
      <c r="X10" s="16">
        <v>0</v>
      </c>
      <c r="Y10" s="16">
        <v>0</v>
      </c>
      <c r="Z10" s="16"/>
      <c r="AA10" s="16">
        <v>0</v>
      </c>
      <c r="AB10" s="16">
        <v>3.2464782884639401E-2</v>
      </c>
      <c r="AC10" s="16"/>
      <c r="AD10" s="16">
        <v>6.8260589770270899E-2</v>
      </c>
      <c r="AE10" s="16">
        <v>5.07825837490831E-2</v>
      </c>
      <c r="AF10" s="16"/>
      <c r="AG10" s="16">
        <v>5.5911102668112701E-2</v>
      </c>
      <c r="AH10" s="16">
        <v>6.2023812514076501E-2</v>
      </c>
      <c r="AI10" s="16">
        <v>0</v>
      </c>
      <c r="AJ10" s="16">
        <v>0</v>
      </c>
      <c r="AK10" s="16">
        <v>0</v>
      </c>
      <c r="AL10" s="16">
        <v>0.28551638550517999</v>
      </c>
      <c r="AM10" s="16">
        <v>0</v>
      </c>
      <c r="AN10" s="16">
        <v>0.221466670873391</v>
      </c>
      <c r="AO10" s="16" t="s">
        <v>123</v>
      </c>
      <c r="AP10" s="16"/>
      <c r="AQ10" s="16">
        <v>6.4135020135699897E-2</v>
      </c>
      <c r="AR10" s="16">
        <v>8.6556506001790004E-2</v>
      </c>
      <c r="AS10" s="16" t="s">
        <v>123</v>
      </c>
      <c r="AT10" s="16">
        <v>0</v>
      </c>
      <c r="AU10" s="16">
        <v>5.4700637042396603E-2</v>
      </c>
      <c r="AV10" s="16">
        <v>0</v>
      </c>
      <c r="AW10" s="16"/>
      <c r="AX10" s="16">
        <v>0</v>
      </c>
      <c r="AY10" s="16">
        <v>3.25937649675134E-2</v>
      </c>
      <c r="AZ10" s="16">
        <v>0</v>
      </c>
      <c r="BA10" s="16">
        <v>0</v>
      </c>
      <c r="BB10" s="16">
        <v>0.18474569652450501</v>
      </c>
      <c r="BC10" s="16"/>
      <c r="BD10" s="16">
        <v>5.7983323548259198E-2</v>
      </c>
      <c r="BE10" s="16">
        <v>6.1006501320399198E-2</v>
      </c>
      <c r="BF10" s="16"/>
      <c r="BG10" s="16">
        <v>5.2702754571530001E-2</v>
      </c>
      <c r="BH10" s="16">
        <v>6.9514977662067198E-2</v>
      </c>
      <c r="BI10" s="16"/>
      <c r="BJ10" s="16">
        <v>7.2413276163056303E-2</v>
      </c>
      <c r="BK10" s="16">
        <v>3.5517708197378803E-2</v>
      </c>
    </row>
    <row r="11" spans="2:63" x14ac:dyDescent="0.35">
      <c r="B11" s="17" t="s">
        <v>324</v>
      </c>
      <c r="C11" s="16">
        <v>0.18317716271687401</v>
      </c>
      <c r="D11" s="16">
        <v>0.153692788574917</v>
      </c>
      <c r="E11" s="16">
        <v>0.204828563803436</v>
      </c>
      <c r="F11" s="16"/>
      <c r="G11" s="16">
        <v>0.31619951789719097</v>
      </c>
      <c r="H11" s="16">
        <v>0.148368680207451</v>
      </c>
      <c r="I11" s="16">
        <v>0.15774590897937399</v>
      </c>
      <c r="J11" s="16"/>
      <c r="K11" s="16">
        <v>0.17352532008322</v>
      </c>
      <c r="L11" s="16">
        <v>0.29647502606378201</v>
      </c>
      <c r="M11" s="16">
        <v>0.122781343197294</v>
      </c>
      <c r="N11" s="16">
        <v>0.18677422293016999</v>
      </c>
      <c r="O11" s="16"/>
      <c r="P11" s="16">
        <v>0.114179230991188</v>
      </c>
      <c r="Q11" s="16">
        <v>0.177584546391061</v>
      </c>
      <c r="R11" s="16">
        <v>8.91018565085821E-2</v>
      </c>
      <c r="S11" s="16">
        <v>0.29884126034970698</v>
      </c>
      <c r="T11" s="16"/>
      <c r="U11" s="16">
        <v>0.191063080590441</v>
      </c>
      <c r="V11" s="16">
        <v>0.243480113095391</v>
      </c>
      <c r="W11" s="16">
        <v>0.25506550686746998</v>
      </c>
      <c r="X11" s="16">
        <v>0</v>
      </c>
      <c r="Y11" s="16">
        <v>0</v>
      </c>
      <c r="Z11" s="16"/>
      <c r="AA11" s="16">
        <v>0.21154498192589999</v>
      </c>
      <c r="AB11" s="16">
        <v>0.176200869379222</v>
      </c>
      <c r="AC11" s="16"/>
      <c r="AD11" s="16">
        <v>0.21415898558364499</v>
      </c>
      <c r="AE11" s="16">
        <v>0.21864509923272199</v>
      </c>
      <c r="AF11" s="16"/>
      <c r="AG11" s="16">
        <v>0.15822429526298301</v>
      </c>
      <c r="AH11" s="16">
        <v>0.25828085039361698</v>
      </c>
      <c r="AI11" s="16">
        <v>0.17264274878692801</v>
      </c>
      <c r="AJ11" s="16">
        <v>0.100952895467883</v>
      </c>
      <c r="AK11" s="16">
        <v>0.28501846705231498</v>
      </c>
      <c r="AL11" s="16">
        <v>0.45195398296218797</v>
      </c>
      <c r="AM11" s="16">
        <v>0</v>
      </c>
      <c r="AN11" s="16">
        <v>9.2256338948018005E-2</v>
      </c>
      <c r="AO11" s="16" t="s">
        <v>123</v>
      </c>
      <c r="AP11" s="16"/>
      <c r="AQ11" s="16">
        <v>0.15486951485624101</v>
      </c>
      <c r="AR11" s="16">
        <v>0.16771620473469501</v>
      </c>
      <c r="AS11" s="16" t="s">
        <v>123</v>
      </c>
      <c r="AT11" s="16">
        <v>9.4722290867505707E-2</v>
      </c>
      <c r="AU11" s="16">
        <v>0.27256574953808999</v>
      </c>
      <c r="AV11" s="16">
        <v>0.32038161291930101</v>
      </c>
      <c r="AW11" s="16"/>
      <c r="AX11" s="16">
        <v>0.30372744881497699</v>
      </c>
      <c r="AY11" s="16">
        <v>0.164290879289096</v>
      </c>
      <c r="AZ11" s="16">
        <v>0</v>
      </c>
      <c r="BA11" s="16">
        <v>0</v>
      </c>
      <c r="BB11" s="16">
        <v>0.170566305094042</v>
      </c>
      <c r="BC11" s="16"/>
      <c r="BD11" s="16">
        <v>0.175030518228774</v>
      </c>
      <c r="BE11" s="16">
        <v>0.21589158480123999</v>
      </c>
      <c r="BF11" s="16"/>
      <c r="BG11" s="16">
        <v>0.170940403723673</v>
      </c>
      <c r="BH11" s="16">
        <v>0.20590830869652799</v>
      </c>
      <c r="BI11" s="16"/>
      <c r="BJ11" s="16">
        <v>0.18399537673698299</v>
      </c>
      <c r="BK11" s="16">
        <v>0.164216729957855</v>
      </c>
    </row>
    <row r="12" spans="2:63" x14ac:dyDescent="0.35">
      <c r="B12" s="17" t="s">
        <v>325</v>
      </c>
      <c r="C12" s="16">
        <v>0.153411954825831</v>
      </c>
      <c r="D12" s="16">
        <v>0.18438117248731001</v>
      </c>
      <c r="E12" s="16">
        <v>0.13067018151575899</v>
      </c>
      <c r="F12" s="16"/>
      <c r="G12" s="16">
        <v>5.4222300562715001E-2</v>
      </c>
      <c r="H12" s="16">
        <v>0.20837055155143799</v>
      </c>
      <c r="I12" s="16">
        <v>0.100441711502853</v>
      </c>
      <c r="J12" s="16"/>
      <c r="K12" s="16">
        <v>0.35961485908808699</v>
      </c>
      <c r="L12" s="16">
        <v>0.17047423907788001</v>
      </c>
      <c r="M12" s="16">
        <v>6.2482371970588299E-2</v>
      </c>
      <c r="N12" s="16">
        <v>0.164838422275456</v>
      </c>
      <c r="O12" s="16"/>
      <c r="P12" s="16">
        <v>0.25362288427677898</v>
      </c>
      <c r="Q12" s="16">
        <v>4.1037534389750302E-2</v>
      </c>
      <c r="R12" s="16">
        <v>0.18854612673646301</v>
      </c>
      <c r="S12" s="16">
        <v>0.11718996791372401</v>
      </c>
      <c r="T12" s="16"/>
      <c r="U12" s="16">
        <v>0.129003577391751</v>
      </c>
      <c r="V12" s="16">
        <v>0.182196184591782</v>
      </c>
      <c r="W12" s="16">
        <v>0.24285102547947299</v>
      </c>
      <c r="X12" s="16">
        <v>0.32073358977759903</v>
      </c>
      <c r="Y12" s="16">
        <v>0</v>
      </c>
      <c r="Z12" s="16"/>
      <c r="AA12" s="16">
        <v>0.17258668621617601</v>
      </c>
      <c r="AB12" s="16">
        <v>8.9257661231015806E-2</v>
      </c>
      <c r="AC12" s="16"/>
      <c r="AD12" s="16">
        <v>0.22266444759369899</v>
      </c>
      <c r="AE12" s="16">
        <v>9.6607438030325898E-2</v>
      </c>
      <c r="AF12" s="16"/>
      <c r="AG12" s="16">
        <v>0.17248867477347901</v>
      </c>
      <c r="AH12" s="16">
        <v>5.7560504797873897E-2</v>
      </c>
      <c r="AI12" s="16">
        <v>0.490150722730824</v>
      </c>
      <c r="AJ12" s="16">
        <v>0.100952895467883</v>
      </c>
      <c r="AK12" s="16">
        <v>0</v>
      </c>
      <c r="AL12" s="16">
        <v>0.26252963153263198</v>
      </c>
      <c r="AM12" s="16">
        <v>0</v>
      </c>
      <c r="AN12" s="16">
        <v>0.20673152407638501</v>
      </c>
      <c r="AO12" s="16" t="s">
        <v>123</v>
      </c>
      <c r="AP12" s="16"/>
      <c r="AQ12" s="16">
        <v>0.17257586639752601</v>
      </c>
      <c r="AR12" s="16">
        <v>0.165575760425651</v>
      </c>
      <c r="AS12" s="16" t="s">
        <v>123</v>
      </c>
      <c r="AT12" s="16">
        <v>0.107661638218883</v>
      </c>
      <c r="AU12" s="16">
        <v>0.10621935796839201</v>
      </c>
      <c r="AV12" s="16">
        <v>0.31558870577410397</v>
      </c>
      <c r="AW12" s="16"/>
      <c r="AX12" s="16">
        <v>0.16907461685018399</v>
      </c>
      <c r="AY12" s="16">
        <v>0.119416683119282</v>
      </c>
      <c r="AZ12" s="16">
        <v>0</v>
      </c>
      <c r="BA12" s="16">
        <v>0.11925328884797901</v>
      </c>
      <c r="BB12" s="16">
        <v>0.21050646345865501</v>
      </c>
      <c r="BC12" s="16"/>
      <c r="BD12" s="16">
        <v>0.123333179884466</v>
      </c>
      <c r="BE12" s="16">
        <v>0.27419907652358999</v>
      </c>
      <c r="BF12" s="16"/>
      <c r="BG12" s="16">
        <v>8.7742534870514102E-2</v>
      </c>
      <c r="BH12" s="16">
        <v>0.275400233930854</v>
      </c>
      <c r="BI12" s="16"/>
      <c r="BJ12" s="16">
        <v>0.133152487450483</v>
      </c>
      <c r="BK12" s="16">
        <v>0.20841353882806499</v>
      </c>
    </row>
    <row r="13" spans="2:63" x14ac:dyDescent="0.35">
      <c r="B13" s="17" t="s">
        <v>326</v>
      </c>
      <c r="C13" s="16">
        <v>0.44236326803373399</v>
      </c>
      <c r="D13" s="16">
        <v>0.34746067434046302</v>
      </c>
      <c r="E13" s="16">
        <v>0.51205354228934596</v>
      </c>
      <c r="F13" s="16"/>
      <c r="G13" s="16">
        <v>0.48070362250044502</v>
      </c>
      <c r="H13" s="16">
        <v>0.42943513666168898</v>
      </c>
      <c r="I13" s="16">
        <v>0.44221461690542302</v>
      </c>
      <c r="J13" s="16"/>
      <c r="K13" s="16">
        <v>0.28252500226518801</v>
      </c>
      <c r="L13" s="16">
        <v>0.34948131560725698</v>
      </c>
      <c r="M13" s="16">
        <v>0.53764529275865203</v>
      </c>
      <c r="N13" s="16">
        <v>0.45047017866370298</v>
      </c>
      <c r="O13" s="16"/>
      <c r="P13" s="16">
        <v>0.50215688890967902</v>
      </c>
      <c r="Q13" s="16">
        <v>0.47919058096439199</v>
      </c>
      <c r="R13" s="16">
        <v>0.57494051763467402</v>
      </c>
      <c r="S13" s="16">
        <v>0.34917199268433702</v>
      </c>
      <c r="T13" s="16"/>
      <c r="U13" s="16">
        <v>0.47944933161932601</v>
      </c>
      <c r="V13" s="16">
        <v>0.43849589056410998</v>
      </c>
      <c r="W13" s="16">
        <v>0.25496655036698102</v>
      </c>
      <c r="X13" s="16">
        <v>0.163577053782135</v>
      </c>
      <c r="Y13" s="16">
        <v>1</v>
      </c>
      <c r="Z13" s="16"/>
      <c r="AA13" s="16">
        <v>0.32573366764960299</v>
      </c>
      <c r="AB13" s="16">
        <v>0.58132380694197305</v>
      </c>
      <c r="AC13" s="16"/>
      <c r="AD13" s="16">
        <v>0.29800691144679098</v>
      </c>
      <c r="AE13" s="16">
        <v>0.48738182032348298</v>
      </c>
      <c r="AF13" s="16"/>
      <c r="AG13" s="16">
        <v>0.33263502966971298</v>
      </c>
      <c r="AH13" s="16">
        <v>0.55947167275582299</v>
      </c>
      <c r="AI13" s="16">
        <v>0.164508284713341</v>
      </c>
      <c r="AJ13" s="16">
        <v>0.37412710529979998</v>
      </c>
      <c r="AK13" s="16">
        <v>0.56405634489608503</v>
      </c>
      <c r="AL13" s="16">
        <v>0</v>
      </c>
      <c r="AM13" s="16">
        <v>1</v>
      </c>
      <c r="AN13" s="16">
        <v>0.479545466102206</v>
      </c>
      <c r="AO13" s="16" t="s">
        <v>123</v>
      </c>
      <c r="AP13" s="16"/>
      <c r="AQ13" s="16">
        <v>0.36393246117859002</v>
      </c>
      <c r="AR13" s="16">
        <v>0.41429991490136697</v>
      </c>
      <c r="AS13" s="16" t="s">
        <v>123</v>
      </c>
      <c r="AT13" s="16">
        <v>0.69704351089197303</v>
      </c>
      <c r="AU13" s="16">
        <v>0.48741049969496503</v>
      </c>
      <c r="AV13" s="16">
        <v>0.36402968130659502</v>
      </c>
      <c r="AW13" s="16"/>
      <c r="AX13" s="16">
        <v>0.39890246857577499</v>
      </c>
      <c r="AY13" s="16">
        <v>0.47272057196411399</v>
      </c>
      <c r="AZ13" s="16">
        <v>0.52702204353133697</v>
      </c>
      <c r="BA13" s="16">
        <v>0.88074671115202097</v>
      </c>
      <c r="BB13" s="16">
        <v>0.26470051987417498</v>
      </c>
      <c r="BC13" s="16"/>
      <c r="BD13" s="16">
        <v>0.48159296401368401</v>
      </c>
      <c r="BE13" s="16">
        <v>0.28482885808076103</v>
      </c>
      <c r="BF13" s="16"/>
      <c r="BG13" s="16">
        <v>0.52333846534184203</v>
      </c>
      <c r="BH13" s="16">
        <v>0.29194279871137702</v>
      </c>
      <c r="BI13" s="16"/>
      <c r="BJ13" s="16">
        <v>0.489457562935464</v>
      </c>
      <c r="BK13" s="16">
        <v>0.38531308367644601</v>
      </c>
    </row>
    <row r="14" spans="2:63" x14ac:dyDescent="0.35">
      <c r="B14" s="17" t="s">
        <v>84</v>
      </c>
      <c r="C14" s="16">
        <v>3.8842346839845297E-2</v>
      </c>
      <c r="D14" s="16">
        <v>4.1542128411957001E-2</v>
      </c>
      <c r="E14" s="16">
        <v>3.6859803361646799E-2</v>
      </c>
      <c r="F14" s="16"/>
      <c r="G14" s="16">
        <v>9.0447798954877007E-2</v>
      </c>
      <c r="H14" s="16">
        <v>3.7021718612269203E-2</v>
      </c>
      <c r="I14" s="16">
        <v>0</v>
      </c>
      <c r="J14" s="16"/>
      <c r="K14" s="16">
        <v>8.7908651808317903E-2</v>
      </c>
      <c r="L14" s="16">
        <v>0</v>
      </c>
      <c r="M14" s="16">
        <v>8.2510812427630906E-2</v>
      </c>
      <c r="N14" s="16">
        <v>0</v>
      </c>
      <c r="O14" s="16"/>
      <c r="P14" s="16">
        <v>0</v>
      </c>
      <c r="Q14" s="16">
        <v>7.16974485323289E-2</v>
      </c>
      <c r="R14" s="16">
        <v>0</v>
      </c>
      <c r="S14" s="16">
        <v>0</v>
      </c>
      <c r="T14" s="16"/>
      <c r="U14" s="16">
        <v>3.3796782472029899E-2</v>
      </c>
      <c r="V14" s="16">
        <v>0</v>
      </c>
      <c r="W14" s="16">
        <v>0</v>
      </c>
      <c r="X14" s="16">
        <v>0</v>
      </c>
      <c r="Y14" s="16">
        <v>0</v>
      </c>
      <c r="Z14" s="16"/>
      <c r="AA14" s="16">
        <v>0</v>
      </c>
      <c r="AB14" s="16">
        <v>2.8444560427679601E-2</v>
      </c>
      <c r="AC14" s="16"/>
      <c r="AD14" s="16">
        <v>0</v>
      </c>
      <c r="AE14" s="16">
        <v>4.7086834256530603E-2</v>
      </c>
      <c r="AF14" s="16"/>
      <c r="AG14" s="16">
        <v>0</v>
      </c>
      <c r="AH14" s="16">
        <v>0</v>
      </c>
      <c r="AI14" s="16">
        <v>0</v>
      </c>
      <c r="AJ14" s="16">
        <v>0.23659069498209701</v>
      </c>
      <c r="AK14" s="16">
        <v>0</v>
      </c>
      <c r="AL14" s="16">
        <v>0</v>
      </c>
      <c r="AM14" s="16">
        <v>0</v>
      </c>
      <c r="AN14" s="16">
        <v>0</v>
      </c>
      <c r="AO14" s="16" t="s">
        <v>123</v>
      </c>
      <c r="AP14" s="16"/>
      <c r="AQ14" s="16">
        <v>2.97886326849355E-2</v>
      </c>
      <c r="AR14" s="16">
        <v>3.9035980565592099E-2</v>
      </c>
      <c r="AS14" s="16" t="s">
        <v>123</v>
      </c>
      <c r="AT14" s="16">
        <v>0</v>
      </c>
      <c r="AU14" s="16">
        <v>7.9103755756155705E-2</v>
      </c>
      <c r="AV14" s="16">
        <v>0</v>
      </c>
      <c r="AW14" s="16"/>
      <c r="AX14" s="16">
        <v>0</v>
      </c>
      <c r="AY14" s="16">
        <v>5.05615514709108E-2</v>
      </c>
      <c r="AZ14" s="16">
        <v>0</v>
      </c>
      <c r="BA14" s="16">
        <v>0</v>
      </c>
      <c r="BB14" s="16">
        <v>8.3103054390090803E-2</v>
      </c>
      <c r="BC14" s="16"/>
      <c r="BD14" s="16">
        <v>4.8514985713661897E-2</v>
      </c>
      <c r="BE14" s="16">
        <v>0</v>
      </c>
      <c r="BF14" s="16"/>
      <c r="BG14" s="16">
        <v>4.38502776726638E-2</v>
      </c>
      <c r="BH14" s="16">
        <v>2.9539556216931401E-2</v>
      </c>
      <c r="BI14" s="16"/>
      <c r="BJ14" s="16">
        <v>0</v>
      </c>
      <c r="BK14" s="16">
        <v>6.6573436471725297E-2</v>
      </c>
    </row>
    <row r="15" spans="2:63" x14ac:dyDescent="0.35">
      <c r="B15" s="17" t="s">
        <v>327</v>
      </c>
      <c r="C15" s="19">
        <v>0.182205267583716</v>
      </c>
      <c r="D15" s="19">
        <v>0.27292323618535203</v>
      </c>
      <c r="E15" s="19">
        <v>0.115587909029812</v>
      </c>
      <c r="F15" s="19"/>
      <c r="G15" s="19">
        <v>5.8426760084771802E-2</v>
      </c>
      <c r="H15" s="19">
        <v>0.176803912967152</v>
      </c>
      <c r="I15" s="19">
        <v>0.29959776261234899</v>
      </c>
      <c r="J15" s="19"/>
      <c r="K15" s="19">
        <v>9.6426166755187198E-2</v>
      </c>
      <c r="L15" s="19">
        <v>0.183569419251081</v>
      </c>
      <c r="M15" s="19">
        <v>0.19458017964583499</v>
      </c>
      <c r="N15" s="19">
        <v>0.19791717613067</v>
      </c>
      <c r="O15" s="19"/>
      <c r="P15" s="19">
        <v>0.13004099582235401</v>
      </c>
      <c r="Q15" s="19">
        <v>0.23048988972246801</v>
      </c>
      <c r="R15" s="19">
        <v>0.14741149912028001</v>
      </c>
      <c r="S15" s="19">
        <v>0.23479677905223101</v>
      </c>
      <c r="T15" s="19"/>
      <c r="U15" s="19">
        <v>0.16668722792645199</v>
      </c>
      <c r="V15" s="19">
        <v>0.135827811748717</v>
      </c>
      <c r="W15" s="19">
        <v>0.24711691728607699</v>
      </c>
      <c r="X15" s="19">
        <v>0.51568935644026603</v>
      </c>
      <c r="Y15" s="19">
        <v>0</v>
      </c>
      <c r="Z15" s="19"/>
      <c r="AA15" s="19">
        <v>0.29013466420832101</v>
      </c>
      <c r="AB15" s="19">
        <v>0.12477310202010899</v>
      </c>
      <c r="AC15" s="19"/>
      <c r="AD15" s="19">
        <v>0.26516965537586501</v>
      </c>
      <c r="AE15" s="19">
        <v>0.150278808156939</v>
      </c>
      <c r="AF15" s="19"/>
      <c r="AG15" s="19">
        <v>0.33665200029382603</v>
      </c>
      <c r="AH15" s="19">
        <v>0.124686972052686</v>
      </c>
      <c r="AI15" s="19">
        <v>0.172698243768906</v>
      </c>
      <c r="AJ15" s="19">
        <v>0.18737640878233799</v>
      </c>
      <c r="AK15" s="19">
        <v>0.15092518805159999</v>
      </c>
      <c r="AL15" s="19">
        <v>0.28551638550517999</v>
      </c>
      <c r="AM15" s="19">
        <v>0</v>
      </c>
      <c r="AN15" s="19">
        <v>0.221466670873391</v>
      </c>
      <c r="AO15" s="19" t="s">
        <v>123</v>
      </c>
      <c r="AP15" s="19"/>
      <c r="AQ15" s="19">
        <v>0.27883352488270802</v>
      </c>
      <c r="AR15" s="19">
        <v>0.213372139372694</v>
      </c>
      <c r="AS15" s="19" t="s">
        <v>123</v>
      </c>
      <c r="AT15" s="19">
        <v>0.100572560021638</v>
      </c>
      <c r="AU15" s="19">
        <v>5.4700637042396603E-2</v>
      </c>
      <c r="AV15" s="19">
        <v>0</v>
      </c>
      <c r="AW15" s="19"/>
      <c r="AX15" s="19">
        <v>0.128295465759064</v>
      </c>
      <c r="AY15" s="19">
        <v>0.193010314156597</v>
      </c>
      <c r="AZ15" s="19">
        <v>0.47297795646866297</v>
      </c>
      <c r="BA15" s="19">
        <v>0</v>
      </c>
      <c r="BB15" s="19">
        <v>0.27112365718303699</v>
      </c>
      <c r="BC15" s="19"/>
      <c r="BD15" s="19">
        <v>0.171528352159414</v>
      </c>
      <c r="BE15" s="19">
        <v>0.22508048059440899</v>
      </c>
      <c r="BF15" s="19"/>
      <c r="BG15" s="19">
        <v>0.17412831839130699</v>
      </c>
      <c r="BH15" s="19">
        <v>0.19720910244431</v>
      </c>
      <c r="BI15" s="19"/>
      <c r="BJ15" s="19">
        <v>0.19339457287706999</v>
      </c>
      <c r="BK15" s="19">
        <v>0.175483211065909</v>
      </c>
    </row>
    <row r="16" spans="2:63" x14ac:dyDescent="0.35">
      <c r="B16" s="17" t="s">
        <v>328</v>
      </c>
      <c r="C16" s="19">
        <v>0.59577522285956497</v>
      </c>
      <c r="D16" s="19">
        <v>0.53184184682777402</v>
      </c>
      <c r="E16" s="19">
        <v>0.64272372380510501</v>
      </c>
      <c r="F16" s="19"/>
      <c r="G16" s="19">
        <v>0.53492592306316</v>
      </c>
      <c r="H16" s="19">
        <v>0.637805688213127</v>
      </c>
      <c r="I16" s="19">
        <v>0.54265632840827605</v>
      </c>
      <c r="J16" s="19"/>
      <c r="K16" s="19">
        <v>0.64213986135327505</v>
      </c>
      <c r="L16" s="19">
        <v>0.51995555468513699</v>
      </c>
      <c r="M16" s="19">
        <v>0.60012766472923995</v>
      </c>
      <c r="N16" s="19">
        <v>0.61530860093915996</v>
      </c>
      <c r="O16" s="19"/>
      <c r="P16" s="19">
        <v>0.75577977318645795</v>
      </c>
      <c r="Q16" s="19">
        <v>0.52022811535414204</v>
      </c>
      <c r="R16" s="19">
        <v>0.763486644371137</v>
      </c>
      <c r="S16" s="19">
        <v>0.46636196059806201</v>
      </c>
      <c r="T16" s="19"/>
      <c r="U16" s="19">
        <v>0.60845290901107696</v>
      </c>
      <c r="V16" s="19">
        <v>0.62069207515589297</v>
      </c>
      <c r="W16" s="19">
        <v>0.49781757584645397</v>
      </c>
      <c r="X16" s="19">
        <v>0.48431064355973402</v>
      </c>
      <c r="Y16" s="19">
        <v>1</v>
      </c>
      <c r="Z16" s="19"/>
      <c r="AA16" s="19">
        <v>0.498320353865779</v>
      </c>
      <c r="AB16" s="19">
        <v>0.67058146817298903</v>
      </c>
      <c r="AC16" s="19"/>
      <c r="AD16" s="19">
        <v>0.52067135904049</v>
      </c>
      <c r="AE16" s="19">
        <v>0.58398925835380799</v>
      </c>
      <c r="AF16" s="19"/>
      <c r="AG16" s="19">
        <v>0.50512370444319199</v>
      </c>
      <c r="AH16" s="19">
        <v>0.61703217755369699</v>
      </c>
      <c r="AI16" s="19">
        <v>0.65465900744416605</v>
      </c>
      <c r="AJ16" s="19">
        <v>0.47508000076768298</v>
      </c>
      <c r="AK16" s="19">
        <v>0.56405634489608503</v>
      </c>
      <c r="AL16" s="19">
        <v>0.26252963153263198</v>
      </c>
      <c r="AM16" s="19">
        <v>1</v>
      </c>
      <c r="AN16" s="19">
        <v>0.68627699017859101</v>
      </c>
      <c r="AO16" s="19" t="s">
        <v>123</v>
      </c>
      <c r="AP16" s="19"/>
      <c r="AQ16" s="19">
        <v>0.536508327576116</v>
      </c>
      <c r="AR16" s="19">
        <v>0.579875675327019</v>
      </c>
      <c r="AS16" s="19" t="s">
        <v>123</v>
      </c>
      <c r="AT16" s="19">
        <v>0.804705149110856</v>
      </c>
      <c r="AU16" s="19">
        <v>0.59362985766335796</v>
      </c>
      <c r="AV16" s="19">
        <v>0.67961838708069899</v>
      </c>
      <c r="AW16" s="19"/>
      <c r="AX16" s="19">
        <v>0.56797708542595904</v>
      </c>
      <c r="AY16" s="19">
        <v>0.59213725508339599</v>
      </c>
      <c r="AZ16" s="19">
        <v>0.52702204353133697</v>
      </c>
      <c r="BA16" s="19">
        <v>1</v>
      </c>
      <c r="BB16" s="19">
        <v>0.47520698333283001</v>
      </c>
      <c r="BC16" s="19"/>
      <c r="BD16" s="19">
        <v>0.60492614389815003</v>
      </c>
      <c r="BE16" s="19">
        <v>0.55902793460435096</v>
      </c>
      <c r="BF16" s="19"/>
      <c r="BG16" s="19">
        <v>0.61108100021235601</v>
      </c>
      <c r="BH16" s="19">
        <v>0.56734303264223096</v>
      </c>
      <c r="BI16" s="19"/>
      <c r="BJ16" s="19">
        <v>0.62261005038594797</v>
      </c>
      <c r="BK16" s="19">
        <v>0.59372662250451103</v>
      </c>
    </row>
    <row r="17" spans="2:63" x14ac:dyDescent="0.35">
      <c r="B17" s="17" t="s">
        <v>96</v>
      </c>
      <c r="C17" s="20">
        <v>-0.41356995527585</v>
      </c>
      <c r="D17" s="20">
        <v>-0.258918610642422</v>
      </c>
      <c r="E17" s="20">
        <v>-0.52713581477529303</v>
      </c>
      <c r="F17" s="20"/>
      <c r="G17" s="20">
        <v>-0.47649916297838901</v>
      </c>
      <c r="H17" s="20">
        <v>-0.46100177524597502</v>
      </c>
      <c r="I17" s="20">
        <v>-0.243058565795927</v>
      </c>
      <c r="J17" s="20"/>
      <c r="K17" s="20">
        <v>-0.54571369459808705</v>
      </c>
      <c r="L17" s="20">
        <v>-0.33638613543405599</v>
      </c>
      <c r="M17" s="20">
        <v>-0.40554748508340499</v>
      </c>
      <c r="N17" s="20">
        <v>-0.41739142480849001</v>
      </c>
      <c r="O17" s="20"/>
      <c r="P17" s="20">
        <v>-0.62573877736410499</v>
      </c>
      <c r="Q17" s="20">
        <v>-0.28973822563167401</v>
      </c>
      <c r="R17" s="20">
        <v>-0.61607514525085705</v>
      </c>
      <c r="S17" s="20">
        <v>-0.23156518154583</v>
      </c>
      <c r="T17" s="20"/>
      <c r="U17" s="20">
        <v>-0.441765681084624</v>
      </c>
      <c r="V17" s="20">
        <v>-0.48486426340717598</v>
      </c>
      <c r="W17" s="20">
        <v>-0.25070065856037699</v>
      </c>
      <c r="X17" s="20">
        <v>3.1378712880532199E-2</v>
      </c>
      <c r="Y17" s="20">
        <v>-1</v>
      </c>
      <c r="Z17" s="20"/>
      <c r="AA17" s="20">
        <v>-0.20818568965745801</v>
      </c>
      <c r="AB17" s="20">
        <v>-0.54580836615287998</v>
      </c>
      <c r="AC17" s="20"/>
      <c r="AD17" s="20">
        <v>-0.25550170366462599</v>
      </c>
      <c r="AE17" s="20">
        <v>-0.43371045019686899</v>
      </c>
      <c r="AF17" s="20"/>
      <c r="AG17" s="20">
        <v>-0.16847170414936599</v>
      </c>
      <c r="AH17" s="20">
        <v>-0.49234520550101202</v>
      </c>
      <c r="AI17" s="20">
        <v>-0.48196076367525997</v>
      </c>
      <c r="AJ17" s="20">
        <v>-0.28770359198534501</v>
      </c>
      <c r="AK17" s="20">
        <v>-0.41313115684448498</v>
      </c>
      <c r="AL17" s="20">
        <v>2.2986753972548901E-2</v>
      </c>
      <c r="AM17" s="20">
        <v>-1</v>
      </c>
      <c r="AN17" s="20">
        <v>-0.4648103193052</v>
      </c>
      <c r="AO17" s="20" t="s">
        <v>123</v>
      </c>
      <c r="AP17" s="20"/>
      <c r="AQ17" s="20">
        <v>-0.25767480269340898</v>
      </c>
      <c r="AR17" s="20">
        <v>-0.366503535954325</v>
      </c>
      <c r="AS17" s="20" t="s">
        <v>123</v>
      </c>
      <c r="AT17" s="20">
        <v>-0.70413258908921805</v>
      </c>
      <c r="AU17" s="20">
        <v>-0.53892922062096105</v>
      </c>
      <c r="AV17" s="20">
        <v>-0.67961838708069899</v>
      </c>
      <c r="AW17" s="20"/>
      <c r="AX17" s="20">
        <v>-0.43968161966689501</v>
      </c>
      <c r="AY17" s="20">
        <v>-0.39912694092679801</v>
      </c>
      <c r="AZ17" s="20">
        <v>-5.4044087062674398E-2</v>
      </c>
      <c r="BA17" s="20">
        <v>-1</v>
      </c>
      <c r="BB17" s="20">
        <v>-0.20408332614979299</v>
      </c>
      <c r="BC17" s="20"/>
      <c r="BD17" s="20">
        <v>-0.43339779173873499</v>
      </c>
      <c r="BE17" s="20">
        <v>-0.33394745400994102</v>
      </c>
      <c r="BF17" s="20"/>
      <c r="BG17" s="20">
        <v>-0.43695268182104902</v>
      </c>
      <c r="BH17" s="20">
        <v>-0.37013393019792101</v>
      </c>
      <c r="BI17" s="20"/>
      <c r="BJ17" s="20">
        <v>-0.42921547750887801</v>
      </c>
      <c r="BK17" s="20">
        <v>-0.418243411438602</v>
      </c>
    </row>
    <row r="18" spans="2:63" x14ac:dyDescent="0.35">
      <c r="B18" s="15" t="s">
        <v>497</v>
      </c>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K22"/>
  <sheetViews>
    <sheetView showGridLines="0" topLeftCell="A8"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1010</v>
      </c>
      <c r="D7" s="10">
        <v>477</v>
      </c>
      <c r="E7" s="10">
        <v>530</v>
      </c>
      <c r="F7" s="10"/>
      <c r="G7" s="10">
        <v>154</v>
      </c>
      <c r="H7" s="10">
        <v>389</v>
      </c>
      <c r="I7" s="10">
        <v>467</v>
      </c>
      <c r="J7" s="10"/>
      <c r="K7" s="10">
        <v>185</v>
      </c>
      <c r="L7" s="10">
        <v>213</v>
      </c>
      <c r="M7" s="10">
        <v>395</v>
      </c>
      <c r="N7" s="10">
        <v>217</v>
      </c>
      <c r="O7" s="10"/>
      <c r="P7" s="10">
        <v>160</v>
      </c>
      <c r="Q7" s="10">
        <v>207</v>
      </c>
      <c r="R7" s="10">
        <v>178</v>
      </c>
      <c r="S7" s="10">
        <v>410</v>
      </c>
      <c r="T7" s="10"/>
      <c r="U7" s="10">
        <v>534</v>
      </c>
      <c r="V7" s="10">
        <v>237</v>
      </c>
      <c r="W7" s="10">
        <v>128</v>
      </c>
      <c r="X7" s="10">
        <v>79</v>
      </c>
      <c r="Y7" s="10">
        <v>15</v>
      </c>
      <c r="Z7" s="10"/>
      <c r="AA7" s="10">
        <v>325</v>
      </c>
      <c r="AB7" s="10">
        <v>340</v>
      </c>
      <c r="AC7" s="10"/>
      <c r="AD7" s="10">
        <v>407</v>
      </c>
      <c r="AE7" s="10">
        <v>427</v>
      </c>
      <c r="AF7" s="10"/>
      <c r="AG7" s="10">
        <v>223</v>
      </c>
      <c r="AH7" s="10">
        <v>239</v>
      </c>
      <c r="AI7" s="10">
        <v>89</v>
      </c>
      <c r="AJ7" s="10">
        <v>177</v>
      </c>
      <c r="AK7" s="10">
        <v>65</v>
      </c>
      <c r="AL7" s="10">
        <v>42</v>
      </c>
      <c r="AM7" s="10">
        <v>23</v>
      </c>
      <c r="AN7" s="10">
        <v>55</v>
      </c>
      <c r="AO7" s="10">
        <v>3</v>
      </c>
      <c r="AP7" s="10"/>
      <c r="AQ7" s="10">
        <v>485</v>
      </c>
      <c r="AR7" s="10">
        <v>235</v>
      </c>
      <c r="AS7" s="10">
        <v>15</v>
      </c>
      <c r="AT7" s="10">
        <v>72</v>
      </c>
      <c r="AU7" s="10">
        <v>169</v>
      </c>
      <c r="AV7" s="10">
        <v>22</v>
      </c>
      <c r="AW7" s="10"/>
      <c r="AX7" s="10">
        <v>176</v>
      </c>
      <c r="AY7" s="10">
        <v>473</v>
      </c>
      <c r="AZ7" s="10">
        <v>34</v>
      </c>
      <c r="BA7" s="10">
        <v>144</v>
      </c>
      <c r="BB7" s="10">
        <v>183</v>
      </c>
      <c r="BC7" s="10"/>
      <c r="BD7" s="10">
        <v>654</v>
      </c>
      <c r="BE7" s="10">
        <v>351</v>
      </c>
      <c r="BF7" s="10"/>
      <c r="BG7" s="10">
        <v>484</v>
      </c>
      <c r="BH7" s="10">
        <v>523</v>
      </c>
      <c r="BI7" s="10"/>
      <c r="BJ7" s="10">
        <v>583</v>
      </c>
      <c r="BK7" s="10">
        <v>400</v>
      </c>
    </row>
    <row r="8" spans="2:63" ht="30" customHeight="1" x14ac:dyDescent="0.35">
      <c r="B8" s="11" t="s">
        <v>19</v>
      </c>
      <c r="C8" s="11">
        <v>1010</v>
      </c>
      <c r="D8" s="11">
        <v>504</v>
      </c>
      <c r="E8" s="11">
        <v>503</v>
      </c>
      <c r="F8" s="11"/>
      <c r="G8" s="11">
        <v>177</v>
      </c>
      <c r="H8" s="11">
        <v>366</v>
      </c>
      <c r="I8" s="11">
        <v>467</v>
      </c>
      <c r="J8" s="11"/>
      <c r="K8" s="11">
        <v>172</v>
      </c>
      <c r="L8" s="11">
        <v>210</v>
      </c>
      <c r="M8" s="11">
        <v>387</v>
      </c>
      <c r="N8" s="11">
        <v>241</v>
      </c>
      <c r="O8" s="11"/>
      <c r="P8" s="11">
        <v>162</v>
      </c>
      <c r="Q8" s="11">
        <v>211</v>
      </c>
      <c r="R8" s="11">
        <v>177</v>
      </c>
      <c r="S8" s="11">
        <v>407</v>
      </c>
      <c r="T8" s="11"/>
      <c r="U8" s="11">
        <v>557</v>
      </c>
      <c r="V8" s="11">
        <v>223</v>
      </c>
      <c r="W8" s="11">
        <v>122</v>
      </c>
      <c r="X8" s="11">
        <v>75</v>
      </c>
      <c r="Y8" s="11">
        <v>15</v>
      </c>
      <c r="Z8" s="11"/>
      <c r="AA8" s="11">
        <v>322</v>
      </c>
      <c r="AB8" s="11">
        <v>343</v>
      </c>
      <c r="AC8" s="11"/>
      <c r="AD8" s="11">
        <v>403</v>
      </c>
      <c r="AE8" s="11">
        <v>429</v>
      </c>
      <c r="AF8" s="11"/>
      <c r="AG8" s="11">
        <v>223</v>
      </c>
      <c r="AH8" s="11">
        <v>236</v>
      </c>
      <c r="AI8" s="11">
        <v>85</v>
      </c>
      <c r="AJ8" s="11">
        <v>185</v>
      </c>
      <c r="AK8" s="11">
        <v>65</v>
      </c>
      <c r="AL8" s="11">
        <v>45</v>
      </c>
      <c r="AM8" s="11">
        <v>23</v>
      </c>
      <c r="AN8" s="11">
        <v>57</v>
      </c>
      <c r="AO8" s="11">
        <v>3</v>
      </c>
      <c r="AP8" s="11"/>
      <c r="AQ8" s="11">
        <v>482</v>
      </c>
      <c r="AR8" s="11">
        <v>234</v>
      </c>
      <c r="AS8" s="11">
        <v>15</v>
      </c>
      <c r="AT8" s="11">
        <v>72</v>
      </c>
      <c r="AU8" s="11">
        <v>173</v>
      </c>
      <c r="AV8" s="11">
        <v>22</v>
      </c>
      <c r="AW8" s="11"/>
      <c r="AX8" s="11">
        <v>181</v>
      </c>
      <c r="AY8" s="11">
        <v>472</v>
      </c>
      <c r="AZ8" s="11">
        <v>35</v>
      </c>
      <c r="BA8" s="11">
        <v>140</v>
      </c>
      <c r="BB8" s="11">
        <v>181</v>
      </c>
      <c r="BC8" s="11"/>
      <c r="BD8" s="11">
        <v>647</v>
      </c>
      <c r="BE8" s="11">
        <v>358</v>
      </c>
      <c r="BF8" s="11"/>
      <c r="BG8" s="11">
        <v>482</v>
      </c>
      <c r="BH8" s="11">
        <v>525</v>
      </c>
      <c r="BI8" s="11"/>
      <c r="BJ8" s="11">
        <v>578</v>
      </c>
      <c r="BK8" s="11">
        <v>404</v>
      </c>
    </row>
    <row r="9" spans="2:63" x14ac:dyDescent="0.35">
      <c r="B9" s="17" t="s">
        <v>322</v>
      </c>
      <c r="C9" s="16">
        <v>0.31801363366680402</v>
      </c>
      <c r="D9" s="16">
        <v>0.21708359747047801</v>
      </c>
      <c r="E9" s="16">
        <v>0.42095953711316703</v>
      </c>
      <c r="F9" s="16"/>
      <c r="G9" s="16">
        <v>0.33515055227049401</v>
      </c>
      <c r="H9" s="16">
        <v>0.37845750540769701</v>
      </c>
      <c r="I9" s="16">
        <v>0.26416120169509999</v>
      </c>
      <c r="J9" s="16"/>
      <c r="K9" s="16">
        <v>0.37376215872725399</v>
      </c>
      <c r="L9" s="16">
        <v>0.32802650838819702</v>
      </c>
      <c r="M9" s="16">
        <v>0.30132223350245202</v>
      </c>
      <c r="N9" s="16">
        <v>0.29631745108784902</v>
      </c>
      <c r="O9" s="16"/>
      <c r="P9" s="16">
        <v>0.43273796949085902</v>
      </c>
      <c r="Q9" s="16">
        <v>0.36641222766153903</v>
      </c>
      <c r="R9" s="16">
        <v>0.27555562664033101</v>
      </c>
      <c r="S9" s="16">
        <v>0.28160984359777402</v>
      </c>
      <c r="T9" s="16"/>
      <c r="U9" s="16">
        <v>0.31333843597316002</v>
      </c>
      <c r="V9" s="16">
        <v>0.32268020917569701</v>
      </c>
      <c r="W9" s="16">
        <v>0.29937429735695498</v>
      </c>
      <c r="X9" s="16">
        <v>0.35329847088275701</v>
      </c>
      <c r="Y9" s="16">
        <v>0.31442135837415203</v>
      </c>
      <c r="Z9" s="16"/>
      <c r="AA9" s="16">
        <v>0.43558401850191197</v>
      </c>
      <c r="AB9" s="16">
        <v>0.25895030317817702</v>
      </c>
      <c r="AC9" s="16"/>
      <c r="AD9" s="16">
        <v>0.38796436471543</v>
      </c>
      <c r="AE9" s="16">
        <v>0.26203850991148397</v>
      </c>
      <c r="AF9" s="16"/>
      <c r="AG9" s="16">
        <v>0.37835833876380998</v>
      </c>
      <c r="AH9" s="16">
        <v>0.24311760378533001</v>
      </c>
      <c r="AI9" s="16">
        <v>0.247937322113161</v>
      </c>
      <c r="AJ9" s="16">
        <v>0.27474808956966901</v>
      </c>
      <c r="AK9" s="16">
        <v>0.28428637735979501</v>
      </c>
      <c r="AL9" s="16">
        <v>0.41648252684874398</v>
      </c>
      <c r="AM9" s="16">
        <v>0.42422851712113602</v>
      </c>
      <c r="AN9" s="16">
        <v>0.43557333955628902</v>
      </c>
      <c r="AO9" s="16">
        <v>0</v>
      </c>
      <c r="AP9" s="16"/>
      <c r="AQ9" s="16">
        <v>0.28552870512272999</v>
      </c>
      <c r="AR9" s="16">
        <v>0.278964062299976</v>
      </c>
      <c r="AS9" s="16">
        <v>0.612104117677992</v>
      </c>
      <c r="AT9" s="16">
        <v>0.42518296644214498</v>
      </c>
      <c r="AU9" s="16">
        <v>0.36164908298683801</v>
      </c>
      <c r="AV9" s="16">
        <v>0.50241448867974603</v>
      </c>
      <c r="AW9" s="16"/>
      <c r="AX9" s="16">
        <v>0.39774826451261402</v>
      </c>
      <c r="AY9" s="16">
        <v>0.31658788963999401</v>
      </c>
      <c r="AZ9" s="16">
        <v>0.33563826175070099</v>
      </c>
      <c r="BA9" s="16">
        <v>0.219009957846065</v>
      </c>
      <c r="BB9" s="16">
        <v>0.31528267924790598</v>
      </c>
      <c r="BC9" s="16"/>
      <c r="BD9" s="16">
        <v>0.30240650239261002</v>
      </c>
      <c r="BE9" s="16">
        <v>0.34526447014513101</v>
      </c>
      <c r="BF9" s="16"/>
      <c r="BG9" s="16">
        <v>0.29036942911649399</v>
      </c>
      <c r="BH9" s="16">
        <v>0.34330048127174201</v>
      </c>
      <c r="BI9" s="16"/>
      <c r="BJ9" s="16">
        <v>0.34742415621274902</v>
      </c>
      <c r="BK9" s="16">
        <v>0.27542050936583001</v>
      </c>
    </row>
    <row r="10" spans="2:63" x14ac:dyDescent="0.35">
      <c r="B10" s="17" t="s">
        <v>323</v>
      </c>
      <c r="C10" s="16">
        <v>0.33988995029114299</v>
      </c>
      <c r="D10" s="16">
        <v>0.37149647870335301</v>
      </c>
      <c r="E10" s="16">
        <v>0.31026901959321501</v>
      </c>
      <c r="F10" s="16"/>
      <c r="G10" s="16">
        <v>0.28129798461393801</v>
      </c>
      <c r="H10" s="16">
        <v>0.32096423084636699</v>
      </c>
      <c r="I10" s="16">
        <v>0.37691394804908002</v>
      </c>
      <c r="J10" s="16"/>
      <c r="K10" s="16">
        <v>0.34365211441434201</v>
      </c>
      <c r="L10" s="16">
        <v>0.34132372708306602</v>
      </c>
      <c r="M10" s="16">
        <v>0.33057173178472699</v>
      </c>
      <c r="N10" s="16">
        <v>0.35091128677158601</v>
      </c>
      <c r="O10" s="16"/>
      <c r="P10" s="16">
        <v>0.226606488593422</v>
      </c>
      <c r="Q10" s="16">
        <v>0.33419850902972997</v>
      </c>
      <c r="R10" s="16">
        <v>0.40892909425200202</v>
      </c>
      <c r="S10" s="16">
        <v>0.36913678511247899</v>
      </c>
      <c r="T10" s="16"/>
      <c r="U10" s="16">
        <v>0.32955673974979699</v>
      </c>
      <c r="V10" s="16">
        <v>0.36358006480147398</v>
      </c>
      <c r="W10" s="16">
        <v>0.35418084762561503</v>
      </c>
      <c r="X10" s="16">
        <v>0.359872023419333</v>
      </c>
      <c r="Y10" s="16">
        <v>0.49879702007055898</v>
      </c>
      <c r="Z10" s="16"/>
      <c r="AA10" s="16">
        <v>0.34867010377096003</v>
      </c>
      <c r="AB10" s="16">
        <v>0.32271882797988299</v>
      </c>
      <c r="AC10" s="16"/>
      <c r="AD10" s="16">
        <v>0.37661490986589102</v>
      </c>
      <c r="AE10" s="16">
        <v>0.30937995287600001</v>
      </c>
      <c r="AF10" s="16"/>
      <c r="AG10" s="16">
        <v>0.30996484811412001</v>
      </c>
      <c r="AH10" s="16">
        <v>0.43490013467274802</v>
      </c>
      <c r="AI10" s="16">
        <v>0.357302145965255</v>
      </c>
      <c r="AJ10" s="16">
        <v>0.34115850677738302</v>
      </c>
      <c r="AK10" s="16">
        <v>0.37606923079954102</v>
      </c>
      <c r="AL10" s="16">
        <v>0.272413790824869</v>
      </c>
      <c r="AM10" s="16">
        <v>0.16473380505652799</v>
      </c>
      <c r="AN10" s="16">
        <v>0.33697784128778302</v>
      </c>
      <c r="AO10" s="16">
        <v>0.31659066330119101</v>
      </c>
      <c r="AP10" s="16"/>
      <c r="AQ10" s="16">
        <v>0.36703122857086501</v>
      </c>
      <c r="AR10" s="16">
        <v>0.38954023800965698</v>
      </c>
      <c r="AS10" s="16">
        <v>5.7287875773717897E-2</v>
      </c>
      <c r="AT10" s="16">
        <v>0.23577884608766</v>
      </c>
      <c r="AU10" s="16">
        <v>0.28857203114344698</v>
      </c>
      <c r="AV10" s="16">
        <v>0.25983354580891799</v>
      </c>
      <c r="AW10" s="16"/>
      <c r="AX10" s="16">
        <v>0.30421294116508502</v>
      </c>
      <c r="AY10" s="16">
        <v>0.328857215594341</v>
      </c>
      <c r="AZ10" s="16">
        <v>0.26743988228253701</v>
      </c>
      <c r="BA10" s="16">
        <v>0.474014451818288</v>
      </c>
      <c r="BB10" s="16">
        <v>0.31442052642809898</v>
      </c>
      <c r="BC10" s="16"/>
      <c r="BD10" s="16">
        <v>0.34807972687741701</v>
      </c>
      <c r="BE10" s="16">
        <v>0.32706065657592198</v>
      </c>
      <c r="BF10" s="16"/>
      <c r="BG10" s="16">
        <v>0.35772867057213298</v>
      </c>
      <c r="BH10" s="16">
        <v>0.32545762894946301</v>
      </c>
      <c r="BI10" s="16"/>
      <c r="BJ10" s="16">
        <v>0.34295272269385801</v>
      </c>
      <c r="BK10" s="16">
        <v>0.347404686150736</v>
      </c>
    </row>
    <row r="11" spans="2:63" x14ac:dyDescent="0.35">
      <c r="B11" s="17" t="s">
        <v>324</v>
      </c>
      <c r="C11" s="16">
        <v>0.204633326600306</v>
      </c>
      <c r="D11" s="16">
        <v>0.25525033091443899</v>
      </c>
      <c r="E11" s="16">
        <v>0.15126282992802001</v>
      </c>
      <c r="F11" s="16"/>
      <c r="G11" s="16">
        <v>0.24616203857683</v>
      </c>
      <c r="H11" s="16">
        <v>0.16134477699727001</v>
      </c>
      <c r="I11" s="16">
        <v>0.222821055733194</v>
      </c>
      <c r="J11" s="16"/>
      <c r="K11" s="16">
        <v>0.16869110701015699</v>
      </c>
      <c r="L11" s="16">
        <v>0.201001791840976</v>
      </c>
      <c r="M11" s="16">
        <v>0.20620478084033</v>
      </c>
      <c r="N11" s="16">
        <v>0.23090945825181999</v>
      </c>
      <c r="O11" s="16"/>
      <c r="P11" s="16">
        <v>0.194660887455472</v>
      </c>
      <c r="Q11" s="16">
        <v>0.17131306104979599</v>
      </c>
      <c r="R11" s="16">
        <v>0.14606516588018401</v>
      </c>
      <c r="S11" s="16">
        <v>0.23793994661540199</v>
      </c>
      <c r="T11" s="16"/>
      <c r="U11" s="16">
        <v>0.207159983688505</v>
      </c>
      <c r="V11" s="16">
        <v>0.192477782319737</v>
      </c>
      <c r="W11" s="16">
        <v>0.240894487979321</v>
      </c>
      <c r="X11" s="16">
        <v>0.179039447950752</v>
      </c>
      <c r="Y11" s="16">
        <v>6.4266786590426395E-2</v>
      </c>
      <c r="Z11" s="16"/>
      <c r="AA11" s="16">
        <v>0.13088824817038899</v>
      </c>
      <c r="AB11" s="16">
        <v>0.25977973074819199</v>
      </c>
      <c r="AC11" s="16"/>
      <c r="AD11" s="16">
        <v>0.14072670663544901</v>
      </c>
      <c r="AE11" s="16">
        <v>0.26953546603098699</v>
      </c>
      <c r="AF11" s="16"/>
      <c r="AG11" s="16">
        <v>0.19073224437428499</v>
      </c>
      <c r="AH11" s="16">
        <v>0.211702080447839</v>
      </c>
      <c r="AI11" s="16">
        <v>0.202508433633829</v>
      </c>
      <c r="AJ11" s="16">
        <v>0.248423846765083</v>
      </c>
      <c r="AK11" s="16">
        <v>0.139025829496076</v>
      </c>
      <c r="AL11" s="16">
        <v>0.201391026435467</v>
      </c>
      <c r="AM11" s="16">
        <v>0.33421337727039502</v>
      </c>
      <c r="AN11" s="16">
        <v>0.150192436130718</v>
      </c>
      <c r="AO11" s="16">
        <v>0.68340933669880899</v>
      </c>
      <c r="AP11" s="16"/>
      <c r="AQ11" s="16">
        <v>0.22257570567638901</v>
      </c>
      <c r="AR11" s="16">
        <v>0.17568909513574299</v>
      </c>
      <c r="AS11" s="16">
        <v>0.106270438408441</v>
      </c>
      <c r="AT11" s="16">
        <v>0.25926804205280202</v>
      </c>
      <c r="AU11" s="16">
        <v>0.18326367512854599</v>
      </c>
      <c r="AV11" s="16">
        <v>0.19928177786391599</v>
      </c>
      <c r="AW11" s="16"/>
      <c r="AX11" s="16">
        <v>0.19663783825251299</v>
      </c>
      <c r="AY11" s="16">
        <v>0.216105694580357</v>
      </c>
      <c r="AZ11" s="16">
        <v>0.18558944473809599</v>
      </c>
      <c r="BA11" s="16">
        <v>0.21717073647780599</v>
      </c>
      <c r="BB11" s="16">
        <v>0.176746963540726</v>
      </c>
      <c r="BC11" s="16"/>
      <c r="BD11" s="16">
        <v>0.207686350362316</v>
      </c>
      <c r="BE11" s="16">
        <v>0.19914861210575999</v>
      </c>
      <c r="BF11" s="16"/>
      <c r="BG11" s="16">
        <v>0.20617975820097001</v>
      </c>
      <c r="BH11" s="16">
        <v>0.200573605860455</v>
      </c>
      <c r="BI11" s="16"/>
      <c r="BJ11" s="16">
        <v>0.184459335620038</v>
      </c>
      <c r="BK11" s="16">
        <v>0.22967092113779</v>
      </c>
    </row>
    <row r="12" spans="2:63" x14ac:dyDescent="0.35">
      <c r="B12" s="17" t="s">
        <v>325</v>
      </c>
      <c r="C12" s="16">
        <v>3.11328531352239E-2</v>
      </c>
      <c r="D12" s="16">
        <v>4.7349766859880703E-2</v>
      </c>
      <c r="E12" s="16">
        <v>1.5081678084083601E-2</v>
      </c>
      <c r="F12" s="16"/>
      <c r="G12" s="16">
        <v>2.77173540570207E-2</v>
      </c>
      <c r="H12" s="16">
        <v>3.1791651041140102E-2</v>
      </c>
      <c r="I12" s="16">
        <v>3.1910445277591099E-2</v>
      </c>
      <c r="J12" s="16"/>
      <c r="K12" s="16">
        <v>2.6894091214221798E-2</v>
      </c>
      <c r="L12" s="16">
        <v>3.2093269108677797E-2</v>
      </c>
      <c r="M12" s="16">
        <v>3.2828346916757199E-2</v>
      </c>
      <c r="N12" s="16">
        <v>3.0599060094185601E-2</v>
      </c>
      <c r="O12" s="16"/>
      <c r="P12" s="16">
        <v>3.4783273581179601E-2</v>
      </c>
      <c r="Q12" s="16">
        <v>1.9386959797980999E-2</v>
      </c>
      <c r="R12" s="16">
        <v>3.7654628636976897E-2</v>
      </c>
      <c r="S12" s="16">
        <v>3.2329462863228103E-2</v>
      </c>
      <c r="T12" s="16"/>
      <c r="U12" s="16">
        <v>3.2991445741870698E-2</v>
      </c>
      <c r="V12" s="16">
        <v>1.7081244359657698E-2</v>
      </c>
      <c r="W12" s="16">
        <v>3.7825438954841299E-2</v>
      </c>
      <c r="X12" s="16">
        <v>4.9008829400022699E-2</v>
      </c>
      <c r="Y12" s="16">
        <v>6.4287444765696602E-2</v>
      </c>
      <c r="Z12" s="16"/>
      <c r="AA12" s="16">
        <v>1.4548965108720601E-2</v>
      </c>
      <c r="AB12" s="16">
        <v>3.6948680852283998E-2</v>
      </c>
      <c r="AC12" s="16"/>
      <c r="AD12" s="16">
        <v>2.07226934235883E-2</v>
      </c>
      <c r="AE12" s="16">
        <v>4.34601040923768E-2</v>
      </c>
      <c r="AF12" s="16"/>
      <c r="AG12" s="16">
        <v>4.06476141890608E-2</v>
      </c>
      <c r="AH12" s="16">
        <v>2.06973357347532E-2</v>
      </c>
      <c r="AI12" s="16">
        <v>6.7365959285672503E-2</v>
      </c>
      <c r="AJ12" s="16">
        <v>2.98143372007806E-2</v>
      </c>
      <c r="AK12" s="16">
        <v>6.8502995131029101E-2</v>
      </c>
      <c r="AL12" s="16">
        <v>2.16669750681724E-2</v>
      </c>
      <c r="AM12" s="16">
        <v>3.8030914888406903E-2</v>
      </c>
      <c r="AN12" s="16">
        <v>0</v>
      </c>
      <c r="AO12" s="16">
        <v>0</v>
      </c>
      <c r="AP12" s="16"/>
      <c r="AQ12" s="16">
        <v>3.0329871687098602E-2</v>
      </c>
      <c r="AR12" s="16">
        <v>4.0265977523700598E-2</v>
      </c>
      <c r="AS12" s="16">
        <v>0</v>
      </c>
      <c r="AT12" s="16">
        <v>1.46237532561932E-2</v>
      </c>
      <c r="AU12" s="16">
        <v>3.1906616237903397E-2</v>
      </c>
      <c r="AV12" s="16">
        <v>3.8470187647420197E-2</v>
      </c>
      <c r="AW12" s="16"/>
      <c r="AX12" s="16">
        <v>2.9867942414652002E-2</v>
      </c>
      <c r="AY12" s="16">
        <v>3.41316022018135E-2</v>
      </c>
      <c r="AZ12" s="16">
        <v>5.6452878995644697E-2</v>
      </c>
      <c r="BA12" s="16">
        <v>1.34056720040999E-2</v>
      </c>
      <c r="BB12" s="16">
        <v>3.34333877116475E-2</v>
      </c>
      <c r="BC12" s="16"/>
      <c r="BD12" s="16">
        <v>2.84996317550286E-2</v>
      </c>
      <c r="BE12" s="16">
        <v>3.6311023477442299E-2</v>
      </c>
      <c r="BF12" s="16"/>
      <c r="BG12" s="16">
        <v>3.4476182101979003E-2</v>
      </c>
      <c r="BH12" s="16">
        <v>2.8243240530819402E-2</v>
      </c>
      <c r="BI12" s="16"/>
      <c r="BJ12" s="16">
        <v>2.50561345645357E-2</v>
      </c>
      <c r="BK12" s="16">
        <v>3.9630894492837E-2</v>
      </c>
    </row>
    <row r="13" spans="2:63" x14ac:dyDescent="0.35">
      <c r="B13" s="17" t="s">
        <v>326</v>
      </c>
      <c r="C13" s="16">
        <v>2.0867524334116899E-2</v>
      </c>
      <c r="D13" s="16">
        <v>2.3115587464257199E-2</v>
      </c>
      <c r="E13" s="16">
        <v>1.8740994310618202E-2</v>
      </c>
      <c r="F13" s="16"/>
      <c r="G13" s="16">
        <v>1.4944172333322601E-2</v>
      </c>
      <c r="H13" s="16">
        <v>2.8711721889113299E-2</v>
      </c>
      <c r="I13" s="16">
        <v>1.69649560033686E-2</v>
      </c>
      <c r="J13" s="16"/>
      <c r="K13" s="16">
        <v>2.6751908641544302E-2</v>
      </c>
      <c r="L13" s="16">
        <v>2.3122392089115599E-2</v>
      </c>
      <c r="M13" s="16">
        <v>1.9233667228531402E-2</v>
      </c>
      <c r="N13" s="16">
        <v>1.7328956486872899E-2</v>
      </c>
      <c r="O13" s="16"/>
      <c r="P13" s="16">
        <v>2.3509803483073299E-2</v>
      </c>
      <c r="Q13" s="16">
        <v>9.8068790920683799E-3</v>
      </c>
      <c r="R13" s="16">
        <v>1.6715964427899702E-2</v>
      </c>
      <c r="S13" s="16">
        <v>2.5533660124881199E-2</v>
      </c>
      <c r="T13" s="16"/>
      <c r="U13" s="16">
        <v>1.77722317462146E-2</v>
      </c>
      <c r="V13" s="16">
        <v>2.9202918900855E-2</v>
      </c>
      <c r="W13" s="16">
        <v>1.53759846493696E-2</v>
      </c>
      <c r="X13" s="16">
        <v>1.1607273861640101E-2</v>
      </c>
      <c r="Y13" s="16">
        <v>5.8227390199166201E-2</v>
      </c>
      <c r="Z13" s="16"/>
      <c r="AA13" s="16">
        <v>9.0177901542167604E-3</v>
      </c>
      <c r="AB13" s="16">
        <v>3.11894925963314E-2</v>
      </c>
      <c r="AC13" s="16"/>
      <c r="AD13" s="16">
        <v>1.66628576865787E-2</v>
      </c>
      <c r="AE13" s="16">
        <v>2.8858979559975899E-2</v>
      </c>
      <c r="AF13" s="16"/>
      <c r="AG13" s="16">
        <v>1.3226927201087301E-2</v>
      </c>
      <c r="AH13" s="16">
        <v>2.0189581093930101E-2</v>
      </c>
      <c r="AI13" s="16">
        <v>4.67417601944018E-2</v>
      </c>
      <c r="AJ13" s="16">
        <v>1.9702991571727502E-2</v>
      </c>
      <c r="AK13" s="16">
        <v>0</v>
      </c>
      <c r="AL13" s="16">
        <v>2.3219156750426899E-2</v>
      </c>
      <c r="AM13" s="16">
        <v>0</v>
      </c>
      <c r="AN13" s="16">
        <v>1.5162921384984601E-2</v>
      </c>
      <c r="AO13" s="16">
        <v>0</v>
      </c>
      <c r="AP13" s="16"/>
      <c r="AQ13" s="16">
        <v>1.8320313061496001E-2</v>
      </c>
      <c r="AR13" s="16">
        <v>3.2044600129290501E-2</v>
      </c>
      <c r="AS13" s="16">
        <v>0</v>
      </c>
      <c r="AT13" s="16">
        <v>2.4806519249777399E-2</v>
      </c>
      <c r="AU13" s="16">
        <v>1.7236846513114801E-2</v>
      </c>
      <c r="AV13" s="16">
        <v>0</v>
      </c>
      <c r="AW13" s="16"/>
      <c r="AX13" s="16">
        <v>1.05477182152899E-2</v>
      </c>
      <c r="AY13" s="16">
        <v>1.99368432814384E-2</v>
      </c>
      <c r="AZ13" s="16">
        <v>0</v>
      </c>
      <c r="BA13" s="16">
        <v>2.0732624731934501E-2</v>
      </c>
      <c r="BB13" s="16">
        <v>3.7713965811382699E-2</v>
      </c>
      <c r="BC13" s="16"/>
      <c r="BD13" s="16">
        <v>1.9103696135693699E-2</v>
      </c>
      <c r="BE13" s="16">
        <v>2.43362338315893E-2</v>
      </c>
      <c r="BF13" s="16"/>
      <c r="BG13" s="16">
        <v>1.99052714396778E-2</v>
      </c>
      <c r="BH13" s="16">
        <v>2.1868355334893001E-2</v>
      </c>
      <c r="BI13" s="16"/>
      <c r="BJ13" s="16">
        <v>2.1393915269490901E-2</v>
      </c>
      <c r="BK13" s="16">
        <v>2.1569055114154301E-2</v>
      </c>
    </row>
    <row r="14" spans="2:63" x14ac:dyDescent="0.35">
      <c r="B14" s="17" t="s">
        <v>84</v>
      </c>
      <c r="C14" s="16">
        <v>8.5462711972406596E-2</v>
      </c>
      <c r="D14" s="16">
        <v>8.5704238587591894E-2</v>
      </c>
      <c r="E14" s="16">
        <v>8.3685940970896003E-2</v>
      </c>
      <c r="F14" s="16"/>
      <c r="G14" s="16">
        <v>9.4727898148394801E-2</v>
      </c>
      <c r="H14" s="16">
        <v>7.8730113818413494E-2</v>
      </c>
      <c r="I14" s="16">
        <v>8.7228393241666202E-2</v>
      </c>
      <c r="J14" s="16"/>
      <c r="K14" s="16">
        <v>6.0248619992480899E-2</v>
      </c>
      <c r="L14" s="16">
        <v>7.4432311489968303E-2</v>
      </c>
      <c r="M14" s="16">
        <v>0.109839239727203</v>
      </c>
      <c r="N14" s="16">
        <v>7.3933787307686599E-2</v>
      </c>
      <c r="O14" s="16"/>
      <c r="P14" s="16">
        <v>8.7701577395994906E-2</v>
      </c>
      <c r="Q14" s="16">
        <v>9.8882363368885604E-2</v>
      </c>
      <c r="R14" s="16">
        <v>0.115079520162606</v>
      </c>
      <c r="S14" s="16">
        <v>5.3450301686235102E-2</v>
      </c>
      <c r="T14" s="16"/>
      <c r="U14" s="16">
        <v>9.9181163100452593E-2</v>
      </c>
      <c r="V14" s="16">
        <v>7.4977780442579398E-2</v>
      </c>
      <c r="W14" s="16">
        <v>5.2348943433897503E-2</v>
      </c>
      <c r="X14" s="16">
        <v>4.7173954485495197E-2</v>
      </c>
      <c r="Y14" s="16">
        <v>0</v>
      </c>
      <c r="Z14" s="16"/>
      <c r="AA14" s="16">
        <v>6.12908742938017E-2</v>
      </c>
      <c r="AB14" s="16">
        <v>9.0412964645132293E-2</v>
      </c>
      <c r="AC14" s="16"/>
      <c r="AD14" s="16">
        <v>5.7308467673062698E-2</v>
      </c>
      <c r="AE14" s="16">
        <v>8.6726987529176E-2</v>
      </c>
      <c r="AF14" s="16"/>
      <c r="AG14" s="16">
        <v>6.7070027357636494E-2</v>
      </c>
      <c r="AH14" s="16">
        <v>6.9393264265399504E-2</v>
      </c>
      <c r="AI14" s="16">
        <v>7.81443788076812E-2</v>
      </c>
      <c r="AJ14" s="16">
        <v>8.6152228115357596E-2</v>
      </c>
      <c r="AK14" s="16">
        <v>0.13211556721355899</v>
      </c>
      <c r="AL14" s="16">
        <v>6.4826524072319897E-2</v>
      </c>
      <c r="AM14" s="16">
        <v>3.8793385663535199E-2</v>
      </c>
      <c r="AN14" s="16">
        <v>6.2093461640225202E-2</v>
      </c>
      <c r="AO14" s="16">
        <v>0</v>
      </c>
      <c r="AP14" s="16"/>
      <c r="AQ14" s="16">
        <v>7.6214175881422E-2</v>
      </c>
      <c r="AR14" s="16">
        <v>8.3496026901633297E-2</v>
      </c>
      <c r="AS14" s="16">
        <v>0.22433756813984901</v>
      </c>
      <c r="AT14" s="16">
        <v>4.03398729114222E-2</v>
      </c>
      <c r="AU14" s="16">
        <v>0.117371747990151</v>
      </c>
      <c r="AV14" s="16">
        <v>0</v>
      </c>
      <c r="AW14" s="16"/>
      <c r="AX14" s="16">
        <v>6.0985295439846703E-2</v>
      </c>
      <c r="AY14" s="16">
        <v>8.4380754702055999E-2</v>
      </c>
      <c r="AZ14" s="16">
        <v>0.154879532233022</v>
      </c>
      <c r="BA14" s="16">
        <v>5.5666557121806598E-2</v>
      </c>
      <c r="BB14" s="16">
        <v>0.12240247726023901</v>
      </c>
      <c r="BC14" s="16"/>
      <c r="BD14" s="16">
        <v>9.4224092476934598E-2</v>
      </c>
      <c r="BE14" s="16">
        <v>6.7879003864155296E-2</v>
      </c>
      <c r="BF14" s="16"/>
      <c r="BG14" s="16">
        <v>9.1340688568745401E-2</v>
      </c>
      <c r="BH14" s="16">
        <v>8.0556688052627695E-2</v>
      </c>
      <c r="BI14" s="16"/>
      <c r="BJ14" s="16">
        <v>7.8713735639328E-2</v>
      </c>
      <c r="BK14" s="16">
        <v>8.6303933738652097E-2</v>
      </c>
    </row>
    <row r="15" spans="2:63" x14ac:dyDescent="0.35">
      <c r="B15" s="17" t="s">
        <v>327</v>
      </c>
      <c r="C15" s="19">
        <v>0.65790358395794701</v>
      </c>
      <c r="D15" s="19">
        <v>0.58858007617383101</v>
      </c>
      <c r="E15" s="19">
        <v>0.73122855670638298</v>
      </c>
      <c r="F15" s="19"/>
      <c r="G15" s="19">
        <v>0.61644853688443202</v>
      </c>
      <c r="H15" s="19">
        <v>0.69942173625406301</v>
      </c>
      <c r="I15" s="19">
        <v>0.64107514974418001</v>
      </c>
      <c r="J15" s="19"/>
      <c r="K15" s="19">
        <v>0.717414273141596</v>
      </c>
      <c r="L15" s="19">
        <v>0.66935023547126205</v>
      </c>
      <c r="M15" s="19">
        <v>0.631893965287179</v>
      </c>
      <c r="N15" s="19">
        <v>0.64722873785943502</v>
      </c>
      <c r="O15" s="19"/>
      <c r="P15" s="19">
        <v>0.65934445808427999</v>
      </c>
      <c r="Q15" s="19">
        <v>0.70061073669126905</v>
      </c>
      <c r="R15" s="19">
        <v>0.68448472089233303</v>
      </c>
      <c r="S15" s="19">
        <v>0.65074662871025302</v>
      </c>
      <c r="T15" s="19"/>
      <c r="U15" s="19">
        <v>0.64289517572295696</v>
      </c>
      <c r="V15" s="19">
        <v>0.68626027397717104</v>
      </c>
      <c r="W15" s="19">
        <v>0.65355514498256995</v>
      </c>
      <c r="X15" s="19">
        <v>0.71317049430209001</v>
      </c>
      <c r="Y15" s="19">
        <v>0.81321837844471101</v>
      </c>
      <c r="Z15" s="19"/>
      <c r="AA15" s="19">
        <v>0.78425412227287195</v>
      </c>
      <c r="AB15" s="19">
        <v>0.58166913115806096</v>
      </c>
      <c r="AC15" s="19"/>
      <c r="AD15" s="19">
        <v>0.76457927458132102</v>
      </c>
      <c r="AE15" s="19">
        <v>0.57141846278748398</v>
      </c>
      <c r="AF15" s="19"/>
      <c r="AG15" s="19">
        <v>0.68832318687793004</v>
      </c>
      <c r="AH15" s="19">
        <v>0.678017738458078</v>
      </c>
      <c r="AI15" s="19">
        <v>0.605239468078416</v>
      </c>
      <c r="AJ15" s="19">
        <v>0.61590659634705203</v>
      </c>
      <c r="AK15" s="19">
        <v>0.66035560815933703</v>
      </c>
      <c r="AL15" s="19">
        <v>0.68889631767361303</v>
      </c>
      <c r="AM15" s="19">
        <v>0.58896232217766298</v>
      </c>
      <c r="AN15" s="19">
        <v>0.77255118084407204</v>
      </c>
      <c r="AO15" s="19">
        <v>0.31659066330119101</v>
      </c>
      <c r="AP15" s="19"/>
      <c r="AQ15" s="19">
        <v>0.652559933693595</v>
      </c>
      <c r="AR15" s="19">
        <v>0.66850430030963204</v>
      </c>
      <c r="AS15" s="19">
        <v>0.66939199345170997</v>
      </c>
      <c r="AT15" s="19">
        <v>0.66096181252980601</v>
      </c>
      <c r="AU15" s="19">
        <v>0.65022111413028505</v>
      </c>
      <c r="AV15" s="19">
        <v>0.76224803448866396</v>
      </c>
      <c r="AW15" s="19"/>
      <c r="AX15" s="19">
        <v>0.70196120567769904</v>
      </c>
      <c r="AY15" s="19">
        <v>0.64544510523433496</v>
      </c>
      <c r="AZ15" s="19">
        <v>0.60307814403323801</v>
      </c>
      <c r="BA15" s="19">
        <v>0.69302440966435297</v>
      </c>
      <c r="BB15" s="19">
        <v>0.62970320567600502</v>
      </c>
      <c r="BC15" s="19"/>
      <c r="BD15" s="19">
        <v>0.65048622927002697</v>
      </c>
      <c r="BE15" s="19">
        <v>0.67232512672105305</v>
      </c>
      <c r="BF15" s="19"/>
      <c r="BG15" s="19">
        <v>0.64809809968862697</v>
      </c>
      <c r="BH15" s="19">
        <v>0.66875811022120502</v>
      </c>
      <c r="BI15" s="19"/>
      <c r="BJ15" s="19">
        <v>0.69037687890660704</v>
      </c>
      <c r="BK15" s="19">
        <v>0.62282519551656601</v>
      </c>
    </row>
    <row r="16" spans="2:63" x14ac:dyDescent="0.35">
      <c r="B16" s="17" t="s">
        <v>328</v>
      </c>
      <c r="C16" s="19">
        <v>5.2000377469340803E-2</v>
      </c>
      <c r="D16" s="19">
        <v>7.0465354324137905E-2</v>
      </c>
      <c r="E16" s="19">
        <v>3.3822672394701797E-2</v>
      </c>
      <c r="F16" s="19"/>
      <c r="G16" s="19">
        <v>4.2661526390343298E-2</v>
      </c>
      <c r="H16" s="19">
        <v>6.0503372930253402E-2</v>
      </c>
      <c r="I16" s="19">
        <v>4.8875401280959699E-2</v>
      </c>
      <c r="J16" s="19"/>
      <c r="K16" s="19">
        <v>5.3645999855766097E-2</v>
      </c>
      <c r="L16" s="19">
        <v>5.5215661197793503E-2</v>
      </c>
      <c r="M16" s="19">
        <v>5.2062014145288597E-2</v>
      </c>
      <c r="N16" s="19">
        <v>4.7928016581058497E-2</v>
      </c>
      <c r="O16" s="19"/>
      <c r="P16" s="19">
        <v>5.82930770642529E-2</v>
      </c>
      <c r="Q16" s="19">
        <v>2.9193838890049398E-2</v>
      </c>
      <c r="R16" s="19">
        <v>5.4370593064876599E-2</v>
      </c>
      <c r="S16" s="19">
        <v>5.7863122988109299E-2</v>
      </c>
      <c r="T16" s="19"/>
      <c r="U16" s="19">
        <v>5.0763677488085301E-2</v>
      </c>
      <c r="V16" s="19">
        <v>4.6284163260512698E-2</v>
      </c>
      <c r="W16" s="19">
        <v>5.3201423604210901E-2</v>
      </c>
      <c r="X16" s="19">
        <v>6.06161032616628E-2</v>
      </c>
      <c r="Y16" s="19">
        <v>0.122514834964863</v>
      </c>
      <c r="Z16" s="19"/>
      <c r="AA16" s="19">
        <v>2.3566755262937399E-2</v>
      </c>
      <c r="AB16" s="19">
        <v>6.8138173448615405E-2</v>
      </c>
      <c r="AC16" s="19"/>
      <c r="AD16" s="19">
        <v>3.7385551110166997E-2</v>
      </c>
      <c r="AE16" s="19">
        <v>7.2319083652352706E-2</v>
      </c>
      <c r="AF16" s="19"/>
      <c r="AG16" s="19">
        <v>5.3874541390148099E-2</v>
      </c>
      <c r="AH16" s="19">
        <v>4.0886916828683298E-2</v>
      </c>
      <c r="AI16" s="19">
        <v>0.114107719480074</v>
      </c>
      <c r="AJ16" s="19">
        <v>4.9517328772508099E-2</v>
      </c>
      <c r="AK16" s="19">
        <v>6.8502995131029101E-2</v>
      </c>
      <c r="AL16" s="19">
        <v>4.4886131818599302E-2</v>
      </c>
      <c r="AM16" s="19">
        <v>3.8030914888406903E-2</v>
      </c>
      <c r="AN16" s="19">
        <v>1.5162921384984601E-2</v>
      </c>
      <c r="AO16" s="19">
        <v>0</v>
      </c>
      <c r="AP16" s="19"/>
      <c r="AQ16" s="19">
        <v>4.8650184748594602E-2</v>
      </c>
      <c r="AR16" s="19">
        <v>7.2310577652990995E-2</v>
      </c>
      <c r="AS16" s="19">
        <v>0</v>
      </c>
      <c r="AT16" s="19">
        <v>3.9430272505970497E-2</v>
      </c>
      <c r="AU16" s="19">
        <v>4.9143462751018101E-2</v>
      </c>
      <c r="AV16" s="19">
        <v>3.8470187647420197E-2</v>
      </c>
      <c r="AW16" s="19"/>
      <c r="AX16" s="19">
        <v>4.0415660629941903E-2</v>
      </c>
      <c r="AY16" s="19">
        <v>5.4068445483251897E-2</v>
      </c>
      <c r="AZ16" s="19">
        <v>5.6452878995644697E-2</v>
      </c>
      <c r="BA16" s="19">
        <v>3.4138296736034399E-2</v>
      </c>
      <c r="BB16" s="19">
        <v>7.1147353523030199E-2</v>
      </c>
      <c r="BC16" s="19"/>
      <c r="BD16" s="19">
        <v>4.7603327890722198E-2</v>
      </c>
      <c r="BE16" s="19">
        <v>6.0647257309031602E-2</v>
      </c>
      <c r="BF16" s="19"/>
      <c r="BG16" s="19">
        <v>5.4381453541656799E-2</v>
      </c>
      <c r="BH16" s="19">
        <v>5.0111595865712399E-2</v>
      </c>
      <c r="BI16" s="19"/>
      <c r="BJ16" s="19">
        <v>4.6450049834026598E-2</v>
      </c>
      <c r="BK16" s="19">
        <v>6.1199949606991301E-2</v>
      </c>
    </row>
    <row r="17" spans="2:63" x14ac:dyDescent="0.35">
      <c r="B17" s="17" t="s">
        <v>96</v>
      </c>
      <c r="C17" s="20">
        <v>0.60590320648860596</v>
      </c>
      <c r="D17" s="20">
        <v>0.51811472184969298</v>
      </c>
      <c r="E17" s="20">
        <v>0.69740588431168105</v>
      </c>
      <c r="F17" s="20"/>
      <c r="G17" s="20">
        <v>0.57378701049408898</v>
      </c>
      <c r="H17" s="20">
        <v>0.63891836332381002</v>
      </c>
      <c r="I17" s="20">
        <v>0.59219974846321999</v>
      </c>
      <c r="J17" s="20"/>
      <c r="K17" s="20">
        <v>0.66376827328582999</v>
      </c>
      <c r="L17" s="20">
        <v>0.61413457427346896</v>
      </c>
      <c r="M17" s="20">
        <v>0.57983195114189001</v>
      </c>
      <c r="N17" s="20">
        <v>0.59930072127837697</v>
      </c>
      <c r="O17" s="20"/>
      <c r="P17" s="20">
        <v>0.60105138102002698</v>
      </c>
      <c r="Q17" s="20">
        <v>0.67141689780121905</v>
      </c>
      <c r="R17" s="20">
        <v>0.63011412782745702</v>
      </c>
      <c r="S17" s="20">
        <v>0.59288350572214399</v>
      </c>
      <c r="T17" s="20"/>
      <c r="U17" s="20">
        <v>0.59213149823487199</v>
      </c>
      <c r="V17" s="20">
        <v>0.63997611071665905</v>
      </c>
      <c r="W17" s="20">
        <v>0.60035372137835896</v>
      </c>
      <c r="X17" s="20">
        <v>0.65255439104042701</v>
      </c>
      <c r="Y17" s="20">
        <v>0.69070354347984797</v>
      </c>
      <c r="Z17" s="20"/>
      <c r="AA17" s="20">
        <v>0.760687367009935</v>
      </c>
      <c r="AB17" s="20">
        <v>0.51353095770944501</v>
      </c>
      <c r="AC17" s="20"/>
      <c r="AD17" s="20">
        <v>0.72719372347115396</v>
      </c>
      <c r="AE17" s="20">
        <v>0.49909937913513203</v>
      </c>
      <c r="AF17" s="20"/>
      <c r="AG17" s="20">
        <v>0.63444864548778201</v>
      </c>
      <c r="AH17" s="20">
        <v>0.63713082162939405</v>
      </c>
      <c r="AI17" s="20">
        <v>0.49113174859834202</v>
      </c>
      <c r="AJ17" s="20">
        <v>0.566389267574544</v>
      </c>
      <c r="AK17" s="20">
        <v>0.59185261302830705</v>
      </c>
      <c r="AL17" s="20">
        <v>0.64401018585501402</v>
      </c>
      <c r="AM17" s="20">
        <v>0.55093140728925705</v>
      </c>
      <c r="AN17" s="20">
        <v>0.75738825945908805</v>
      </c>
      <c r="AO17" s="20">
        <v>0.31659066330119101</v>
      </c>
      <c r="AP17" s="20"/>
      <c r="AQ17" s="20">
        <v>0.60390974894500005</v>
      </c>
      <c r="AR17" s="20">
        <v>0.59619372265664095</v>
      </c>
      <c r="AS17" s="20">
        <v>0.66939199345170997</v>
      </c>
      <c r="AT17" s="20">
        <v>0.62153154002383504</v>
      </c>
      <c r="AU17" s="20">
        <v>0.60107765137926705</v>
      </c>
      <c r="AV17" s="20">
        <v>0.72377784684124402</v>
      </c>
      <c r="AW17" s="20"/>
      <c r="AX17" s="20">
        <v>0.66154554504775698</v>
      </c>
      <c r="AY17" s="20">
        <v>0.591376659751083</v>
      </c>
      <c r="AZ17" s="20">
        <v>0.54662526503759301</v>
      </c>
      <c r="BA17" s="20">
        <v>0.658886112928319</v>
      </c>
      <c r="BB17" s="20">
        <v>0.55855585215297499</v>
      </c>
      <c r="BC17" s="20"/>
      <c r="BD17" s="20">
        <v>0.602882901379304</v>
      </c>
      <c r="BE17" s="20">
        <v>0.61167786941202096</v>
      </c>
      <c r="BF17" s="20"/>
      <c r="BG17" s="20">
        <v>0.59371664614696995</v>
      </c>
      <c r="BH17" s="20">
        <v>0.61864651435549201</v>
      </c>
      <c r="BI17" s="20"/>
      <c r="BJ17" s="20">
        <v>0.64392682907258003</v>
      </c>
      <c r="BK17" s="20">
        <v>0.56162524590957497</v>
      </c>
    </row>
    <row r="18" spans="2:63" x14ac:dyDescent="0.35">
      <c r="B18" s="15"/>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K22"/>
  <sheetViews>
    <sheetView showGridLines="0" topLeftCell="A8" workbookViewId="0">
      <pane xSplit="2" topLeftCell="C1" activePane="topRight" state="frozen"/>
      <selection pane="topRight" activeCell="B22" sqref="B22"/>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1010</v>
      </c>
      <c r="D7" s="10">
        <v>477</v>
      </c>
      <c r="E7" s="10">
        <v>530</v>
      </c>
      <c r="F7" s="10"/>
      <c r="G7" s="10">
        <v>154</v>
      </c>
      <c r="H7" s="10">
        <v>389</v>
      </c>
      <c r="I7" s="10">
        <v>467</v>
      </c>
      <c r="J7" s="10"/>
      <c r="K7" s="10">
        <v>185</v>
      </c>
      <c r="L7" s="10">
        <v>213</v>
      </c>
      <c r="M7" s="10">
        <v>395</v>
      </c>
      <c r="N7" s="10">
        <v>217</v>
      </c>
      <c r="O7" s="10"/>
      <c r="P7" s="10">
        <v>160</v>
      </c>
      <c r="Q7" s="10">
        <v>207</v>
      </c>
      <c r="R7" s="10">
        <v>178</v>
      </c>
      <c r="S7" s="10">
        <v>410</v>
      </c>
      <c r="T7" s="10"/>
      <c r="U7" s="10">
        <v>534</v>
      </c>
      <c r="V7" s="10">
        <v>237</v>
      </c>
      <c r="W7" s="10">
        <v>128</v>
      </c>
      <c r="X7" s="10">
        <v>79</v>
      </c>
      <c r="Y7" s="10">
        <v>15</v>
      </c>
      <c r="Z7" s="10"/>
      <c r="AA7" s="10">
        <v>325</v>
      </c>
      <c r="AB7" s="10">
        <v>340</v>
      </c>
      <c r="AC7" s="10"/>
      <c r="AD7" s="10">
        <v>407</v>
      </c>
      <c r="AE7" s="10">
        <v>427</v>
      </c>
      <c r="AF7" s="10"/>
      <c r="AG7" s="10">
        <v>223</v>
      </c>
      <c r="AH7" s="10">
        <v>239</v>
      </c>
      <c r="AI7" s="10">
        <v>89</v>
      </c>
      <c r="AJ7" s="10">
        <v>177</v>
      </c>
      <c r="AK7" s="10">
        <v>65</v>
      </c>
      <c r="AL7" s="10">
        <v>42</v>
      </c>
      <c r="AM7" s="10">
        <v>23</v>
      </c>
      <c r="AN7" s="10">
        <v>55</v>
      </c>
      <c r="AO7" s="10">
        <v>3</v>
      </c>
      <c r="AP7" s="10"/>
      <c r="AQ7" s="10">
        <v>485</v>
      </c>
      <c r="AR7" s="10">
        <v>235</v>
      </c>
      <c r="AS7" s="10">
        <v>15</v>
      </c>
      <c r="AT7" s="10">
        <v>72</v>
      </c>
      <c r="AU7" s="10">
        <v>169</v>
      </c>
      <c r="AV7" s="10">
        <v>22</v>
      </c>
      <c r="AW7" s="10"/>
      <c r="AX7" s="10">
        <v>176</v>
      </c>
      <c r="AY7" s="10">
        <v>473</v>
      </c>
      <c r="AZ7" s="10">
        <v>34</v>
      </c>
      <c r="BA7" s="10">
        <v>144</v>
      </c>
      <c r="BB7" s="10">
        <v>183</v>
      </c>
      <c r="BC7" s="10"/>
      <c r="BD7" s="10">
        <v>654</v>
      </c>
      <c r="BE7" s="10">
        <v>351</v>
      </c>
      <c r="BF7" s="10"/>
      <c r="BG7" s="10">
        <v>484</v>
      </c>
      <c r="BH7" s="10">
        <v>523</v>
      </c>
      <c r="BI7" s="10"/>
      <c r="BJ7" s="10">
        <v>583</v>
      </c>
      <c r="BK7" s="10">
        <v>400</v>
      </c>
    </row>
    <row r="8" spans="2:63" ht="30" customHeight="1" x14ac:dyDescent="0.35">
      <c r="B8" s="11" t="s">
        <v>19</v>
      </c>
      <c r="C8" s="11">
        <v>1010</v>
      </c>
      <c r="D8" s="11">
        <v>504</v>
      </c>
      <c r="E8" s="11">
        <v>503</v>
      </c>
      <c r="F8" s="11"/>
      <c r="G8" s="11">
        <v>177</v>
      </c>
      <c r="H8" s="11">
        <v>366</v>
      </c>
      <c r="I8" s="11">
        <v>467</v>
      </c>
      <c r="J8" s="11"/>
      <c r="K8" s="11">
        <v>172</v>
      </c>
      <c r="L8" s="11">
        <v>210</v>
      </c>
      <c r="M8" s="11">
        <v>387</v>
      </c>
      <c r="N8" s="11">
        <v>241</v>
      </c>
      <c r="O8" s="11"/>
      <c r="P8" s="11">
        <v>162</v>
      </c>
      <c r="Q8" s="11">
        <v>211</v>
      </c>
      <c r="R8" s="11">
        <v>177</v>
      </c>
      <c r="S8" s="11">
        <v>407</v>
      </c>
      <c r="T8" s="11"/>
      <c r="U8" s="11">
        <v>557</v>
      </c>
      <c r="V8" s="11">
        <v>223</v>
      </c>
      <c r="W8" s="11">
        <v>122</v>
      </c>
      <c r="X8" s="11">
        <v>75</v>
      </c>
      <c r="Y8" s="11">
        <v>15</v>
      </c>
      <c r="Z8" s="11"/>
      <c r="AA8" s="11">
        <v>322</v>
      </c>
      <c r="AB8" s="11">
        <v>343</v>
      </c>
      <c r="AC8" s="11"/>
      <c r="AD8" s="11">
        <v>403</v>
      </c>
      <c r="AE8" s="11">
        <v>429</v>
      </c>
      <c r="AF8" s="11"/>
      <c r="AG8" s="11">
        <v>223</v>
      </c>
      <c r="AH8" s="11">
        <v>236</v>
      </c>
      <c r="AI8" s="11">
        <v>85</v>
      </c>
      <c r="AJ8" s="11">
        <v>185</v>
      </c>
      <c r="AK8" s="11">
        <v>65</v>
      </c>
      <c r="AL8" s="11">
        <v>45</v>
      </c>
      <c r="AM8" s="11">
        <v>23</v>
      </c>
      <c r="AN8" s="11">
        <v>57</v>
      </c>
      <c r="AO8" s="11">
        <v>3</v>
      </c>
      <c r="AP8" s="11"/>
      <c r="AQ8" s="11">
        <v>482</v>
      </c>
      <c r="AR8" s="11">
        <v>234</v>
      </c>
      <c r="AS8" s="11">
        <v>15</v>
      </c>
      <c r="AT8" s="11">
        <v>72</v>
      </c>
      <c r="AU8" s="11">
        <v>173</v>
      </c>
      <c r="AV8" s="11">
        <v>22</v>
      </c>
      <c r="AW8" s="11"/>
      <c r="AX8" s="11">
        <v>181</v>
      </c>
      <c r="AY8" s="11">
        <v>472</v>
      </c>
      <c r="AZ8" s="11">
        <v>35</v>
      </c>
      <c r="BA8" s="11">
        <v>140</v>
      </c>
      <c r="BB8" s="11">
        <v>181</v>
      </c>
      <c r="BC8" s="11"/>
      <c r="BD8" s="11">
        <v>647</v>
      </c>
      <c r="BE8" s="11">
        <v>358</v>
      </c>
      <c r="BF8" s="11"/>
      <c r="BG8" s="11">
        <v>482</v>
      </c>
      <c r="BH8" s="11">
        <v>525</v>
      </c>
      <c r="BI8" s="11"/>
      <c r="BJ8" s="11">
        <v>578</v>
      </c>
      <c r="BK8" s="11">
        <v>404</v>
      </c>
    </row>
    <row r="9" spans="2:63" x14ac:dyDescent="0.35">
      <c r="B9" s="17" t="s">
        <v>322</v>
      </c>
      <c r="C9" s="16">
        <v>0.37515629558555202</v>
      </c>
      <c r="D9" s="16">
        <v>0.338612764087239</v>
      </c>
      <c r="E9" s="16">
        <v>0.41397796434220602</v>
      </c>
      <c r="F9" s="16"/>
      <c r="G9" s="16">
        <v>0.45646422260262098</v>
      </c>
      <c r="H9" s="16">
        <v>0.42264008205505099</v>
      </c>
      <c r="I9" s="16">
        <v>0.30715072074810601</v>
      </c>
      <c r="J9" s="16"/>
      <c r="K9" s="16">
        <v>0.40069577479497098</v>
      </c>
      <c r="L9" s="16">
        <v>0.39380222612488203</v>
      </c>
      <c r="M9" s="16">
        <v>0.36134630175510801</v>
      </c>
      <c r="N9" s="16">
        <v>0.36286554525943399</v>
      </c>
      <c r="O9" s="16"/>
      <c r="P9" s="16">
        <v>0.49095046198526698</v>
      </c>
      <c r="Q9" s="16">
        <v>0.44972920396851102</v>
      </c>
      <c r="R9" s="16">
        <v>0.41132487977468202</v>
      </c>
      <c r="S9" s="16">
        <v>0.28889347431255502</v>
      </c>
      <c r="T9" s="16"/>
      <c r="U9" s="16">
        <v>0.41512233806728499</v>
      </c>
      <c r="V9" s="16">
        <v>0.36372539463317199</v>
      </c>
      <c r="W9" s="16">
        <v>0.32297659578299898</v>
      </c>
      <c r="X9" s="16">
        <v>0.225355098503736</v>
      </c>
      <c r="Y9" s="16">
        <v>0.25013391360845499</v>
      </c>
      <c r="Z9" s="16"/>
      <c r="AA9" s="16">
        <v>0.39443572282737699</v>
      </c>
      <c r="AB9" s="16">
        <v>0.36446943855415398</v>
      </c>
      <c r="AC9" s="16"/>
      <c r="AD9" s="16">
        <v>0.37509078151678699</v>
      </c>
      <c r="AE9" s="16">
        <v>0.37317373902934903</v>
      </c>
      <c r="AF9" s="16"/>
      <c r="AG9" s="16">
        <v>0.41736036598395598</v>
      </c>
      <c r="AH9" s="16">
        <v>0.26244644955817698</v>
      </c>
      <c r="AI9" s="16">
        <v>0.31094071034801202</v>
      </c>
      <c r="AJ9" s="16">
        <v>0.382291671458102</v>
      </c>
      <c r="AK9" s="16">
        <v>0.37678167683134201</v>
      </c>
      <c r="AL9" s="16">
        <v>0.43192530256731199</v>
      </c>
      <c r="AM9" s="16">
        <v>0.37999684928764299</v>
      </c>
      <c r="AN9" s="16">
        <v>0.58055649533178799</v>
      </c>
      <c r="AO9" s="16">
        <v>0.68340933669880899</v>
      </c>
      <c r="AP9" s="16"/>
      <c r="AQ9" s="16">
        <v>0.346719637628504</v>
      </c>
      <c r="AR9" s="16">
        <v>0.38738023160019103</v>
      </c>
      <c r="AS9" s="16">
        <v>0.166272351479053</v>
      </c>
      <c r="AT9" s="16">
        <v>0.43377133264328699</v>
      </c>
      <c r="AU9" s="16">
        <v>0.39501069593235599</v>
      </c>
      <c r="AV9" s="16">
        <v>0.70196491785169302</v>
      </c>
      <c r="AW9" s="16"/>
      <c r="AX9" s="16">
        <v>0.37829049208439097</v>
      </c>
      <c r="AY9" s="16">
        <v>0.363423394173012</v>
      </c>
      <c r="AZ9" s="16">
        <v>0.353875872330631</v>
      </c>
      <c r="BA9" s="16">
        <v>0.343914662531288</v>
      </c>
      <c r="BB9" s="16">
        <v>0.43080257426964202</v>
      </c>
      <c r="BC9" s="16"/>
      <c r="BD9" s="16">
        <v>0.35986769029527499</v>
      </c>
      <c r="BE9" s="16">
        <v>0.40004863247384498</v>
      </c>
      <c r="BF9" s="16"/>
      <c r="BG9" s="16">
        <v>0.35083576134201899</v>
      </c>
      <c r="BH9" s="16">
        <v>0.39771906919085498</v>
      </c>
      <c r="BI9" s="16"/>
      <c r="BJ9" s="16">
        <v>0.399582905728816</v>
      </c>
      <c r="BK9" s="16">
        <v>0.33851934627033198</v>
      </c>
    </row>
    <row r="10" spans="2:63" x14ac:dyDescent="0.35">
      <c r="B10" s="17" t="s">
        <v>323</v>
      </c>
      <c r="C10" s="16">
        <v>0.32716631202337898</v>
      </c>
      <c r="D10" s="16">
        <v>0.359779803464574</v>
      </c>
      <c r="E10" s="16">
        <v>0.29444752318339501</v>
      </c>
      <c r="F10" s="16"/>
      <c r="G10" s="16">
        <v>0.239290899852866</v>
      </c>
      <c r="H10" s="16">
        <v>0.31250659362221</v>
      </c>
      <c r="I10" s="16">
        <v>0.37194027645834699</v>
      </c>
      <c r="J10" s="16"/>
      <c r="K10" s="16">
        <v>0.342468044029547</v>
      </c>
      <c r="L10" s="16">
        <v>0.34300534035153601</v>
      </c>
      <c r="M10" s="16">
        <v>0.31164571912737798</v>
      </c>
      <c r="N10" s="16">
        <v>0.32736676621641497</v>
      </c>
      <c r="O10" s="16"/>
      <c r="P10" s="16">
        <v>0.27233703726820901</v>
      </c>
      <c r="Q10" s="16">
        <v>0.31222671656189899</v>
      </c>
      <c r="R10" s="16">
        <v>0.33659482970478299</v>
      </c>
      <c r="S10" s="16">
        <v>0.36539451630766701</v>
      </c>
      <c r="T10" s="16"/>
      <c r="U10" s="16">
        <v>0.30035340829322399</v>
      </c>
      <c r="V10" s="16">
        <v>0.35250492394887101</v>
      </c>
      <c r="W10" s="16">
        <v>0.313360528525297</v>
      </c>
      <c r="X10" s="16">
        <v>0.50302791835363903</v>
      </c>
      <c r="Y10" s="16">
        <v>0.30586845106236099</v>
      </c>
      <c r="Z10" s="16"/>
      <c r="AA10" s="16">
        <v>0.34909314523263002</v>
      </c>
      <c r="AB10" s="16">
        <v>0.32042942297928301</v>
      </c>
      <c r="AC10" s="16"/>
      <c r="AD10" s="16">
        <v>0.33013013981753903</v>
      </c>
      <c r="AE10" s="16">
        <v>0.31862510192020999</v>
      </c>
      <c r="AF10" s="16"/>
      <c r="AG10" s="16">
        <v>0.32675434069973702</v>
      </c>
      <c r="AH10" s="16">
        <v>0.40862978976984099</v>
      </c>
      <c r="AI10" s="16">
        <v>0.36791613429015702</v>
      </c>
      <c r="AJ10" s="16">
        <v>0.304120253862457</v>
      </c>
      <c r="AK10" s="16">
        <v>0.31193525638127501</v>
      </c>
      <c r="AL10" s="16">
        <v>0.25206079454060698</v>
      </c>
      <c r="AM10" s="16">
        <v>0.32442556709390302</v>
      </c>
      <c r="AN10" s="16">
        <v>0.211412038159174</v>
      </c>
      <c r="AO10" s="16">
        <v>0.31659066330119101</v>
      </c>
      <c r="AP10" s="16"/>
      <c r="AQ10" s="16">
        <v>0.34727460733339499</v>
      </c>
      <c r="AR10" s="16">
        <v>0.31932119132034997</v>
      </c>
      <c r="AS10" s="16">
        <v>0.36031807678815397</v>
      </c>
      <c r="AT10" s="16">
        <v>0.40329723563204101</v>
      </c>
      <c r="AU10" s="16">
        <v>0.27928107796714002</v>
      </c>
      <c r="AV10" s="16">
        <v>0.12462613499716201</v>
      </c>
      <c r="AW10" s="16"/>
      <c r="AX10" s="16">
        <v>0.32725572020092197</v>
      </c>
      <c r="AY10" s="16">
        <v>0.34555387894008599</v>
      </c>
      <c r="AZ10" s="16">
        <v>0.28004460736456499</v>
      </c>
      <c r="BA10" s="16">
        <v>0.37109183418589198</v>
      </c>
      <c r="BB10" s="16">
        <v>0.25434870588837399</v>
      </c>
      <c r="BC10" s="16"/>
      <c r="BD10" s="16">
        <v>0.33840157601765603</v>
      </c>
      <c r="BE10" s="16">
        <v>0.311202160672303</v>
      </c>
      <c r="BF10" s="16"/>
      <c r="BG10" s="16">
        <v>0.35307705908025899</v>
      </c>
      <c r="BH10" s="16">
        <v>0.30525895220910199</v>
      </c>
      <c r="BI10" s="16"/>
      <c r="BJ10" s="16">
        <v>0.35229449096434201</v>
      </c>
      <c r="BK10" s="16">
        <v>0.29978690764855997</v>
      </c>
    </row>
    <row r="11" spans="2:63" x14ac:dyDescent="0.35">
      <c r="B11" s="17" t="s">
        <v>324</v>
      </c>
      <c r="C11" s="16">
        <v>0.17450677530087699</v>
      </c>
      <c r="D11" s="16">
        <v>0.17346180285216201</v>
      </c>
      <c r="E11" s="16">
        <v>0.174695353255753</v>
      </c>
      <c r="F11" s="16"/>
      <c r="G11" s="16">
        <v>0.18498262398012399</v>
      </c>
      <c r="H11" s="16">
        <v>0.157218893051317</v>
      </c>
      <c r="I11" s="16">
        <v>0.18408447567896399</v>
      </c>
      <c r="J11" s="16"/>
      <c r="K11" s="16">
        <v>0.138710983253547</v>
      </c>
      <c r="L11" s="16">
        <v>0.16185949295979701</v>
      </c>
      <c r="M11" s="16">
        <v>0.19338587231943299</v>
      </c>
      <c r="N11" s="16">
        <v>0.18075498085850999</v>
      </c>
      <c r="O11" s="16"/>
      <c r="P11" s="16">
        <v>0.15005835166651399</v>
      </c>
      <c r="Q11" s="16">
        <v>0.11223450345444801</v>
      </c>
      <c r="R11" s="16">
        <v>0.170395070523916</v>
      </c>
      <c r="S11" s="16">
        <v>0.20797765933196799</v>
      </c>
      <c r="T11" s="16"/>
      <c r="U11" s="16">
        <v>0.173784274681722</v>
      </c>
      <c r="V11" s="16">
        <v>0.18287279003690299</v>
      </c>
      <c r="W11" s="16">
        <v>0.20342249341194099</v>
      </c>
      <c r="X11" s="16">
        <v>0.108188724057786</v>
      </c>
      <c r="Y11" s="16">
        <v>0.18682506799847801</v>
      </c>
      <c r="Z11" s="16"/>
      <c r="AA11" s="16">
        <v>0.15036139083313799</v>
      </c>
      <c r="AB11" s="16">
        <v>0.197404983222701</v>
      </c>
      <c r="AC11" s="16"/>
      <c r="AD11" s="16">
        <v>0.17488028022291499</v>
      </c>
      <c r="AE11" s="16">
        <v>0.18287905979622901</v>
      </c>
      <c r="AF11" s="16"/>
      <c r="AG11" s="16">
        <v>0.17023221115237699</v>
      </c>
      <c r="AH11" s="16">
        <v>0.17965896515549001</v>
      </c>
      <c r="AI11" s="16">
        <v>0.18905796286045401</v>
      </c>
      <c r="AJ11" s="16">
        <v>0.19649306822179499</v>
      </c>
      <c r="AK11" s="16">
        <v>0.118480597626206</v>
      </c>
      <c r="AL11" s="16">
        <v>0.17430924723118599</v>
      </c>
      <c r="AM11" s="16">
        <v>0.17658325585958101</v>
      </c>
      <c r="AN11" s="16">
        <v>0.13077508348382899</v>
      </c>
      <c r="AO11" s="16">
        <v>0</v>
      </c>
      <c r="AP11" s="16"/>
      <c r="AQ11" s="16">
        <v>0.191734681572483</v>
      </c>
      <c r="AR11" s="16">
        <v>0.16022082852024799</v>
      </c>
      <c r="AS11" s="16">
        <v>0.16060314129730099</v>
      </c>
      <c r="AT11" s="16">
        <v>0.109101274866892</v>
      </c>
      <c r="AU11" s="16">
        <v>0.18120143831653099</v>
      </c>
      <c r="AV11" s="16">
        <v>0.129442760429405</v>
      </c>
      <c r="AW11" s="16"/>
      <c r="AX11" s="16">
        <v>0.156098530838432</v>
      </c>
      <c r="AY11" s="16">
        <v>0.167388337495535</v>
      </c>
      <c r="AZ11" s="16">
        <v>0.296432747282036</v>
      </c>
      <c r="BA11" s="16">
        <v>0.16862559386435599</v>
      </c>
      <c r="BB11" s="16">
        <v>0.19248322936259099</v>
      </c>
      <c r="BC11" s="16"/>
      <c r="BD11" s="16">
        <v>0.189357776607084</v>
      </c>
      <c r="BE11" s="16">
        <v>0.14727890656968701</v>
      </c>
      <c r="BF11" s="16"/>
      <c r="BG11" s="16">
        <v>0.18973179851632699</v>
      </c>
      <c r="BH11" s="16">
        <v>0.15773152220337999</v>
      </c>
      <c r="BI11" s="16"/>
      <c r="BJ11" s="16">
        <v>0.14506680048242601</v>
      </c>
      <c r="BK11" s="16">
        <v>0.21806921568704299</v>
      </c>
    </row>
    <row r="12" spans="2:63" x14ac:dyDescent="0.35">
      <c r="B12" s="17" t="s">
        <v>325</v>
      </c>
      <c r="C12" s="16">
        <v>5.0318802709937001E-2</v>
      </c>
      <c r="D12" s="16">
        <v>6.1435421885926898E-2</v>
      </c>
      <c r="E12" s="16">
        <v>3.9488342909351597E-2</v>
      </c>
      <c r="F12" s="16"/>
      <c r="G12" s="16">
        <v>1.37299616518094E-2</v>
      </c>
      <c r="H12" s="16">
        <v>4.3456266140009997E-2</v>
      </c>
      <c r="I12" s="16">
        <v>6.9555854748646201E-2</v>
      </c>
      <c r="J12" s="16"/>
      <c r="K12" s="16">
        <v>6.2626490250781194E-2</v>
      </c>
      <c r="L12" s="16">
        <v>5.1051899284133402E-2</v>
      </c>
      <c r="M12" s="16">
        <v>3.96811422004461E-2</v>
      </c>
      <c r="N12" s="16">
        <v>5.7972519263695503E-2</v>
      </c>
      <c r="O12" s="16"/>
      <c r="P12" s="16">
        <v>1.2718375257333599E-2</v>
      </c>
      <c r="Q12" s="16">
        <v>2.9794450594951599E-2</v>
      </c>
      <c r="R12" s="16">
        <v>2.1916461832875201E-2</v>
      </c>
      <c r="S12" s="16">
        <v>8.0497140273896303E-2</v>
      </c>
      <c r="T12" s="16"/>
      <c r="U12" s="16">
        <v>3.0034666229962599E-2</v>
      </c>
      <c r="V12" s="16">
        <v>4.3406380378447497E-2</v>
      </c>
      <c r="W12" s="16">
        <v>8.9300087192356201E-2</v>
      </c>
      <c r="X12" s="16">
        <v>0.114690201141225</v>
      </c>
      <c r="Y12" s="16">
        <v>0.25717256733070498</v>
      </c>
      <c r="Z12" s="16"/>
      <c r="AA12" s="16">
        <v>4.6625162458144E-2</v>
      </c>
      <c r="AB12" s="16">
        <v>4.800758260251E-2</v>
      </c>
      <c r="AC12" s="16"/>
      <c r="AD12" s="16">
        <v>6.0642191924056101E-2</v>
      </c>
      <c r="AE12" s="16">
        <v>5.2144230252613201E-2</v>
      </c>
      <c r="AF12" s="16"/>
      <c r="AG12" s="16">
        <v>3.9769228729019203E-2</v>
      </c>
      <c r="AH12" s="16">
        <v>9.4588261405144203E-2</v>
      </c>
      <c r="AI12" s="16">
        <v>6.3967574665213994E-2</v>
      </c>
      <c r="AJ12" s="16">
        <v>3.5891979530729499E-2</v>
      </c>
      <c r="AK12" s="16">
        <v>7.1679635715492795E-2</v>
      </c>
      <c r="AL12" s="16">
        <v>2.3219156750426899E-2</v>
      </c>
      <c r="AM12" s="16">
        <v>3.67367843296693E-2</v>
      </c>
      <c r="AN12" s="16">
        <v>0</v>
      </c>
      <c r="AO12" s="16">
        <v>0</v>
      </c>
      <c r="AP12" s="16"/>
      <c r="AQ12" s="16">
        <v>5.6079328497383799E-2</v>
      </c>
      <c r="AR12" s="16">
        <v>5.3559672875349497E-2</v>
      </c>
      <c r="AS12" s="16">
        <v>0.189778426153451</v>
      </c>
      <c r="AT12" s="16">
        <v>1.46237532561932E-2</v>
      </c>
      <c r="AU12" s="16">
        <v>3.6529234985319098E-2</v>
      </c>
      <c r="AV12" s="16">
        <v>0</v>
      </c>
      <c r="AW12" s="16"/>
      <c r="AX12" s="16">
        <v>6.1325581352887203E-2</v>
      </c>
      <c r="AY12" s="16">
        <v>5.1295089023394497E-2</v>
      </c>
      <c r="AZ12" s="16">
        <v>2.92194868225128E-2</v>
      </c>
      <c r="BA12" s="16">
        <v>5.4222491047249903E-2</v>
      </c>
      <c r="BB12" s="16">
        <v>3.7830716288475397E-2</v>
      </c>
      <c r="BC12" s="16"/>
      <c r="BD12" s="16">
        <v>4.2002034039396903E-2</v>
      </c>
      <c r="BE12" s="16">
        <v>6.6033768375767896E-2</v>
      </c>
      <c r="BF12" s="16"/>
      <c r="BG12" s="16">
        <v>4.1087156353412702E-2</v>
      </c>
      <c r="BH12" s="16">
        <v>5.9070545305380001E-2</v>
      </c>
      <c r="BI12" s="16"/>
      <c r="BJ12" s="16">
        <v>4.3253802232375703E-2</v>
      </c>
      <c r="BK12" s="16">
        <v>6.1782041696297703E-2</v>
      </c>
    </row>
    <row r="13" spans="2:63" x14ac:dyDescent="0.35">
      <c r="B13" s="17" t="s">
        <v>326</v>
      </c>
      <c r="C13" s="16">
        <v>1.10226177871153E-2</v>
      </c>
      <c r="D13" s="16">
        <v>8.7731552928157798E-3</v>
      </c>
      <c r="E13" s="16">
        <v>1.33404392672683E-2</v>
      </c>
      <c r="F13" s="16"/>
      <c r="G13" s="16">
        <v>2.3248782928406601E-2</v>
      </c>
      <c r="H13" s="16">
        <v>5.3881064491458804E-3</v>
      </c>
      <c r="I13" s="16">
        <v>1.08062681976226E-2</v>
      </c>
      <c r="J13" s="16"/>
      <c r="K13" s="16">
        <v>5.2985157191146499E-3</v>
      </c>
      <c r="L13" s="16">
        <v>4.5845473135490604E-3</v>
      </c>
      <c r="M13" s="16">
        <v>1.5824093293265399E-2</v>
      </c>
      <c r="N13" s="16">
        <v>1.30062473367919E-2</v>
      </c>
      <c r="O13" s="16"/>
      <c r="P13" s="16">
        <v>5.3175652350338299E-3</v>
      </c>
      <c r="Q13" s="16">
        <v>1.9125803109958699E-2</v>
      </c>
      <c r="R13" s="16">
        <v>1.0703656408992301E-2</v>
      </c>
      <c r="S13" s="16">
        <v>1.06500873995066E-2</v>
      </c>
      <c r="T13" s="16"/>
      <c r="U13" s="16">
        <v>9.3524446486917805E-3</v>
      </c>
      <c r="V13" s="16">
        <v>1.2311005263597701E-2</v>
      </c>
      <c r="W13" s="16">
        <v>2.6017638240870399E-2</v>
      </c>
      <c r="X13" s="16">
        <v>0</v>
      </c>
      <c r="Y13" s="16">
        <v>0</v>
      </c>
      <c r="Z13" s="16"/>
      <c r="AA13" s="16">
        <v>1.22886392723745E-2</v>
      </c>
      <c r="AB13" s="16">
        <v>1.12765979746683E-2</v>
      </c>
      <c r="AC13" s="16"/>
      <c r="AD13" s="16">
        <v>1.2112683549516201E-2</v>
      </c>
      <c r="AE13" s="16">
        <v>6.5656126000282504E-3</v>
      </c>
      <c r="AF13" s="16"/>
      <c r="AG13" s="16">
        <v>1.42525583425369E-2</v>
      </c>
      <c r="AH13" s="16">
        <v>1.18251947192329E-2</v>
      </c>
      <c r="AI13" s="16">
        <v>1.2381815615640199E-2</v>
      </c>
      <c r="AJ13" s="16">
        <v>1.7607966083067299E-2</v>
      </c>
      <c r="AK13" s="16">
        <v>0</v>
      </c>
      <c r="AL13" s="16">
        <v>0</v>
      </c>
      <c r="AM13" s="16">
        <v>0</v>
      </c>
      <c r="AN13" s="16">
        <v>1.5162921384984601E-2</v>
      </c>
      <c r="AO13" s="16">
        <v>0</v>
      </c>
      <c r="AP13" s="16"/>
      <c r="AQ13" s="16">
        <v>1.14218001730829E-2</v>
      </c>
      <c r="AR13" s="16">
        <v>1.17001805835902E-2</v>
      </c>
      <c r="AS13" s="16">
        <v>0</v>
      </c>
      <c r="AT13" s="16">
        <v>1.1940326310268401E-2</v>
      </c>
      <c r="AU13" s="16">
        <v>1.1789973385519299E-2</v>
      </c>
      <c r="AV13" s="16">
        <v>0</v>
      </c>
      <c r="AW13" s="16"/>
      <c r="AX13" s="16">
        <v>1.05477182152899E-2</v>
      </c>
      <c r="AY13" s="16">
        <v>1.0581324458642001E-2</v>
      </c>
      <c r="AZ13" s="16">
        <v>4.0427286200254597E-2</v>
      </c>
      <c r="BA13" s="16">
        <v>7.37985980887307E-3</v>
      </c>
      <c r="BB13" s="16">
        <v>9.8021706931823507E-3</v>
      </c>
      <c r="BC13" s="16"/>
      <c r="BD13" s="16">
        <v>1.2642968535311799E-2</v>
      </c>
      <c r="BE13" s="16">
        <v>8.2383998272088105E-3</v>
      </c>
      <c r="BF13" s="16"/>
      <c r="BG13" s="16">
        <v>1.09321693949166E-2</v>
      </c>
      <c r="BH13" s="16">
        <v>1.11680809073916E-2</v>
      </c>
      <c r="BI13" s="16"/>
      <c r="BJ13" s="16">
        <v>3.3052301822697498E-3</v>
      </c>
      <c r="BK13" s="16">
        <v>2.2850864894529699E-2</v>
      </c>
    </row>
    <row r="14" spans="2:63" x14ac:dyDescent="0.35">
      <c r="B14" s="17" t="s">
        <v>84</v>
      </c>
      <c r="C14" s="16">
        <v>6.1829196593140297E-2</v>
      </c>
      <c r="D14" s="16">
        <v>5.7937052417281198E-2</v>
      </c>
      <c r="E14" s="16">
        <v>6.4050377042025097E-2</v>
      </c>
      <c r="F14" s="16"/>
      <c r="G14" s="16">
        <v>8.2283508984173706E-2</v>
      </c>
      <c r="H14" s="16">
        <v>5.8790058682265299E-2</v>
      </c>
      <c r="I14" s="16">
        <v>5.6462404168313898E-2</v>
      </c>
      <c r="J14" s="16"/>
      <c r="K14" s="16">
        <v>5.0200191952038398E-2</v>
      </c>
      <c r="L14" s="16">
        <v>4.5696493966102703E-2</v>
      </c>
      <c r="M14" s="16">
        <v>7.8116871304369201E-2</v>
      </c>
      <c r="N14" s="16">
        <v>5.8033941065153499E-2</v>
      </c>
      <c r="O14" s="16"/>
      <c r="P14" s="16">
        <v>6.8618208587642102E-2</v>
      </c>
      <c r="Q14" s="16">
        <v>7.6889322310231906E-2</v>
      </c>
      <c r="R14" s="16">
        <v>4.9065101754751303E-2</v>
      </c>
      <c r="S14" s="16">
        <v>4.65871223744075E-2</v>
      </c>
      <c r="T14" s="16"/>
      <c r="U14" s="16">
        <v>7.1352868079115395E-2</v>
      </c>
      <c r="V14" s="16">
        <v>4.5179505739008197E-2</v>
      </c>
      <c r="W14" s="16">
        <v>4.4922656846536499E-2</v>
      </c>
      <c r="X14" s="16">
        <v>4.8738057943614403E-2</v>
      </c>
      <c r="Y14" s="16">
        <v>0</v>
      </c>
      <c r="Z14" s="16"/>
      <c r="AA14" s="16">
        <v>4.7195939376336503E-2</v>
      </c>
      <c r="AB14" s="16">
        <v>5.8411974666683401E-2</v>
      </c>
      <c r="AC14" s="16"/>
      <c r="AD14" s="16">
        <v>4.7143922969186201E-2</v>
      </c>
      <c r="AE14" s="16">
        <v>6.66122564015698E-2</v>
      </c>
      <c r="AF14" s="16"/>
      <c r="AG14" s="16">
        <v>3.1631295092374001E-2</v>
      </c>
      <c r="AH14" s="16">
        <v>4.2851339392115301E-2</v>
      </c>
      <c r="AI14" s="16">
        <v>5.5735802220523101E-2</v>
      </c>
      <c r="AJ14" s="16">
        <v>6.3595060843848902E-2</v>
      </c>
      <c r="AK14" s="16">
        <v>0.121122833445684</v>
      </c>
      <c r="AL14" s="16">
        <v>0.118485498910468</v>
      </c>
      <c r="AM14" s="16">
        <v>8.2257543429203606E-2</v>
      </c>
      <c r="AN14" s="16">
        <v>6.2093461640225202E-2</v>
      </c>
      <c r="AO14" s="16">
        <v>0</v>
      </c>
      <c r="AP14" s="16"/>
      <c r="AQ14" s="16">
        <v>4.6769944795151099E-2</v>
      </c>
      <c r="AR14" s="16">
        <v>6.7817895100270906E-2</v>
      </c>
      <c r="AS14" s="16">
        <v>0.12302800428204</v>
      </c>
      <c r="AT14" s="16">
        <v>2.7266077291318198E-2</v>
      </c>
      <c r="AU14" s="16">
        <v>9.6187579413134494E-2</v>
      </c>
      <c r="AV14" s="16">
        <v>4.3966186721741102E-2</v>
      </c>
      <c r="AW14" s="16"/>
      <c r="AX14" s="16">
        <v>6.6481957308077599E-2</v>
      </c>
      <c r="AY14" s="16">
        <v>6.1757975909330201E-2</v>
      </c>
      <c r="AZ14" s="16">
        <v>0</v>
      </c>
      <c r="BA14" s="16">
        <v>5.4765558562340402E-2</v>
      </c>
      <c r="BB14" s="16">
        <v>7.4732603497735098E-2</v>
      </c>
      <c r="BC14" s="16"/>
      <c r="BD14" s="16">
        <v>5.7727954505276603E-2</v>
      </c>
      <c r="BE14" s="16">
        <v>6.7198132081188397E-2</v>
      </c>
      <c r="BF14" s="16"/>
      <c r="BG14" s="16">
        <v>5.4336055313065498E-2</v>
      </c>
      <c r="BH14" s="16">
        <v>6.9051830183890606E-2</v>
      </c>
      <c r="BI14" s="16"/>
      <c r="BJ14" s="16">
        <v>5.6496770409770997E-2</v>
      </c>
      <c r="BK14" s="16">
        <v>5.89916238032374E-2</v>
      </c>
    </row>
    <row r="15" spans="2:63" x14ac:dyDescent="0.35">
      <c r="B15" s="17" t="s">
        <v>327</v>
      </c>
      <c r="C15" s="19">
        <v>0.70232260760893095</v>
      </c>
      <c r="D15" s="19">
        <v>0.698392567551814</v>
      </c>
      <c r="E15" s="19">
        <v>0.70842548752560197</v>
      </c>
      <c r="F15" s="19"/>
      <c r="G15" s="19">
        <v>0.69575512245548599</v>
      </c>
      <c r="H15" s="19">
        <v>0.735146675677262</v>
      </c>
      <c r="I15" s="19">
        <v>0.67909099720645305</v>
      </c>
      <c r="J15" s="19"/>
      <c r="K15" s="19">
        <v>0.74316381882451799</v>
      </c>
      <c r="L15" s="19">
        <v>0.73680756647641699</v>
      </c>
      <c r="M15" s="19">
        <v>0.672992020882486</v>
      </c>
      <c r="N15" s="19">
        <v>0.69023231147584896</v>
      </c>
      <c r="O15" s="19"/>
      <c r="P15" s="19">
        <v>0.76328749925347705</v>
      </c>
      <c r="Q15" s="19">
        <v>0.76195592053040995</v>
      </c>
      <c r="R15" s="19">
        <v>0.74791970947946596</v>
      </c>
      <c r="S15" s="19">
        <v>0.65428799062022203</v>
      </c>
      <c r="T15" s="19"/>
      <c r="U15" s="19">
        <v>0.71547574636050804</v>
      </c>
      <c r="V15" s="19">
        <v>0.716230318582043</v>
      </c>
      <c r="W15" s="19">
        <v>0.63633712430829603</v>
      </c>
      <c r="X15" s="19">
        <v>0.72838301685737505</v>
      </c>
      <c r="Y15" s="19">
        <v>0.55600236467081698</v>
      </c>
      <c r="Z15" s="19"/>
      <c r="AA15" s="19">
        <v>0.74352886806000695</v>
      </c>
      <c r="AB15" s="19">
        <v>0.68489886153343704</v>
      </c>
      <c r="AC15" s="19"/>
      <c r="AD15" s="19">
        <v>0.70522092133432601</v>
      </c>
      <c r="AE15" s="19">
        <v>0.69179884094956001</v>
      </c>
      <c r="AF15" s="19"/>
      <c r="AG15" s="19">
        <v>0.74411470668369295</v>
      </c>
      <c r="AH15" s="19">
        <v>0.67107623932801796</v>
      </c>
      <c r="AI15" s="19">
        <v>0.67885684463816898</v>
      </c>
      <c r="AJ15" s="19">
        <v>0.68641192532055895</v>
      </c>
      <c r="AK15" s="19">
        <v>0.68871693321261696</v>
      </c>
      <c r="AL15" s="19">
        <v>0.68398609710791902</v>
      </c>
      <c r="AM15" s="19">
        <v>0.70442241638154601</v>
      </c>
      <c r="AN15" s="19">
        <v>0.79196853349096197</v>
      </c>
      <c r="AO15" s="19">
        <v>1</v>
      </c>
      <c r="AP15" s="19"/>
      <c r="AQ15" s="19">
        <v>0.69399424496189899</v>
      </c>
      <c r="AR15" s="19">
        <v>0.70670142292054094</v>
      </c>
      <c r="AS15" s="19">
        <v>0.52659042826720703</v>
      </c>
      <c r="AT15" s="19">
        <v>0.83706856827532805</v>
      </c>
      <c r="AU15" s="19">
        <v>0.67429177389949602</v>
      </c>
      <c r="AV15" s="19">
        <v>0.82659105284885404</v>
      </c>
      <c r="AW15" s="19"/>
      <c r="AX15" s="19">
        <v>0.705546212285313</v>
      </c>
      <c r="AY15" s="19">
        <v>0.70897727311309799</v>
      </c>
      <c r="AZ15" s="19">
        <v>0.63392047969519705</v>
      </c>
      <c r="BA15" s="19">
        <v>0.71500649671717997</v>
      </c>
      <c r="BB15" s="19">
        <v>0.68515128015801596</v>
      </c>
      <c r="BC15" s="19"/>
      <c r="BD15" s="19">
        <v>0.69826926631293096</v>
      </c>
      <c r="BE15" s="19">
        <v>0.71125079314614803</v>
      </c>
      <c r="BF15" s="19"/>
      <c r="BG15" s="19">
        <v>0.70391282042227798</v>
      </c>
      <c r="BH15" s="19">
        <v>0.70297802139995702</v>
      </c>
      <c r="BI15" s="19"/>
      <c r="BJ15" s="19">
        <v>0.75187739669315801</v>
      </c>
      <c r="BK15" s="19">
        <v>0.63830625391889195</v>
      </c>
    </row>
    <row r="16" spans="2:63" x14ac:dyDescent="0.35">
      <c r="B16" s="17" t="s">
        <v>328</v>
      </c>
      <c r="C16" s="19">
        <v>6.1341420497052303E-2</v>
      </c>
      <c r="D16" s="19">
        <v>7.0208577178742695E-2</v>
      </c>
      <c r="E16" s="19">
        <v>5.2828782176619897E-2</v>
      </c>
      <c r="F16" s="19"/>
      <c r="G16" s="19">
        <v>3.6978744580216001E-2</v>
      </c>
      <c r="H16" s="19">
        <v>4.8844372589155902E-2</v>
      </c>
      <c r="I16" s="19">
        <v>8.0362122946268696E-2</v>
      </c>
      <c r="J16" s="19"/>
      <c r="K16" s="19">
        <v>6.7925005969895896E-2</v>
      </c>
      <c r="L16" s="19">
        <v>5.5636446597682403E-2</v>
      </c>
      <c r="M16" s="19">
        <v>5.5505235493711502E-2</v>
      </c>
      <c r="N16" s="19">
        <v>7.0978766600487395E-2</v>
      </c>
      <c r="O16" s="19"/>
      <c r="P16" s="19">
        <v>1.8035940492367501E-2</v>
      </c>
      <c r="Q16" s="19">
        <v>4.8920253704910301E-2</v>
      </c>
      <c r="R16" s="19">
        <v>3.2620118241867502E-2</v>
      </c>
      <c r="S16" s="19">
        <v>9.11472276734029E-2</v>
      </c>
      <c r="T16" s="19"/>
      <c r="U16" s="19">
        <v>3.9387110878654298E-2</v>
      </c>
      <c r="V16" s="19">
        <v>5.5717385642045203E-2</v>
      </c>
      <c r="W16" s="19">
        <v>0.11531772543322701</v>
      </c>
      <c r="X16" s="19">
        <v>0.114690201141225</v>
      </c>
      <c r="Y16" s="19">
        <v>0.25717256733070498</v>
      </c>
      <c r="Z16" s="19"/>
      <c r="AA16" s="19">
        <v>5.8913801730518502E-2</v>
      </c>
      <c r="AB16" s="19">
        <v>5.9284180577178297E-2</v>
      </c>
      <c r="AC16" s="19"/>
      <c r="AD16" s="19">
        <v>7.2754875473572303E-2</v>
      </c>
      <c r="AE16" s="19">
        <v>5.87098428526414E-2</v>
      </c>
      <c r="AF16" s="19"/>
      <c r="AG16" s="19">
        <v>5.4021787071556103E-2</v>
      </c>
      <c r="AH16" s="19">
        <v>0.106413456124377</v>
      </c>
      <c r="AI16" s="19">
        <v>7.6349390280854204E-2</v>
      </c>
      <c r="AJ16" s="19">
        <v>5.3499945613796798E-2</v>
      </c>
      <c r="AK16" s="19">
        <v>7.1679635715492795E-2</v>
      </c>
      <c r="AL16" s="19">
        <v>2.3219156750426899E-2</v>
      </c>
      <c r="AM16" s="19">
        <v>3.67367843296693E-2</v>
      </c>
      <c r="AN16" s="19">
        <v>1.5162921384984601E-2</v>
      </c>
      <c r="AO16" s="19">
        <v>0</v>
      </c>
      <c r="AP16" s="19"/>
      <c r="AQ16" s="19">
        <v>6.7501128670466704E-2</v>
      </c>
      <c r="AR16" s="19">
        <v>6.5259853458939698E-2</v>
      </c>
      <c r="AS16" s="19">
        <v>0.189778426153451</v>
      </c>
      <c r="AT16" s="19">
        <v>2.65640795664615E-2</v>
      </c>
      <c r="AU16" s="19">
        <v>4.8319208370838397E-2</v>
      </c>
      <c r="AV16" s="19">
        <v>0</v>
      </c>
      <c r="AW16" s="19"/>
      <c r="AX16" s="19">
        <v>7.1873299568176993E-2</v>
      </c>
      <c r="AY16" s="19">
        <v>6.1876413482036499E-2</v>
      </c>
      <c r="AZ16" s="19">
        <v>6.9646773022767394E-2</v>
      </c>
      <c r="BA16" s="19">
        <v>6.1602350856122999E-2</v>
      </c>
      <c r="BB16" s="19">
        <v>4.7632886981657803E-2</v>
      </c>
      <c r="BC16" s="19"/>
      <c r="BD16" s="19">
        <v>5.4645002574708702E-2</v>
      </c>
      <c r="BE16" s="19">
        <v>7.4272168202976704E-2</v>
      </c>
      <c r="BF16" s="19"/>
      <c r="BG16" s="19">
        <v>5.20193257483293E-2</v>
      </c>
      <c r="BH16" s="19">
        <v>7.0238626212771701E-2</v>
      </c>
      <c r="BI16" s="19"/>
      <c r="BJ16" s="19">
        <v>4.6559032414645402E-2</v>
      </c>
      <c r="BK16" s="19">
        <v>8.4632906590827395E-2</v>
      </c>
    </row>
    <row r="17" spans="2:63" x14ac:dyDescent="0.35">
      <c r="B17" s="17" t="s">
        <v>96</v>
      </c>
      <c r="C17" s="20">
        <v>0.64098118711187901</v>
      </c>
      <c r="D17" s="20">
        <v>0.62818399037307104</v>
      </c>
      <c r="E17" s="20">
        <v>0.65559670534898196</v>
      </c>
      <c r="F17" s="20"/>
      <c r="G17" s="20">
        <v>0.65877637787526999</v>
      </c>
      <c r="H17" s="20">
        <v>0.68630230308810602</v>
      </c>
      <c r="I17" s="20">
        <v>0.59872887426018395</v>
      </c>
      <c r="J17" s="20"/>
      <c r="K17" s="20">
        <v>0.67523881285462195</v>
      </c>
      <c r="L17" s="20">
        <v>0.68117111987873502</v>
      </c>
      <c r="M17" s="20">
        <v>0.617486785388774</v>
      </c>
      <c r="N17" s="20">
        <v>0.61925354487536199</v>
      </c>
      <c r="O17" s="20"/>
      <c r="P17" s="20">
        <v>0.74525155876110905</v>
      </c>
      <c r="Q17" s="20">
        <v>0.71303566682550001</v>
      </c>
      <c r="R17" s="20">
        <v>0.71529959123759801</v>
      </c>
      <c r="S17" s="20">
        <v>0.56314076294681903</v>
      </c>
      <c r="T17" s="20"/>
      <c r="U17" s="20">
        <v>0.67608863548185405</v>
      </c>
      <c r="V17" s="20">
        <v>0.66051293293999802</v>
      </c>
      <c r="W17" s="20">
        <v>0.52101939887506898</v>
      </c>
      <c r="X17" s="20">
        <v>0.61369281571614998</v>
      </c>
      <c r="Y17" s="20">
        <v>0.298829797340111</v>
      </c>
      <c r="Z17" s="20"/>
      <c r="AA17" s="20">
        <v>0.68461506632948799</v>
      </c>
      <c r="AB17" s="20">
        <v>0.62561468095625905</v>
      </c>
      <c r="AC17" s="20"/>
      <c r="AD17" s="20">
        <v>0.63246604586075394</v>
      </c>
      <c r="AE17" s="20">
        <v>0.63308899809691799</v>
      </c>
      <c r="AF17" s="20"/>
      <c r="AG17" s="20">
        <v>0.69009291961213703</v>
      </c>
      <c r="AH17" s="20">
        <v>0.56466278320364105</v>
      </c>
      <c r="AI17" s="20">
        <v>0.60250745435731501</v>
      </c>
      <c r="AJ17" s="20">
        <v>0.63291197970676205</v>
      </c>
      <c r="AK17" s="20">
        <v>0.61703729749712399</v>
      </c>
      <c r="AL17" s="20">
        <v>0.66076694035749195</v>
      </c>
      <c r="AM17" s="20">
        <v>0.66768563205187703</v>
      </c>
      <c r="AN17" s="20">
        <v>0.77680561210597698</v>
      </c>
      <c r="AO17" s="20">
        <v>1</v>
      </c>
      <c r="AP17" s="20"/>
      <c r="AQ17" s="20">
        <v>0.62649311629143201</v>
      </c>
      <c r="AR17" s="20">
        <v>0.64144156946160202</v>
      </c>
      <c r="AS17" s="20">
        <v>0.336812002113756</v>
      </c>
      <c r="AT17" s="20">
        <v>0.81050448870886704</v>
      </c>
      <c r="AU17" s="20">
        <v>0.62597256552865799</v>
      </c>
      <c r="AV17" s="20">
        <v>0.82659105284885404</v>
      </c>
      <c r="AW17" s="20"/>
      <c r="AX17" s="20">
        <v>0.63367291271713599</v>
      </c>
      <c r="AY17" s="20">
        <v>0.64710085963106101</v>
      </c>
      <c r="AZ17" s="20">
        <v>0.56427370667242904</v>
      </c>
      <c r="BA17" s="20">
        <v>0.653404145861057</v>
      </c>
      <c r="BB17" s="20">
        <v>0.63751839317635794</v>
      </c>
      <c r="BC17" s="20"/>
      <c r="BD17" s="20">
        <v>0.64362426373822201</v>
      </c>
      <c r="BE17" s="20">
        <v>0.63697862494317203</v>
      </c>
      <c r="BF17" s="20"/>
      <c r="BG17" s="20">
        <v>0.65189349467394797</v>
      </c>
      <c r="BH17" s="20">
        <v>0.63273939518718603</v>
      </c>
      <c r="BI17" s="20"/>
      <c r="BJ17" s="20">
        <v>0.70531836427851302</v>
      </c>
      <c r="BK17" s="20">
        <v>0.55367334732806495</v>
      </c>
    </row>
    <row r="18" spans="2:63" x14ac:dyDescent="0.35">
      <c r="B18" s="15"/>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K16"/>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1010</v>
      </c>
      <c r="D7" s="10">
        <v>477</v>
      </c>
      <c r="E7" s="10">
        <v>530</v>
      </c>
      <c r="F7" s="10"/>
      <c r="G7" s="10">
        <v>154</v>
      </c>
      <c r="H7" s="10">
        <v>389</v>
      </c>
      <c r="I7" s="10">
        <v>467</v>
      </c>
      <c r="J7" s="10"/>
      <c r="K7" s="10">
        <v>185</v>
      </c>
      <c r="L7" s="10">
        <v>213</v>
      </c>
      <c r="M7" s="10">
        <v>395</v>
      </c>
      <c r="N7" s="10">
        <v>217</v>
      </c>
      <c r="O7" s="10"/>
      <c r="P7" s="10">
        <v>160</v>
      </c>
      <c r="Q7" s="10">
        <v>207</v>
      </c>
      <c r="R7" s="10">
        <v>178</v>
      </c>
      <c r="S7" s="10">
        <v>410</v>
      </c>
      <c r="T7" s="10"/>
      <c r="U7" s="10">
        <v>534</v>
      </c>
      <c r="V7" s="10">
        <v>237</v>
      </c>
      <c r="W7" s="10">
        <v>128</v>
      </c>
      <c r="X7" s="10">
        <v>79</v>
      </c>
      <c r="Y7" s="10">
        <v>15</v>
      </c>
      <c r="Z7" s="10"/>
      <c r="AA7" s="10">
        <v>325</v>
      </c>
      <c r="AB7" s="10">
        <v>340</v>
      </c>
      <c r="AC7" s="10"/>
      <c r="AD7" s="10">
        <v>407</v>
      </c>
      <c r="AE7" s="10">
        <v>427</v>
      </c>
      <c r="AF7" s="10"/>
      <c r="AG7" s="10">
        <v>223</v>
      </c>
      <c r="AH7" s="10">
        <v>239</v>
      </c>
      <c r="AI7" s="10">
        <v>89</v>
      </c>
      <c r="AJ7" s="10">
        <v>177</v>
      </c>
      <c r="AK7" s="10">
        <v>65</v>
      </c>
      <c r="AL7" s="10">
        <v>42</v>
      </c>
      <c r="AM7" s="10">
        <v>23</v>
      </c>
      <c r="AN7" s="10">
        <v>55</v>
      </c>
      <c r="AO7" s="10">
        <v>3</v>
      </c>
      <c r="AP7" s="10"/>
      <c r="AQ7" s="10">
        <v>485</v>
      </c>
      <c r="AR7" s="10">
        <v>235</v>
      </c>
      <c r="AS7" s="10">
        <v>15</v>
      </c>
      <c r="AT7" s="10">
        <v>72</v>
      </c>
      <c r="AU7" s="10">
        <v>169</v>
      </c>
      <c r="AV7" s="10">
        <v>22</v>
      </c>
      <c r="AW7" s="10"/>
      <c r="AX7" s="10">
        <v>176</v>
      </c>
      <c r="AY7" s="10">
        <v>473</v>
      </c>
      <c r="AZ7" s="10">
        <v>34</v>
      </c>
      <c r="BA7" s="10">
        <v>144</v>
      </c>
      <c r="BB7" s="10">
        <v>183</v>
      </c>
      <c r="BC7" s="10"/>
      <c r="BD7" s="10">
        <v>654</v>
      </c>
      <c r="BE7" s="10">
        <v>351</v>
      </c>
      <c r="BF7" s="10"/>
      <c r="BG7" s="10">
        <v>484</v>
      </c>
      <c r="BH7" s="10">
        <v>523</v>
      </c>
      <c r="BI7" s="10"/>
      <c r="BJ7" s="10">
        <v>583</v>
      </c>
      <c r="BK7" s="10">
        <v>400</v>
      </c>
    </row>
    <row r="8" spans="2:63" ht="30" customHeight="1" x14ac:dyDescent="0.35">
      <c r="B8" s="11" t="s">
        <v>19</v>
      </c>
      <c r="C8" s="11">
        <v>1010</v>
      </c>
      <c r="D8" s="11">
        <v>504</v>
      </c>
      <c r="E8" s="11">
        <v>503</v>
      </c>
      <c r="F8" s="11"/>
      <c r="G8" s="11">
        <v>177</v>
      </c>
      <c r="H8" s="11">
        <v>366</v>
      </c>
      <c r="I8" s="11">
        <v>467</v>
      </c>
      <c r="J8" s="11"/>
      <c r="K8" s="11">
        <v>172</v>
      </c>
      <c r="L8" s="11">
        <v>210</v>
      </c>
      <c r="M8" s="11">
        <v>387</v>
      </c>
      <c r="N8" s="11">
        <v>241</v>
      </c>
      <c r="O8" s="11"/>
      <c r="P8" s="11">
        <v>162</v>
      </c>
      <c r="Q8" s="11">
        <v>211</v>
      </c>
      <c r="R8" s="11">
        <v>177</v>
      </c>
      <c r="S8" s="11">
        <v>407</v>
      </c>
      <c r="T8" s="11"/>
      <c r="U8" s="11">
        <v>557</v>
      </c>
      <c r="V8" s="11">
        <v>223</v>
      </c>
      <c r="W8" s="11">
        <v>122</v>
      </c>
      <c r="X8" s="11">
        <v>75</v>
      </c>
      <c r="Y8" s="11">
        <v>15</v>
      </c>
      <c r="Z8" s="11"/>
      <c r="AA8" s="11">
        <v>322</v>
      </c>
      <c r="AB8" s="11">
        <v>343</v>
      </c>
      <c r="AC8" s="11"/>
      <c r="AD8" s="11">
        <v>403</v>
      </c>
      <c r="AE8" s="11">
        <v>429</v>
      </c>
      <c r="AF8" s="11"/>
      <c r="AG8" s="11">
        <v>223</v>
      </c>
      <c r="AH8" s="11">
        <v>236</v>
      </c>
      <c r="AI8" s="11">
        <v>85</v>
      </c>
      <c r="AJ8" s="11">
        <v>185</v>
      </c>
      <c r="AK8" s="11">
        <v>65</v>
      </c>
      <c r="AL8" s="11">
        <v>45</v>
      </c>
      <c r="AM8" s="11">
        <v>23</v>
      </c>
      <c r="AN8" s="11">
        <v>57</v>
      </c>
      <c r="AO8" s="11">
        <v>3</v>
      </c>
      <c r="AP8" s="11"/>
      <c r="AQ8" s="11">
        <v>482</v>
      </c>
      <c r="AR8" s="11">
        <v>234</v>
      </c>
      <c r="AS8" s="11">
        <v>15</v>
      </c>
      <c r="AT8" s="11">
        <v>72</v>
      </c>
      <c r="AU8" s="11">
        <v>173</v>
      </c>
      <c r="AV8" s="11">
        <v>22</v>
      </c>
      <c r="AW8" s="11"/>
      <c r="AX8" s="11">
        <v>181</v>
      </c>
      <c r="AY8" s="11">
        <v>472</v>
      </c>
      <c r="AZ8" s="11">
        <v>35</v>
      </c>
      <c r="BA8" s="11">
        <v>140</v>
      </c>
      <c r="BB8" s="11">
        <v>181</v>
      </c>
      <c r="BC8" s="11"/>
      <c r="BD8" s="11">
        <v>647</v>
      </c>
      <c r="BE8" s="11">
        <v>358</v>
      </c>
      <c r="BF8" s="11"/>
      <c r="BG8" s="11">
        <v>482</v>
      </c>
      <c r="BH8" s="11">
        <v>525</v>
      </c>
      <c r="BI8" s="11"/>
      <c r="BJ8" s="11">
        <v>578</v>
      </c>
      <c r="BK8" s="11">
        <v>404</v>
      </c>
    </row>
    <row r="9" spans="2:63" x14ac:dyDescent="0.35">
      <c r="B9" s="17" t="s">
        <v>392</v>
      </c>
      <c r="C9" s="16">
        <v>0.15529017895220301</v>
      </c>
      <c r="D9" s="16">
        <v>0.123898657715817</v>
      </c>
      <c r="E9" s="16">
        <v>0.18574763683289799</v>
      </c>
      <c r="F9" s="16"/>
      <c r="G9" s="16">
        <v>0.20803996434982899</v>
      </c>
      <c r="H9" s="16">
        <v>0.20575522567485599</v>
      </c>
      <c r="I9" s="16">
        <v>9.5766486369235002E-2</v>
      </c>
      <c r="J9" s="16"/>
      <c r="K9" s="16">
        <v>0.137440705599535</v>
      </c>
      <c r="L9" s="16">
        <v>0.12485131312261601</v>
      </c>
      <c r="M9" s="16">
        <v>0.160425110267815</v>
      </c>
      <c r="N9" s="16">
        <v>0.18628583811851199</v>
      </c>
      <c r="O9" s="16"/>
      <c r="P9" s="16">
        <v>0.234510172009605</v>
      </c>
      <c r="Q9" s="16">
        <v>0.18552481633148801</v>
      </c>
      <c r="R9" s="16">
        <v>0.12316875683098499</v>
      </c>
      <c r="S9" s="16">
        <v>0.13120920106612899</v>
      </c>
      <c r="T9" s="16"/>
      <c r="U9" s="16">
        <v>0.15942199385139699</v>
      </c>
      <c r="V9" s="16">
        <v>0.183742472486849</v>
      </c>
      <c r="W9" s="16">
        <v>0.117007699986919</v>
      </c>
      <c r="X9" s="16">
        <v>0.17090899663095199</v>
      </c>
      <c r="Y9" s="16">
        <v>0</v>
      </c>
      <c r="Z9" s="16"/>
      <c r="AA9" s="16">
        <v>0.15349690388056</v>
      </c>
      <c r="AB9" s="16">
        <v>0.17233217515497801</v>
      </c>
      <c r="AC9" s="16"/>
      <c r="AD9" s="16">
        <v>0.135786720372464</v>
      </c>
      <c r="AE9" s="16">
        <v>0.16548505494323601</v>
      </c>
      <c r="AF9" s="16"/>
      <c r="AG9" s="16">
        <v>0.17156799345967799</v>
      </c>
      <c r="AH9" s="16">
        <v>8.1021835913273901E-2</v>
      </c>
      <c r="AI9" s="16">
        <v>0.110943443382008</v>
      </c>
      <c r="AJ9" s="16">
        <v>0.126371939049266</v>
      </c>
      <c r="AK9" s="16">
        <v>0.13930187739063299</v>
      </c>
      <c r="AL9" s="16">
        <v>0.19599041520183899</v>
      </c>
      <c r="AM9" s="16">
        <v>0.252913403078532</v>
      </c>
      <c r="AN9" s="16">
        <v>0.422677774100084</v>
      </c>
      <c r="AO9" s="16">
        <v>0</v>
      </c>
      <c r="AP9" s="16"/>
      <c r="AQ9" s="16">
        <v>0.13696345615175401</v>
      </c>
      <c r="AR9" s="16">
        <v>0.132983236033306</v>
      </c>
      <c r="AS9" s="16">
        <v>5.7663138317625498E-2</v>
      </c>
      <c r="AT9" s="16">
        <v>0.26305832992644501</v>
      </c>
      <c r="AU9" s="16">
        <v>0.202291100075499</v>
      </c>
      <c r="AV9" s="16">
        <v>0.13507788064957499</v>
      </c>
      <c r="AW9" s="16"/>
      <c r="AX9" s="16">
        <v>0.14823485422357699</v>
      </c>
      <c r="AY9" s="16">
        <v>0.13631706947279101</v>
      </c>
      <c r="AZ9" s="16">
        <v>0.112373460889368</v>
      </c>
      <c r="BA9" s="16">
        <v>0.155814031019989</v>
      </c>
      <c r="BB9" s="16">
        <v>0.21953891208404999</v>
      </c>
      <c r="BC9" s="16"/>
      <c r="BD9" s="16">
        <v>0.16386733916271401</v>
      </c>
      <c r="BE9" s="16">
        <v>0.14184401903579999</v>
      </c>
      <c r="BF9" s="16"/>
      <c r="BG9" s="16">
        <v>0.166109060135853</v>
      </c>
      <c r="BH9" s="16">
        <v>0.14624885026705201</v>
      </c>
      <c r="BI9" s="16"/>
      <c r="BJ9" s="16">
        <v>0.21578763745561599</v>
      </c>
      <c r="BK9" s="16">
        <v>7.4963261284128294E-2</v>
      </c>
    </row>
    <row r="10" spans="2:63" x14ac:dyDescent="0.35">
      <c r="B10" s="17" t="s">
        <v>393</v>
      </c>
      <c r="C10" s="16">
        <v>0.81201962576115905</v>
      </c>
      <c r="D10" s="16">
        <v>0.855483721460504</v>
      </c>
      <c r="E10" s="16">
        <v>0.77132415743355298</v>
      </c>
      <c r="F10" s="16"/>
      <c r="G10" s="16">
        <v>0.72626937261792601</v>
      </c>
      <c r="H10" s="16">
        <v>0.76322769958945402</v>
      </c>
      <c r="I10" s="16">
        <v>0.88273295489930204</v>
      </c>
      <c r="J10" s="16"/>
      <c r="K10" s="16">
        <v>0.824102812328389</v>
      </c>
      <c r="L10" s="16">
        <v>0.86205695880457101</v>
      </c>
      <c r="M10" s="16">
        <v>0.80371882077548995</v>
      </c>
      <c r="N10" s="16">
        <v>0.77315170579910797</v>
      </c>
      <c r="O10" s="16"/>
      <c r="P10" s="16">
        <v>0.69489444345113405</v>
      </c>
      <c r="Q10" s="16">
        <v>0.76309372737407799</v>
      </c>
      <c r="R10" s="16">
        <v>0.84846659570708904</v>
      </c>
      <c r="S10" s="16">
        <v>0.86372185055529005</v>
      </c>
      <c r="T10" s="16"/>
      <c r="U10" s="16">
        <v>0.81135404119051402</v>
      </c>
      <c r="V10" s="16">
        <v>0.77059369758627405</v>
      </c>
      <c r="W10" s="16">
        <v>0.86461776462681295</v>
      </c>
      <c r="X10" s="16">
        <v>0.81803063317340696</v>
      </c>
      <c r="Y10" s="16">
        <v>1</v>
      </c>
      <c r="Z10" s="16"/>
      <c r="AA10" s="16">
        <v>0.82621025214685295</v>
      </c>
      <c r="AB10" s="16">
        <v>0.80400846257610503</v>
      </c>
      <c r="AC10" s="16"/>
      <c r="AD10" s="16">
        <v>0.85041395557157595</v>
      </c>
      <c r="AE10" s="16">
        <v>0.81075598068705701</v>
      </c>
      <c r="AF10" s="16"/>
      <c r="AG10" s="16">
        <v>0.79858678490559898</v>
      </c>
      <c r="AH10" s="16">
        <v>0.90155449913046004</v>
      </c>
      <c r="AI10" s="16">
        <v>0.87929079671238397</v>
      </c>
      <c r="AJ10" s="16">
        <v>0.86018827531770803</v>
      </c>
      <c r="AK10" s="16">
        <v>0.83002015302781795</v>
      </c>
      <c r="AL10" s="16">
        <v>0.68729367023030696</v>
      </c>
      <c r="AM10" s="16">
        <v>0.74708659692146795</v>
      </c>
      <c r="AN10" s="16">
        <v>0.499606209637315</v>
      </c>
      <c r="AO10" s="16">
        <v>1</v>
      </c>
      <c r="AP10" s="16"/>
      <c r="AQ10" s="16">
        <v>0.84726543725671699</v>
      </c>
      <c r="AR10" s="16">
        <v>0.85034826796682395</v>
      </c>
      <c r="AS10" s="16">
        <v>0.81930885740033399</v>
      </c>
      <c r="AT10" s="16">
        <v>0.66598678233969</v>
      </c>
      <c r="AU10" s="16">
        <v>0.74670286818055098</v>
      </c>
      <c r="AV10" s="16">
        <v>0.73163766141804099</v>
      </c>
      <c r="AW10" s="16"/>
      <c r="AX10" s="16">
        <v>0.79026204338674499</v>
      </c>
      <c r="AY10" s="16">
        <v>0.84373425825207804</v>
      </c>
      <c r="AZ10" s="16">
        <v>0.86059219400393205</v>
      </c>
      <c r="BA10" s="16">
        <v>0.80297423998790396</v>
      </c>
      <c r="BB10" s="16">
        <v>0.74890408073157999</v>
      </c>
      <c r="BC10" s="16"/>
      <c r="BD10" s="16">
        <v>0.809008244602337</v>
      </c>
      <c r="BE10" s="16">
        <v>0.82305493364604698</v>
      </c>
      <c r="BF10" s="16"/>
      <c r="BG10" s="16">
        <v>0.79857572275625699</v>
      </c>
      <c r="BH10" s="16">
        <v>0.82328297335060496</v>
      </c>
      <c r="BI10" s="16"/>
      <c r="BJ10" s="16">
        <v>0.75300829085405097</v>
      </c>
      <c r="BK10" s="16">
        <v>0.90626782748485601</v>
      </c>
    </row>
    <row r="11" spans="2:63" x14ac:dyDescent="0.35">
      <c r="B11" s="17" t="s">
        <v>84</v>
      </c>
      <c r="C11" s="18">
        <v>3.2690195286637698E-2</v>
      </c>
      <c r="D11" s="18">
        <v>2.0617620823678202E-2</v>
      </c>
      <c r="E11" s="18">
        <v>4.2928205733548899E-2</v>
      </c>
      <c r="F11" s="18"/>
      <c r="G11" s="18">
        <v>6.5690663032245106E-2</v>
      </c>
      <c r="H11" s="18">
        <v>3.1017074735689799E-2</v>
      </c>
      <c r="I11" s="18">
        <v>2.1500558731462501E-2</v>
      </c>
      <c r="J11" s="18"/>
      <c r="K11" s="18">
        <v>3.8456482072075603E-2</v>
      </c>
      <c r="L11" s="18">
        <v>1.30917280728126E-2</v>
      </c>
      <c r="M11" s="18">
        <v>3.5856068956695103E-2</v>
      </c>
      <c r="N11" s="18">
        <v>4.0562456082380197E-2</v>
      </c>
      <c r="O11" s="18"/>
      <c r="P11" s="18">
        <v>7.0595384539260994E-2</v>
      </c>
      <c r="Q11" s="18">
        <v>5.1381456294434101E-2</v>
      </c>
      <c r="R11" s="18">
        <v>2.83646474619259E-2</v>
      </c>
      <c r="S11" s="18">
        <v>5.0689483785811302E-3</v>
      </c>
      <c r="T11" s="18"/>
      <c r="U11" s="18">
        <v>2.9223964958089502E-2</v>
      </c>
      <c r="V11" s="18">
        <v>4.5663829926877203E-2</v>
      </c>
      <c r="W11" s="18">
        <v>1.8374535386268001E-2</v>
      </c>
      <c r="X11" s="18">
        <v>1.1060370195640601E-2</v>
      </c>
      <c r="Y11" s="18">
        <v>0</v>
      </c>
      <c r="Z11" s="18"/>
      <c r="AA11" s="18">
        <v>2.02928439725878E-2</v>
      </c>
      <c r="AB11" s="18">
        <v>2.36593622689171E-2</v>
      </c>
      <c r="AC11" s="18"/>
      <c r="AD11" s="18">
        <v>1.3799324055960901E-2</v>
      </c>
      <c r="AE11" s="18">
        <v>2.3758964369707401E-2</v>
      </c>
      <c r="AF11" s="18"/>
      <c r="AG11" s="18">
        <v>2.9845221634723001E-2</v>
      </c>
      <c r="AH11" s="18">
        <v>1.7423664956266301E-2</v>
      </c>
      <c r="AI11" s="18">
        <v>9.7657599056086199E-3</v>
      </c>
      <c r="AJ11" s="18">
        <v>1.34397856330253E-2</v>
      </c>
      <c r="AK11" s="18">
        <v>3.06779695815486E-2</v>
      </c>
      <c r="AL11" s="18">
        <v>0.116715914567854</v>
      </c>
      <c r="AM11" s="18">
        <v>0</v>
      </c>
      <c r="AN11" s="18">
        <v>7.7716016262600995E-2</v>
      </c>
      <c r="AO11" s="18">
        <v>0</v>
      </c>
      <c r="AP11" s="18"/>
      <c r="AQ11" s="18">
        <v>1.5771106591528999E-2</v>
      </c>
      <c r="AR11" s="18">
        <v>1.6668495999870799E-2</v>
      </c>
      <c r="AS11" s="18">
        <v>0.12302800428204</v>
      </c>
      <c r="AT11" s="18">
        <v>7.0954887733864297E-2</v>
      </c>
      <c r="AU11" s="18">
        <v>5.1006031743949798E-2</v>
      </c>
      <c r="AV11" s="18">
        <v>0.133284457932384</v>
      </c>
      <c r="AW11" s="18"/>
      <c r="AX11" s="18">
        <v>6.1503102389678002E-2</v>
      </c>
      <c r="AY11" s="18">
        <v>1.99486722751312E-2</v>
      </c>
      <c r="AZ11" s="18">
        <v>2.7034345106699501E-2</v>
      </c>
      <c r="BA11" s="18">
        <v>4.1211728992107198E-2</v>
      </c>
      <c r="BB11" s="18">
        <v>3.1557007184369497E-2</v>
      </c>
      <c r="BC11" s="18"/>
      <c r="BD11" s="18">
        <v>2.7124416234948798E-2</v>
      </c>
      <c r="BE11" s="18">
        <v>3.5101047318152702E-2</v>
      </c>
      <c r="BF11" s="18"/>
      <c r="BG11" s="18">
        <v>3.5315217107890103E-2</v>
      </c>
      <c r="BH11" s="18">
        <v>3.0468176382342799E-2</v>
      </c>
      <c r="BI11" s="18"/>
      <c r="BJ11" s="18">
        <v>3.1204071690332399E-2</v>
      </c>
      <c r="BK11" s="18">
        <v>1.8768911231015602E-2</v>
      </c>
    </row>
    <row r="12" spans="2:63" x14ac:dyDescent="0.35">
      <c r="B12" s="15"/>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K15"/>
  <sheetViews>
    <sheetView showGridLines="0" topLeftCell="A8" workbookViewId="0">
      <pane xSplit="2" topLeftCell="C1" activePane="topRight" state="frozen"/>
      <selection pane="topRight" activeCell="B15" sqref="B15"/>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395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583</v>
      </c>
      <c r="D7" s="10">
        <v>269</v>
      </c>
      <c r="E7" s="10">
        <v>312</v>
      </c>
      <c r="F7" s="10"/>
      <c r="G7" s="10">
        <v>81</v>
      </c>
      <c r="H7" s="10">
        <v>234</v>
      </c>
      <c r="I7" s="10">
        <v>268</v>
      </c>
      <c r="J7" s="10"/>
      <c r="K7" s="10">
        <v>104</v>
      </c>
      <c r="L7" s="10">
        <v>117</v>
      </c>
      <c r="M7" s="10">
        <v>236</v>
      </c>
      <c r="N7" s="10">
        <v>126</v>
      </c>
      <c r="O7" s="10"/>
      <c r="P7" s="10">
        <v>118</v>
      </c>
      <c r="Q7" s="10">
        <v>139</v>
      </c>
      <c r="R7" s="10">
        <v>105</v>
      </c>
      <c r="S7" s="10">
        <v>200</v>
      </c>
      <c r="T7" s="10"/>
      <c r="U7" s="10">
        <v>310</v>
      </c>
      <c r="V7" s="10">
        <v>149</v>
      </c>
      <c r="W7" s="10">
        <v>69</v>
      </c>
      <c r="X7" s="10">
        <v>41</v>
      </c>
      <c r="Y7" s="10">
        <v>5</v>
      </c>
      <c r="Z7" s="10"/>
      <c r="AA7" s="10">
        <v>205</v>
      </c>
      <c r="AB7" s="10">
        <v>198</v>
      </c>
      <c r="AC7" s="10"/>
      <c r="AD7" s="10">
        <v>244</v>
      </c>
      <c r="AE7" s="10">
        <v>245</v>
      </c>
      <c r="AF7" s="10"/>
      <c r="AG7" s="10">
        <v>148</v>
      </c>
      <c r="AH7" s="10">
        <v>152</v>
      </c>
      <c r="AI7" s="10">
        <v>47</v>
      </c>
      <c r="AJ7" s="10">
        <v>63</v>
      </c>
      <c r="AK7" s="10">
        <v>38</v>
      </c>
      <c r="AL7" s="10">
        <v>18</v>
      </c>
      <c r="AM7" s="10">
        <v>12</v>
      </c>
      <c r="AN7" s="10">
        <v>51</v>
      </c>
      <c r="AO7" s="10">
        <v>2</v>
      </c>
      <c r="AP7" s="10"/>
      <c r="AQ7" s="10">
        <v>266</v>
      </c>
      <c r="AR7" s="10">
        <v>129</v>
      </c>
      <c r="AS7" s="10">
        <v>12</v>
      </c>
      <c r="AT7" s="10">
        <v>45</v>
      </c>
      <c r="AU7" s="10">
        <v>117</v>
      </c>
      <c r="AV7" s="10">
        <v>12</v>
      </c>
      <c r="AW7" s="10"/>
      <c r="AX7" s="10">
        <v>107</v>
      </c>
      <c r="AY7" s="10">
        <v>267</v>
      </c>
      <c r="AZ7" s="10">
        <v>18</v>
      </c>
      <c r="BA7" s="10">
        <v>83</v>
      </c>
      <c r="BB7" s="10">
        <v>108</v>
      </c>
      <c r="BC7" s="10"/>
      <c r="BD7" s="10">
        <v>394</v>
      </c>
      <c r="BE7" s="10">
        <v>189</v>
      </c>
      <c r="BF7" s="10"/>
      <c r="BG7" s="10">
        <v>291</v>
      </c>
      <c r="BH7" s="10">
        <v>289</v>
      </c>
      <c r="BI7" s="10"/>
      <c r="BJ7" s="10">
        <v>583</v>
      </c>
      <c r="BK7" s="10" t="s">
        <v>122</v>
      </c>
    </row>
    <row r="8" spans="2:63" ht="30" customHeight="1" x14ac:dyDescent="0.35">
      <c r="B8" s="11" t="s">
        <v>19</v>
      </c>
      <c r="C8" s="11">
        <v>578</v>
      </c>
      <c r="D8" s="11">
        <v>281</v>
      </c>
      <c r="E8" s="11">
        <v>296</v>
      </c>
      <c r="F8" s="11"/>
      <c r="G8" s="11">
        <v>90</v>
      </c>
      <c r="H8" s="11">
        <v>220</v>
      </c>
      <c r="I8" s="11">
        <v>268</v>
      </c>
      <c r="J8" s="11"/>
      <c r="K8" s="11">
        <v>96</v>
      </c>
      <c r="L8" s="11">
        <v>114</v>
      </c>
      <c r="M8" s="11">
        <v>230</v>
      </c>
      <c r="N8" s="11">
        <v>138</v>
      </c>
      <c r="O8" s="11"/>
      <c r="P8" s="11">
        <v>116</v>
      </c>
      <c r="Q8" s="11">
        <v>141</v>
      </c>
      <c r="R8" s="11">
        <v>104</v>
      </c>
      <c r="S8" s="11">
        <v>198</v>
      </c>
      <c r="T8" s="11"/>
      <c r="U8" s="11">
        <v>320</v>
      </c>
      <c r="V8" s="11">
        <v>140</v>
      </c>
      <c r="W8" s="11">
        <v>65</v>
      </c>
      <c r="X8" s="11">
        <v>39</v>
      </c>
      <c r="Y8" s="11">
        <v>5</v>
      </c>
      <c r="Z8" s="11"/>
      <c r="AA8" s="11">
        <v>200</v>
      </c>
      <c r="AB8" s="11">
        <v>201</v>
      </c>
      <c r="AC8" s="11"/>
      <c r="AD8" s="11">
        <v>238</v>
      </c>
      <c r="AE8" s="11">
        <v>247</v>
      </c>
      <c r="AF8" s="11"/>
      <c r="AG8" s="11">
        <v>147</v>
      </c>
      <c r="AH8" s="11">
        <v>150</v>
      </c>
      <c r="AI8" s="11">
        <v>44</v>
      </c>
      <c r="AJ8" s="11">
        <v>66</v>
      </c>
      <c r="AK8" s="11">
        <v>38</v>
      </c>
      <c r="AL8" s="11">
        <v>19</v>
      </c>
      <c r="AM8" s="11">
        <v>11</v>
      </c>
      <c r="AN8" s="11">
        <v>51</v>
      </c>
      <c r="AO8" s="11">
        <v>2</v>
      </c>
      <c r="AP8" s="11"/>
      <c r="AQ8" s="11">
        <v>263</v>
      </c>
      <c r="AR8" s="11">
        <v>129</v>
      </c>
      <c r="AS8" s="11">
        <v>12</v>
      </c>
      <c r="AT8" s="11">
        <v>45</v>
      </c>
      <c r="AU8" s="11">
        <v>116</v>
      </c>
      <c r="AV8" s="11">
        <v>12</v>
      </c>
      <c r="AW8" s="11"/>
      <c r="AX8" s="11">
        <v>109</v>
      </c>
      <c r="AY8" s="11">
        <v>264</v>
      </c>
      <c r="AZ8" s="11">
        <v>18</v>
      </c>
      <c r="BA8" s="11">
        <v>80</v>
      </c>
      <c r="BB8" s="11">
        <v>106</v>
      </c>
      <c r="BC8" s="11"/>
      <c r="BD8" s="11">
        <v>387</v>
      </c>
      <c r="BE8" s="11">
        <v>192</v>
      </c>
      <c r="BF8" s="11"/>
      <c r="BG8" s="11">
        <v>288</v>
      </c>
      <c r="BH8" s="11">
        <v>288</v>
      </c>
      <c r="BI8" s="11"/>
      <c r="BJ8" s="11">
        <v>578</v>
      </c>
      <c r="BK8" s="11" t="s">
        <v>122</v>
      </c>
    </row>
    <row r="9" spans="2:63" x14ac:dyDescent="0.35">
      <c r="B9" s="17" t="s">
        <v>144</v>
      </c>
      <c r="C9" s="16">
        <v>0.95870421434964403</v>
      </c>
      <c r="D9" s="16">
        <v>0.94092210255957698</v>
      </c>
      <c r="E9" s="16">
        <v>0.97531406634348705</v>
      </c>
      <c r="F9" s="16"/>
      <c r="G9" s="16">
        <v>0.96416325885515897</v>
      </c>
      <c r="H9" s="16">
        <v>0.96274430866119998</v>
      </c>
      <c r="I9" s="16">
        <v>0.95355029379997902</v>
      </c>
      <c r="J9" s="16"/>
      <c r="K9" s="16">
        <v>0.98204179340387099</v>
      </c>
      <c r="L9" s="16">
        <v>0.96571623116719096</v>
      </c>
      <c r="M9" s="16">
        <v>0.958292725796553</v>
      </c>
      <c r="N9" s="16">
        <v>0.93737734622174895</v>
      </c>
      <c r="O9" s="16"/>
      <c r="P9" s="16">
        <v>0.95724947338392596</v>
      </c>
      <c r="Q9" s="16">
        <v>0.94946119724594502</v>
      </c>
      <c r="R9" s="16">
        <v>0.962904013993512</v>
      </c>
      <c r="S9" s="16">
        <v>0.97840041275535705</v>
      </c>
      <c r="T9" s="16"/>
      <c r="U9" s="16">
        <v>0.95130241115334202</v>
      </c>
      <c r="V9" s="16">
        <v>0.96065261920775702</v>
      </c>
      <c r="W9" s="16">
        <v>0.97089984896687298</v>
      </c>
      <c r="X9" s="16">
        <v>0.97753411861367601</v>
      </c>
      <c r="Y9" s="16">
        <v>1</v>
      </c>
      <c r="Z9" s="16"/>
      <c r="AA9" s="16">
        <v>0.96231138609936695</v>
      </c>
      <c r="AB9" s="16">
        <v>0.97156161375753503</v>
      </c>
      <c r="AC9" s="16"/>
      <c r="AD9" s="16">
        <v>0.95479759929562102</v>
      </c>
      <c r="AE9" s="16">
        <v>0.96925657636430596</v>
      </c>
      <c r="AF9" s="16"/>
      <c r="AG9" s="16">
        <v>0.95183526393777396</v>
      </c>
      <c r="AH9" s="16">
        <v>0.97257390632374097</v>
      </c>
      <c r="AI9" s="16">
        <v>0.93334134533289403</v>
      </c>
      <c r="AJ9" s="16">
        <v>0.946627844473794</v>
      </c>
      <c r="AK9" s="16">
        <v>0.95762667907559595</v>
      </c>
      <c r="AL9" s="16">
        <v>1</v>
      </c>
      <c r="AM9" s="16">
        <v>1</v>
      </c>
      <c r="AN9" s="16">
        <v>0.94618713080955796</v>
      </c>
      <c r="AO9" s="16">
        <v>1</v>
      </c>
      <c r="AP9" s="16"/>
      <c r="AQ9" s="16">
        <v>0.96176802177369902</v>
      </c>
      <c r="AR9" s="16">
        <v>0.94047448204113204</v>
      </c>
      <c r="AS9" s="16">
        <v>1</v>
      </c>
      <c r="AT9" s="16">
        <v>1</v>
      </c>
      <c r="AU9" s="16">
        <v>0.94680668303079896</v>
      </c>
      <c r="AV9" s="16">
        <v>1</v>
      </c>
      <c r="AW9" s="16"/>
      <c r="AX9" s="16">
        <v>0.959697481961447</v>
      </c>
      <c r="AY9" s="16">
        <v>0.96440554126761002</v>
      </c>
      <c r="AZ9" s="16">
        <v>0.94347923152291102</v>
      </c>
      <c r="BA9" s="16">
        <v>0.94785193091998499</v>
      </c>
      <c r="BB9" s="16">
        <v>0.95436222257255499</v>
      </c>
      <c r="BC9" s="16"/>
      <c r="BD9" s="16">
        <v>0.96232731436827701</v>
      </c>
      <c r="BE9" s="16">
        <v>0.95139976526214998</v>
      </c>
      <c r="BF9" s="16"/>
      <c r="BG9" s="16">
        <v>0.96516885181769396</v>
      </c>
      <c r="BH9" s="16">
        <v>0.95180929912495804</v>
      </c>
      <c r="BI9" s="16"/>
      <c r="BJ9" s="16">
        <v>0.95870421434964403</v>
      </c>
      <c r="BK9" s="16" t="s">
        <v>123</v>
      </c>
    </row>
    <row r="10" spans="2:63" x14ac:dyDescent="0.35">
      <c r="B10" s="17" t="s">
        <v>145</v>
      </c>
      <c r="C10" s="18">
        <v>4.1295785650355799E-2</v>
      </c>
      <c r="D10" s="18">
        <v>5.9077897440422897E-2</v>
      </c>
      <c r="E10" s="18">
        <v>2.46859336565129E-2</v>
      </c>
      <c r="F10" s="18"/>
      <c r="G10" s="18">
        <v>3.5836741144841401E-2</v>
      </c>
      <c r="H10" s="18">
        <v>3.7255691338800502E-2</v>
      </c>
      <c r="I10" s="18">
        <v>4.6449706200021E-2</v>
      </c>
      <c r="J10" s="18"/>
      <c r="K10" s="18">
        <v>1.7958206596129001E-2</v>
      </c>
      <c r="L10" s="18">
        <v>3.4283768832808599E-2</v>
      </c>
      <c r="M10" s="18">
        <v>4.1707274203447199E-2</v>
      </c>
      <c r="N10" s="18">
        <v>6.26226537782507E-2</v>
      </c>
      <c r="O10" s="18"/>
      <c r="P10" s="18">
        <v>4.27505266160743E-2</v>
      </c>
      <c r="Q10" s="18">
        <v>5.0538802754054903E-2</v>
      </c>
      <c r="R10" s="18">
        <v>3.7095986006487697E-2</v>
      </c>
      <c r="S10" s="18">
        <v>2.15995872446429E-2</v>
      </c>
      <c r="T10" s="18"/>
      <c r="U10" s="18">
        <v>4.8697588846658299E-2</v>
      </c>
      <c r="V10" s="18">
        <v>3.9347380792242599E-2</v>
      </c>
      <c r="W10" s="18">
        <v>2.9100151033127401E-2</v>
      </c>
      <c r="X10" s="18">
        <v>2.2465881386323602E-2</v>
      </c>
      <c r="Y10" s="18">
        <v>0</v>
      </c>
      <c r="Z10" s="18"/>
      <c r="AA10" s="18">
        <v>3.76886139006328E-2</v>
      </c>
      <c r="AB10" s="18">
        <v>2.8438386242464499E-2</v>
      </c>
      <c r="AC10" s="18"/>
      <c r="AD10" s="18">
        <v>4.52024007043784E-2</v>
      </c>
      <c r="AE10" s="18">
        <v>3.0743423635694E-2</v>
      </c>
      <c r="AF10" s="18"/>
      <c r="AG10" s="18">
        <v>4.8164736062225599E-2</v>
      </c>
      <c r="AH10" s="18">
        <v>2.74260936762587E-2</v>
      </c>
      <c r="AI10" s="18">
        <v>6.6658654667105702E-2</v>
      </c>
      <c r="AJ10" s="18">
        <v>5.3372155526206097E-2</v>
      </c>
      <c r="AK10" s="18">
        <v>4.2373320924404101E-2</v>
      </c>
      <c r="AL10" s="18">
        <v>0</v>
      </c>
      <c r="AM10" s="18">
        <v>0</v>
      </c>
      <c r="AN10" s="18">
        <v>5.3812869190442501E-2</v>
      </c>
      <c r="AO10" s="18">
        <v>0</v>
      </c>
      <c r="AP10" s="18"/>
      <c r="AQ10" s="18">
        <v>3.8231978226300603E-2</v>
      </c>
      <c r="AR10" s="18">
        <v>5.9525517958868297E-2</v>
      </c>
      <c r="AS10" s="18">
        <v>0</v>
      </c>
      <c r="AT10" s="18">
        <v>0</v>
      </c>
      <c r="AU10" s="18">
        <v>5.3193316969201002E-2</v>
      </c>
      <c r="AV10" s="18">
        <v>0</v>
      </c>
      <c r="AW10" s="18"/>
      <c r="AX10" s="18">
        <v>4.0302518038552899E-2</v>
      </c>
      <c r="AY10" s="18">
        <v>3.5594458732389499E-2</v>
      </c>
      <c r="AZ10" s="18">
        <v>5.6520768477088798E-2</v>
      </c>
      <c r="BA10" s="18">
        <v>5.2148069080014903E-2</v>
      </c>
      <c r="BB10" s="18">
        <v>4.5637777427444598E-2</v>
      </c>
      <c r="BC10" s="18"/>
      <c r="BD10" s="18">
        <v>3.7672685631722998E-2</v>
      </c>
      <c r="BE10" s="18">
        <v>4.8600234737850502E-2</v>
      </c>
      <c r="BF10" s="18"/>
      <c r="BG10" s="18">
        <v>3.4831148182306197E-2</v>
      </c>
      <c r="BH10" s="18">
        <v>4.8190700875041799E-2</v>
      </c>
      <c r="BI10" s="18"/>
      <c r="BJ10" s="18">
        <v>4.1295785650355799E-2</v>
      </c>
      <c r="BK10" s="18" t="s">
        <v>123</v>
      </c>
    </row>
    <row r="11" spans="2:63" x14ac:dyDescent="0.35">
      <c r="B11" t="s">
        <v>409</v>
      </c>
    </row>
    <row r="12" spans="2:63" x14ac:dyDescent="0.35">
      <c r="B12" t="s">
        <v>87</v>
      </c>
    </row>
    <row r="13" spans="2:63" x14ac:dyDescent="0.35">
      <c r="B13" t="s">
        <v>88</v>
      </c>
    </row>
    <row r="15" spans="2:63" x14ac:dyDescent="0.35">
      <c r="B15"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K23"/>
  <sheetViews>
    <sheetView showGridLines="0" topLeftCell="A6" workbookViewId="0">
      <pane xSplit="2" topLeftCell="C1" activePane="topRight" state="frozen"/>
      <selection pane="topRight" activeCell="C15" sqref="C15"/>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405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560</v>
      </c>
      <c r="D7" s="10">
        <v>254</v>
      </c>
      <c r="E7" s="10">
        <v>304</v>
      </c>
      <c r="F7" s="10"/>
      <c r="G7" s="10">
        <v>79</v>
      </c>
      <c r="H7" s="10">
        <v>225</v>
      </c>
      <c r="I7" s="10">
        <v>256</v>
      </c>
      <c r="J7" s="10"/>
      <c r="K7" s="10">
        <v>102</v>
      </c>
      <c r="L7" s="10">
        <v>113</v>
      </c>
      <c r="M7" s="10">
        <v>226</v>
      </c>
      <c r="N7" s="10">
        <v>119</v>
      </c>
      <c r="O7" s="10"/>
      <c r="P7" s="10">
        <v>113</v>
      </c>
      <c r="Q7" s="10">
        <v>133</v>
      </c>
      <c r="R7" s="10">
        <v>101</v>
      </c>
      <c r="S7" s="10">
        <v>196</v>
      </c>
      <c r="T7" s="10"/>
      <c r="U7" s="10">
        <v>296</v>
      </c>
      <c r="V7" s="10">
        <v>143</v>
      </c>
      <c r="W7" s="10">
        <v>67</v>
      </c>
      <c r="X7" s="10">
        <v>40</v>
      </c>
      <c r="Y7" s="10">
        <v>5</v>
      </c>
      <c r="Z7" s="10"/>
      <c r="AA7" s="10">
        <v>197</v>
      </c>
      <c r="AB7" s="10">
        <v>193</v>
      </c>
      <c r="AC7" s="10"/>
      <c r="AD7" s="10">
        <v>233</v>
      </c>
      <c r="AE7" s="10">
        <v>238</v>
      </c>
      <c r="AF7" s="10"/>
      <c r="AG7" s="10">
        <v>141</v>
      </c>
      <c r="AH7" s="10">
        <v>148</v>
      </c>
      <c r="AI7" s="10">
        <v>44</v>
      </c>
      <c r="AJ7" s="10">
        <v>60</v>
      </c>
      <c r="AK7" s="10">
        <v>37</v>
      </c>
      <c r="AL7" s="10">
        <v>18</v>
      </c>
      <c r="AM7" s="10">
        <v>12</v>
      </c>
      <c r="AN7" s="10">
        <v>48</v>
      </c>
      <c r="AO7" s="10">
        <v>2</v>
      </c>
      <c r="AP7" s="10"/>
      <c r="AQ7" s="10">
        <v>256</v>
      </c>
      <c r="AR7" s="10">
        <v>122</v>
      </c>
      <c r="AS7" s="10">
        <v>12</v>
      </c>
      <c r="AT7" s="10">
        <v>45</v>
      </c>
      <c r="AU7" s="10">
        <v>111</v>
      </c>
      <c r="AV7" s="10">
        <v>12</v>
      </c>
      <c r="AW7" s="10"/>
      <c r="AX7" s="10">
        <v>103</v>
      </c>
      <c r="AY7" s="10">
        <v>258</v>
      </c>
      <c r="AZ7" s="10">
        <v>17</v>
      </c>
      <c r="BA7" s="10">
        <v>79</v>
      </c>
      <c r="BB7" s="10">
        <v>103</v>
      </c>
      <c r="BC7" s="10"/>
      <c r="BD7" s="10">
        <v>380</v>
      </c>
      <c r="BE7" s="10">
        <v>180</v>
      </c>
      <c r="BF7" s="10"/>
      <c r="BG7" s="10">
        <v>282</v>
      </c>
      <c r="BH7" s="10">
        <v>275</v>
      </c>
      <c r="BI7" s="10"/>
      <c r="BJ7" s="10">
        <v>560</v>
      </c>
      <c r="BK7" s="10" t="s">
        <v>122</v>
      </c>
    </row>
    <row r="8" spans="2:63" ht="30" customHeight="1" x14ac:dyDescent="0.35">
      <c r="B8" s="11" t="s">
        <v>19</v>
      </c>
      <c r="C8" s="11">
        <v>554</v>
      </c>
      <c r="D8" s="11">
        <v>264</v>
      </c>
      <c r="E8" s="11">
        <v>288</v>
      </c>
      <c r="F8" s="11"/>
      <c r="G8" s="11">
        <v>87</v>
      </c>
      <c r="H8" s="11">
        <v>212</v>
      </c>
      <c r="I8" s="11">
        <v>256</v>
      </c>
      <c r="J8" s="11"/>
      <c r="K8" s="11">
        <v>94</v>
      </c>
      <c r="L8" s="11">
        <v>110</v>
      </c>
      <c r="M8" s="11">
        <v>220</v>
      </c>
      <c r="N8" s="11">
        <v>129</v>
      </c>
      <c r="O8" s="11"/>
      <c r="P8" s="11">
        <v>111</v>
      </c>
      <c r="Q8" s="11">
        <v>134</v>
      </c>
      <c r="R8" s="11">
        <v>100</v>
      </c>
      <c r="S8" s="11">
        <v>194</v>
      </c>
      <c r="T8" s="11"/>
      <c r="U8" s="11">
        <v>305</v>
      </c>
      <c r="V8" s="11">
        <v>135</v>
      </c>
      <c r="W8" s="11">
        <v>63</v>
      </c>
      <c r="X8" s="11">
        <v>38</v>
      </c>
      <c r="Y8" s="11">
        <v>5</v>
      </c>
      <c r="Z8" s="11"/>
      <c r="AA8" s="11">
        <v>192</v>
      </c>
      <c r="AB8" s="11">
        <v>195</v>
      </c>
      <c r="AC8" s="11"/>
      <c r="AD8" s="11">
        <v>228</v>
      </c>
      <c r="AE8" s="11">
        <v>240</v>
      </c>
      <c r="AF8" s="11"/>
      <c r="AG8" s="11">
        <v>140</v>
      </c>
      <c r="AH8" s="11">
        <v>146</v>
      </c>
      <c r="AI8" s="11">
        <v>41</v>
      </c>
      <c r="AJ8" s="11">
        <v>63</v>
      </c>
      <c r="AK8" s="11">
        <v>37</v>
      </c>
      <c r="AL8" s="11">
        <v>19</v>
      </c>
      <c r="AM8" s="11">
        <v>11</v>
      </c>
      <c r="AN8" s="11">
        <v>48</v>
      </c>
      <c r="AO8" s="11">
        <v>2</v>
      </c>
      <c r="AP8" s="11"/>
      <c r="AQ8" s="11">
        <v>253</v>
      </c>
      <c r="AR8" s="11">
        <v>121</v>
      </c>
      <c r="AS8" s="11">
        <v>12</v>
      </c>
      <c r="AT8" s="11">
        <v>45</v>
      </c>
      <c r="AU8" s="11">
        <v>109</v>
      </c>
      <c r="AV8" s="11">
        <v>12</v>
      </c>
      <c r="AW8" s="11"/>
      <c r="AX8" s="11">
        <v>105</v>
      </c>
      <c r="AY8" s="11">
        <v>255</v>
      </c>
      <c r="AZ8" s="11">
        <v>17</v>
      </c>
      <c r="BA8" s="11">
        <v>76</v>
      </c>
      <c r="BB8" s="11">
        <v>101</v>
      </c>
      <c r="BC8" s="11"/>
      <c r="BD8" s="11">
        <v>372</v>
      </c>
      <c r="BE8" s="11">
        <v>182</v>
      </c>
      <c r="BF8" s="11"/>
      <c r="BG8" s="11">
        <v>278</v>
      </c>
      <c r="BH8" s="11">
        <v>274</v>
      </c>
      <c r="BI8" s="11"/>
      <c r="BJ8" s="11">
        <v>554</v>
      </c>
      <c r="BK8" s="11" t="s">
        <v>122</v>
      </c>
    </row>
    <row r="9" spans="2:63" x14ac:dyDescent="0.35">
      <c r="B9" s="17" t="s">
        <v>396</v>
      </c>
      <c r="C9" s="16">
        <v>0.41385788384799899</v>
      </c>
      <c r="D9" s="16">
        <v>0.40814920328524601</v>
      </c>
      <c r="E9" s="16">
        <v>0.41508688136574701</v>
      </c>
      <c r="F9" s="16"/>
      <c r="G9" s="16">
        <v>0.34146450458107702</v>
      </c>
      <c r="H9" s="16">
        <v>0.37505327850237002</v>
      </c>
      <c r="I9" s="16">
        <v>0.47065349653473099</v>
      </c>
      <c r="J9" s="16"/>
      <c r="K9" s="16">
        <v>0.35471178260004399</v>
      </c>
      <c r="L9" s="16">
        <v>0.46222618636163398</v>
      </c>
      <c r="M9" s="16">
        <v>0.45618749857173502</v>
      </c>
      <c r="N9" s="16">
        <v>0.34370788133450603</v>
      </c>
      <c r="O9" s="16"/>
      <c r="P9" s="16">
        <v>0.39595342381211901</v>
      </c>
      <c r="Q9" s="16">
        <v>0.33153867051327801</v>
      </c>
      <c r="R9" s="16">
        <v>0.38620085760454997</v>
      </c>
      <c r="S9" s="16">
        <v>0.50455653248288701</v>
      </c>
      <c r="T9" s="16"/>
      <c r="U9" s="16">
        <v>0.39413142948657698</v>
      </c>
      <c r="V9" s="16">
        <v>0.40636947320234601</v>
      </c>
      <c r="W9" s="16">
        <v>0.44775232005080001</v>
      </c>
      <c r="X9" s="16">
        <v>0.51288912244092799</v>
      </c>
      <c r="Y9" s="16">
        <v>0.59239150260226903</v>
      </c>
      <c r="Z9" s="16"/>
      <c r="AA9" s="16">
        <v>0.43223802728196398</v>
      </c>
      <c r="AB9" s="16">
        <v>0.42617230431813502</v>
      </c>
      <c r="AC9" s="16"/>
      <c r="AD9" s="16">
        <v>0.43261840097399701</v>
      </c>
      <c r="AE9" s="16">
        <v>0.44725230889691198</v>
      </c>
      <c r="AF9" s="16"/>
      <c r="AG9" s="16">
        <v>0.415841884546439</v>
      </c>
      <c r="AH9" s="16">
        <v>0.50871465842055097</v>
      </c>
      <c r="AI9" s="16">
        <v>0.38954259833099703</v>
      </c>
      <c r="AJ9" s="16">
        <v>0.39466459780177898</v>
      </c>
      <c r="AK9" s="16">
        <v>0.388471172236173</v>
      </c>
      <c r="AL9" s="16">
        <v>0.19939396618078101</v>
      </c>
      <c r="AM9" s="16">
        <v>0.42277886591710701</v>
      </c>
      <c r="AN9" s="16">
        <v>0.286048752969218</v>
      </c>
      <c r="AO9" s="16">
        <v>0.50813660057876198</v>
      </c>
      <c r="AP9" s="16"/>
      <c r="AQ9" s="16">
        <v>0.44568914909717899</v>
      </c>
      <c r="AR9" s="16">
        <v>0.414084101414253</v>
      </c>
      <c r="AS9" s="16">
        <v>0.63249676818131795</v>
      </c>
      <c r="AT9" s="16">
        <v>0.284550713415618</v>
      </c>
      <c r="AU9" s="16">
        <v>0.39595387798242598</v>
      </c>
      <c r="AV9" s="16">
        <v>0.24106338667018301</v>
      </c>
      <c r="AW9" s="16"/>
      <c r="AX9" s="16">
        <v>0.39055796978364998</v>
      </c>
      <c r="AY9" s="16">
        <v>0.44359764347832598</v>
      </c>
      <c r="AZ9" s="16">
        <v>0.39756256167749299</v>
      </c>
      <c r="BA9" s="16">
        <v>0.35466434161587501</v>
      </c>
      <c r="BB9" s="16">
        <v>0.41060605903658498</v>
      </c>
      <c r="BC9" s="16"/>
      <c r="BD9" s="16">
        <v>0.42754939036842499</v>
      </c>
      <c r="BE9" s="16">
        <v>0.38593770772079899</v>
      </c>
      <c r="BF9" s="16"/>
      <c r="BG9" s="16">
        <v>0.44622024367755903</v>
      </c>
      <c r="BH9" s="16">
        <v>0.37464968992597802</v>
      </c>
      <c r="BI9" s="16"/>
      <c r="BJ9" s="16">
        <v>0.41385788384799899</v>
      </c>
      <c r="BK9" s="16" t="s">
        <v>123</v>
      </c>
    </row>
    <row r="10" spans="2:63" x14ac:dyDescent="0.35">
      <c r="B10" s="17" t="s">
        <v>397</v>
      </c>
      <c r="C10" s="16">
        <v>0.28760333035160202</v>
      </c>
      <c r="D10" s="16">
        <v>0.29850920878141401</v>
      </c>
      <c r="E10" s="16">
        <v>0.279575884629918</v>
      </c>
      <c r="F10" s="16"/>
      <c r="G10" s="16">
        <v>0.26713358606326199</v>
      </c>
      <c r="H10" s="16">
        <v>0.30372509139929899</v>
      </c>
      <c r="I10" s="16">
        <v>0.281200160552461</v>
      </c>
      <c r="J10" s="16"/>
      <c r="K10" s="16">
        <v>0.35841055635629498</v>
      </c>
      <c r="L10" s="16">
        <v>0.30859832684507899</v>
      </c>
      <c r="M10" s="16">
        <v>0.23853705934512701</v>
      </c>
      <c r="N10" s="16">
        <v>0.301696187573119</v>
      </c>
      <c r="O10" s="16"/>
      <c r="P10" s="16">
        <v>0.28076380226022601</v>
      </c>
      <c r="Q10" s="16">
        <v>0.25755502425534199</v>
      </c>
      <c r="R10" s="16">
        <v>0.29169911286391398</v>
      </c>
      <c r="S10" s="16">
        <v>0.300783347018724</v>
      </c>
      <c r="T10" s="16"/>
      <c r="U10" s="16">
        <v>0.26399147308021398</v>
      </c>
      <c r="V10" s="16">
        <v>0.36364494017281002</v>
      </c>
      <c r="W10" s="16">
        <v>0.24785053700243101</v>
      </c>
      <c r="X10" s="16">
        <v>0.29728160379422602</v>
      </c>
      <c r="Y10" s="16">
        <v>0</v>
      </c>
      <c r="Z10" s="16"/>
      <c r="AA10" s="16">
        <v>0.27832197766789502</v>
      </c>
      <c r="AB10" s="16">
        <v>0.25816233485763002</v>
      </c>
      <c r="AC10" s="16"/>
      <c r="AD10" s="16">
        <v>0.30660542288442999</v>
      </c>
      <c r="AE10" s="16">
        <v>0.26517097769904502</v>
      </c>
      <c r="AF10" s="16"/>
      <c r="AG10" s="16">
        <v>0.29802784900517199</v>
      </c>
      <c r="AH10" s="16">
        <v>0.25717028841935702</v>
      </c>
      <c r="AI10" s="16">
        <v>0.35536111216556199</v>
      </c>
      <c r="AJ10" s="16">
        <v>0.31946467325990902</v>
      </c>
      <c r="AK10" s="16">
        <v>0.33065063714856002</v>
      </c>
      <c r="AL10" s="16">
        <v>0.242154306986407</v>
      </c>
      <c r="AM10" s="16">
        <v>0.24188274547393099</v>
      </c>
      <c r="AN10" s="16">
        <v>0.27096394919993</v>
      </c>
      <c r="AO10" s="16">
        <v>0</v>
      </c>
      <c r="AP10" s="16"/>
      <c r="AQ10" s="16">
        <v>0.26540845229187199</v>
      </c>
      <c r="AR10" s="16">
        <v>0.32274991496297101</v>
      </c>
      <c r="AS10" s="16">
        <v>7.6585517276353807E-2</v>
      </c>
      <c r="AT10" s="16">
        <v>0.42219399559734</v>
      </c>
      <c r="AU10" s="16">
        <v>0.25856184096493101</v>
      </c>
      <c r="AV10" s="16">
        <v>0.24230265814399299</v>
      </c>
      <c r="AW10" s="16"/>
      <c r="AX10" s="16">
        <v>0.33945388058956399</v>
      </c>
      <c r="AY10" s="16">
        <v>0.29330424195018301</v>
      </c>
      <c r="AZ10" s="16">
        <v>0.34288963516469101</v>
      </c>
      <c r="BA10" s="16">
        <v>0.23131994086959001</v>
      </c>
      <c r="BB10" s="16">
        <v>0.25253896529863701</v>
      </c>
      <c r="BC10" s="16"/>
      <c r="BD10" s="16">
        <v>0.29036369824472502</v>
      </c>
      <c r="BE10" s="16">
        <v>0.281974296202811</v>
      </c>
      <c r="BF10" s="16"/>
      <c r="BG10" s="16">
        <v>0.29410773288216202</v>
      </c>
      <c r="BH10" s="16">
        <v>0.28413492971931098</v>
      </c>
      <c r="BI10" s="16"/>
      <c r="BJ10" s="16">
        <v>0.28760333035160202</v>
      </c>
      <c r="BK10" s="16" t="s">
        <v>123</v>
      </c>
    </row>
    <row r="11" spans="2:63" x14ac:dyDescent="0.35">
      <c r="B11" s="17" t="s">
        <v>398</v>
      </c>
      <c r="C11" s="16">
        <v>0.13341677416029299</v>
      </c>
      <c r="D11" s="16">
        <v>0.119138246563765</v>
      </c>
      <c r="E11" s="16">
        <v>0.14740722789218999</v>
      </c>
      <c r="F11" s="16"/>
      <c r="G11" s="16">
        <v>0.18026381717682</v>
      </c>
      <c r="H11" s="16">
        <v>0.14618748220259201</v>
      </c>
      <c r="I11" s="16">
        <v>0.106894267215078</v>
      </c>
      <c r="J11" s="16"/>
      <c r="K11" s="16">
        <v>0.13630611206377499</v>
      </c>
      <c r="L11" s="16">
        <v>7.6444624683907295E-2</v>
      </c>
      <c r="M11" s="16">
        <v>0.13617888244519899</v>
      </c>
      <c r="N11" s="16">
        <v>0.17509901841219</v>
      </c>
      <c r="O11" s="16"/>
      <c r="P11" s="16">
        <v>0.13763426106608201</v>
      </c>
      <c r="Q11" s="16">
        <v>0.15388414375912299</v>
      </c>
      <c r="R11" s="16">
        <v>0.14953959977779899</v>
      </c>
      <c r="S11" s="16">
        <v>0.10515163205638201</v>
      </c>
      <c r="T11" s="16"/>
      <c r="U11" s="16">
        <v>0.15165984452243</v>
      </c>
      <c r="V11" s="16">
        <v>0.12567820669094901</v>
      </c>
      <c r="W11" s="16">
        <v>9.9663098155608296E-2</v>
      </c>
      <c r="X11" s="16">
        <v>9.4840240380239901E-2</v>
      </c>
      <c r="Y11" s="16">
        <v>0</v>
      </c>
      <c r="Z11" s="16"/>
      <c r="AA11" s="16">
        <v>0.16122606509526799</v>
      </c>
      <c r="AB11" s="16">
        <v>0.13182611368212299</v>
      </c>
      <c r="AC11" s="16"/>
      <c r="AD11" s="16">
        <v>0.13461129464525001</v>
      </c>
      <c r="AE11" s="16">
        <v>0.112787599212816</v>
      </c>
      <c r="AF11" s="16"/>
      <c r="AG11" s="16">
        <v>9.5977342223096895E-2</v>
      </c>
      <c r="AH11" s="16">
        <v>0.100935891098252</v>
      </c>
      <c r="AI11" s="16">
        <v>4.4653991620789299E-2</v>
      </c>
      <c r="AJ11" s="16">
        <v>0.124262835867785</v>
      </c>
      <c r="AK11" s="16">
        <v>0.17218400531921099</v>
      </c>
      <c r="AL11" s="16">
        <v>0.33871792051069</v>
      </c>
      <c r="AM11" s="16">
        <v>0.25253841305119001</v>
      </c>
      <c r="AN11" s="16">
        <v>0.25523153184127301</v>
      </c>
      <c r="AO11" s="16">
        <v>0.49186339942123802</v>
      </c>
      <c r="AP11" s="16"/>
      <c r="AQ11" s="16">
        <v>0.13988605326696299</v>
      </c>
      <c r="AR11" s="16">
        <v>0.113030878105816</v>
      </c>
      <c r="AS11" s="16">
        <v>0.155129929016912</v>
      </c>
      <c r="AT11" s="16">
        <v>0.10087949776269201</v>
      </c>
      <c r="AU11" s="16">
        <v>0.14048515635501099</v>
      </c>
      <c r="AV11" s="16">
        <v>0.26702935655584198</v>
      </c>
      <c r="AW11" s="16"/>
      <c r="AX11" s="16">
        <v>8.9128526153985699E-2</v>
      </c>
      <c r="AY11" s="16">
        <v>0.13067197828083399</v>
      </c>
      <c r="AZ11" s="16">
        <v>6.0836011270675797E-2</v>
      </c>
      <c r="BA11" s="16">
        <v>0.18261668693005001</v>
      </c>
      <c r="BB11" s="16">
        <v>0.16151079100403901</v>
      </c>
      <c r="BC11" s="16"/>
      <c r="BD11" s="16">
        <v>0.12639755964775201</v>
      </c>
      <c r="BE11" s="16">
        <v>0.14773059018721199</v>
      </c>
      <c r="BF11" s="16"/>
      <c r="BG11" s="16">
        <v>0.115973528278073</v>
      </c>
      <c r="BH11" s="16">
        <v>0.15256369530852201</v>
      </c>
      <c r="BI11" s="16"/>
      <c r="BJ11" s="16">
        <v>0.13341677416029299</v>
      </c>
      <c r="BK11" s="16" t="s">
        <v>123</v>
      </c>
    </row>
    <row r="12" spans="2:63" x14ac:dyDescent="0.35">
      <c r="B12" s="17" t="s">
        <v>399</v>
      </c>
      <c r="C12" s="16">
        <v>6.7902906023973697E-2</v>
      </c>
      <c r="D12" s="16">
        <v>8.2713675629907904E-2</v>
      </c>
      <c r="E12" s="16">
        <v>5.4798908645209699E-2</v>
      </c>
      <c r="F12" s="16"/>
      <c r="G12" s="16">
        <v>0.110835061994755</v>
      </c>
      <c r="H12" s="16">
        <v>6.7347788188616406E-2</v>
      </c>
      <c r="I12" s="16">
        <v>5.37599177540551E-2</v>
      </c>
      <c r="J12" s="16"/>
      <c r="K12" s="16">
        <v>7.1960638417507994E-2</v>
      </c>
      <c r="L12" s="16">
        <v>6.5282789915109996E-2</v>
      </c>
      <c r="M12" s="16">
        <v>6.8980173710708595E-2</v>
      </c>
      <c r="N12" s="16">
        <v>6.5344731981966497E-2</v>
      </c>
      <c r="O12" s="16"/>
      <c r="P12" s="16">
        <v>4.9466801065776701E-2</v>
      </c>
      <c r="Q12" s="16">
        <v>0.106418689046755</v>
      </c>
      <c r="R12" s="16">
        <v>6.3023680101362403E-2</v>
      </c>
      <c r="S12" s="16">
        <v>5.4883500894522798E-2</v>
      </c>
      <c r="T12" s="16"/>
      <c r="U12" s="16">
        <v>6.8872049659230605E-2</v>
      </c>
      <c r="V12" s="16">
        <v>4.8911716513597797E-2</v>
      </c>
      <c r="W12" s="16">
        <v>9.9309470849318404E-2</v>
      </c>
      <c r="X12" s="16">
        <v>4.9106619501172399E-2</v>
      </c>
      <c r="Y12" s="16">
        <v>0.40760849739773097</v>
      </c>
      <c r="Z12" s="16"/>
      <c r="AA12" s="16">
        <v>4.8492760007944898E-2</v>
      </c>
      <c r="AB12" s="16">
        <v>7.9370959662300802E-2</v>
      </c>
      <c r="AC12" s="16"/>
      <c r="AD12" s="16">
        <v>5.8078109634194297E-2</v>
      </c>
      <c r="AE12" s="16">
        <v>6.4463107087786506E-2</v>
      </c>
      <c r="AF12" s="16"/>
      <c r="AG12" s="16">
        <v>7.9865483103245399E-2</v>
      </c>
      <c r="AH12" s="16">
        <v>4.6272833550042601E-2</v>
      </c>
      <c r="AI12" s="16">
        <v>6.7146812219418095E-2</v>
      </c>
      <c r="AJ12" s="16">
        <v>8.5842028313549201E-2</v>
      </c>
      <c r="AK12" s="16">
        <v>5.1681789568224397E-2</v>
      </c>
      <c r="AL12" s="16">
        <v>0.12046679816363</v>
      </c>
      <c r="AM12" s="16">
        <v>0</v>
      </c>
      <c r="AN12" s="16">
        <v>0.114746374575601</v>
      </c>
      <c r="AO12" s="16">
        <v>0</v>
      </c>
      <c r="AP12" s="16"/>
      <c r="AQ12" s="16">
        <v>6.6578809812181894E-2</v>
      </c>
      <c r="AR12" s="16">
        <v>6.2820911179011396E-2</v>
      </c>
      <c r="AS12" s="16">
        <v>0.13578778552541601</v>
      </c>
      <c r="AT12" s="16">
        <v>7.0424129603805105E-2</v>
      </c>
      <c r="AU12" s="16">
        <v>6.8220399311289301E-2</v>
      </c>
      <c r="AV12" s="16">
        <v>7.9587269508454905E-2</v>
      </c>
      <c r="AW12" s="16"/>
      <c r="AX12" s="16">
        <v>3.2581780284426799E-2</v>
      </c>
      <c r="AY12" s="16">
        <v>6.6107401488889203E-2</v>
      </c>
      <c r="AZ12" s="16">
        <v>0.144096729947783</v>
      </c>
      <c r="BA12" s="16">
        <v>6.6085586391386106E-2</v>
      </c>
      <c r="BB12" s="16">
        <v>9.7338688782928395E-2</v>
      </c>
      <c r="BC12" s="16"/>
      <c r="BD12" s="16">
        <v>6.9245850110440293E-2</v>
      </c>
      <c r="BE12" s="16">
        <v>6.5164329712653193E-2</v>
      </c>
      <c r="BF12" s="16"/>
      <c r="BG12" s="16">
        <v>4.9097194184854302E-2</v>
      </c>
      <c r="BH12" s="16">
        <v>8.7718994618457502E-2</v>
      </c>
      <c r="BI12" s="16"/>
      <c r="BJ12" s="16">
        <v>6.7902906023973697E-2</v>
      </c>
      <c r="BK12" s="16" t="s">
        <v>123</v>
      </c>
    </row>
    <row r="13" spans="2:63" x14ac:dyDescent="0.35">
      <c r="B13" s="17" t="s">
        <v>400</v>
      </c>
      <c r="C13" s="16">
        <v>5.04853588945594E-2</v>
      </c>
      <c r="D13" s="16">
        <v>4.9334938548800097E-2</v>
      </c>
      <c r="E13" s="16">
        <v>5.1883769345985202E-2</v>
      </c>
      <c r="F13" s="16"/>
      <c r="G13" s="16">
        <v>7.9005114216446806E-2</v>
      </c>
      <c r="H13" s="16">
        <v>7.1954531233196201E-2</v>
      </c>
      <c r="I13" s="16">
        <v>2.2985278095370699E-2</v>
      </c>
      <c r="J13" s="16"/>
      <c r="K13" s="16">
        <v>4.8991443349877303E-2</v>
      </c>
      <c r="L13" s="16">
        <v>6.13488508614079E-2</v>
      </c>
      <c r="M13" s="16">
        <v>4.6510256384879302E-2</v>
      </c>
      <c r="N13" s="16">
        <v>4.9093533242982303E-2</v>
      </c>
      <c r="O13" s="16"/>
      <c r="P13" s="16">
        <v>8.5467123778861703E-2</v>
      </c>
      <c r="Q13" s="16">
        <v>8.8555323686443102E-2</v>
      </c>
      <c r="R13" s="16">
        <v>3.8472865128863297E-2</v>
      </c>
      <c r="S13" s="16">
        <v>1.4502825935810299E-2</v>
      </c>
      <c r="T13" s="16"/>
      <c r="U13" s="16">
        <v>6.4168610440839199E-2</v>
      </c>
      <c r="V13" s="16">
        <v>2.7643140373946801E-2</v>
      </c>
      <c r="W13" s="16">
        <v>4.3410629374725701E-2</v>
      </c>
      <c r="X13" s="16">
        <v>2.4118600572863701E-2</v>
      </c>
      <c r="Y13" s="16">
        <v>0</v>
      </c>
      <c r="Z13" s="16"/>
      <c r="AA13" s="16">
        <v>4.4465144453712101E-2</v>
      </c>
      <c r="AB13" s="16">
        <v>5.3003185001204101E-2</v>
      </c>
      <c r="AC13" s="16"/>
      <c r="AD13" s="16">
        <v>2.5162786180885199E-2</v>
      </c>
      <c r="AE13" s="16">
        <v>5.1211185950584201E-2</v>
      </c>
      <c r="AF13" s="16"/>
      <c r="AG13" s="16">
        <v>6.0607908983076601E-2</v>
      </c>
      <c r="AH13" s="16">
        <v>3.8253736347787601E-2</v>
      </c>
      <c r="AI13" s="16">
        <v>7.0892670825984799E-2</v>
      </c>
      <c r="AJ13" s="16">
        <v>3.06357609245759E-2</v>
      </c>
      <c r="AK13" s="16">
        <v>2.6891564781971002E-2</v>
      </c>
      <c r="AL13" s="16">
        <v>5.1493965941663299E-2</v>
      </c>
      <c r="AM13" s="16">
        <v>8.2799975557771799E-2</v>
      </c>
      <c r="AN13" s="16">
        <v>5.2743265490053003E-2</v>
      </c>
      <c r="AO13" s="16">
        <v>0</v>
      </c>
      <c r="AP13" s="16"/>
      <c r="AQ13" s="16">
        <v>3.8773285845972803E-2</v>
      </c>
      <c r="AR13" s="16">
        <v>2.8667146145696799E-2</v>
      </c>
      <c r="AS13" s="16">
        <v>0</v>
      </c>
      <c r="AT13" s="16">
        <v>7.9860477974996999E-2</v>
      </c>
      <c r="AU13" s="16">
        <v>9.2932002965671404E-2</v>
      </c>
      <c r="AV13" s="16">
        <v>7.9587269508454905E-2</v>
      </c>
      <c r="AW13" s="16"/>
      <c r="AX13" s="16">
        <v>0.10249238697395199</v>
      </c>
      <c r="AY13" s="16">
        <v>2.9809421919127901E-2</v>
      </c>
      <c r="AZ13" s="16">
        <v>5.4615061939356897E-2</v>
      </c>
      <c r="BA13" s="16">
        <v>3.6859841994219801E-2</v>
      </c>
      <c r="BB13" s="16">
        <v>5.8138354095195702E-2</v>
      </c>
      <c r="BC13" s="16"/>
      <c r="BD13" s="16">
        <v>4.5376179113168699E-2</v>
      </c>
      <c r="BE13" s="16">
        <v>6.0904168479110503E-2</v>
      </c>
      <c r="BF13" s="16"/>
      <c r="BG13" s="16">
        <v>5.4072104521360603E-2</v>
      </c>
      <c r="BH13" s="16">
        <v>4.7396260104416298E-2</v>
      </c>
      <c r="BI13" s="16"/>
      <c r="BJ13" s="16">
        <v>5.04853588945594E-2</v>
      </c>
      <c r="BK13" s="16" t="s">
        <v>123</v>
      </c>
    </row>
    <row r="14" spans="2:63" ht="43.5" x14ac:dyDescent="0.35">
      <c r="B14" s="17" t="s">
        <v>401</v>
      </c>
      <c r="C14" s="16">
        <v>4.4964452703352302E-2</v>
      </c>
      <c r="D14" s="16">
        <v>3.84408174604337E-2</v>
      </c>
      <c r="E14" s="16">
        <v>5.1247328120950099E-2</v>
      </c>
      <c r="F14" s="16"/>
      <c r="G14" s="16">
        <v>2.12979159676388E-2</v>
      </c>
      <c r="H14" s="16">
        <v>3.5731828473926801E-2</v>
      </c>
      <c r="I14" s="16">
        <v>6.0668919442068599E-2</v>
      </c>
      <c r="J14" s="16"/>
      <c r="K14" s="16">
        <v>1.9215942448934899E-2</v>
      </c>
      <c r="L14" s="16">
        <v>2.6099221332862001E-2</v>
      </c>
      <c r="M14" s="16">
        <v>5.3606129542350597E-2</v>
      </c>
      <c r="N14" s="16">
        <v>6.5058647455237303E-2</v>
      </c>
      <c r="O14" s="16"/>
      <c r="P14" s="16">
        <v>5.0714588016935E-2</v>
      </c>
      <c r="Q14" s="16">
        <v>6.2048148739058999E-2</v>
      </c>
      <c r="R14" s="16">
        <v>7.10638845235112E-2</v>
      </c>
      <c r="S14" s="16">
        <v>2.01221616116735E-2</v>
      </c>
      <c r="T14" s="16"/>
      <c r="U14" s="16">
        <v>5.3956988613087502E-2</v>
      </c>
      <c r="V14" s="16">
        <v>2.7752523046350001E-2</v>
      </c>
      <c r="W14" s="16">
        <v>6.2013944567116903E-2</v>
      </c>
      <c r="X14" s="16">
        <v>2.1763813310569501E-2</v>
      </c>
      <c r="Y14" s="16">
        <v>0</v>
      </c>
      <c r="Z14" s="16"/>
      <c r="AA14" s="16">
        <v>3.0147409866150301E-2</v>
      </c>
      <c r="AB14" s="16">
        <v>5.1465102478607298E-2</v>
      </c>
      <c r="AC14" s="16"/>
      <c r="AD14" s="16">
        <v>3.86129318106187E-2</v>
      </c>
      <c r="AE14" s="16">
        <v>5.9114821152856399E-2</v>
      </c>
      <c r="AF14" s="16"/>
      <c r="AG14" s="16">
        <v>4.9679532138970299E-2</v>
      </c>
      <c r="AH14" s="16">
        <v>4.8652592164010702E-2</v>
      </c>
      <c r="AI14" s="16">
        <v>4.8732536656606401E-2</v>
      </c>
      <c r="AJ14" s="16">
        <v>4.5130103832402402E-2</v>
      </c>
      <c r="AK14" s="16">
        <v>3.01208309458612E-2</v>
      </c>
      <c r="AL14" s="16">
        <v>4.7773042216828702E-2</v>
      </c>
      <c r="AM14" s="16">
        <v>0</v>
      </c>
      <c r="AN14" s="16">
        <v>2.02661259239252E-2</v>
      </c>
      <c r="AO14" s="16">
        <v>0</v>
      </c>
      <c r="AP14" s="16"/>
      <c r="AQ14" s="16">
        <v>3.9782837422524198E-2</v>
      </c>
      <c r="AR14" s="16">
        <v>5.8647048192252103E-2</v>
      </c>
      <c r="AS14" s="16">
        <v>0</v>
      </c>
      <c r="AT14" s="16">
        <v>4.2091185645548403E-2</v>
      </c>
      <c r="AU14" s="16">
        <v>4.3846722420671599E-2</v>
      </c>
      <c r="AV14" s="16">
        <v>9.0430059613073002E-2</v>
      </c>
      <c r="AW14" s="16"/>
      <c r="AX14" s="16">
        <v>3.64351614516659E-2</v>
      </c>
      <c r="AY14" s="16">
        <v>3.6509312882639797E-2</v>
      </c>
      <c r="AZ14" s="16">
        <v>0</v>
      </c>
      <c r="BA14" s="16">
        <v>0.128453602198879</v>
      </c>
      <c r="BB14" s="16">
        <v>1.98671417826153E-2</v>
      </c>
      <c r="BC14" s="16"/>
      <c r="BD14" s="16">
        <v>4.1067322515489099E-2</v>
      </c>
      <c r="BE14" s="16">
        <v>5.2911610386361198E-2</v>
      </c>
      <c r="BF14" s="16"/>
      <c r="BG14" s="16">
        <v>4.05291964559919E-2</v>
      </c>
      <c r="BH14" s="16">
        <v>4.9953052220883899E-2</v>
      </c>
      <c r="BI14" s="16"/>
      <c r="BJ14" s="16">
        <v>4.4964452703352302E-2</v>
      </c>
      <c r="BK14" s="16" t="s">
        <v>123</v>
      </c>
    </row>
    <row r="15" spans="2:63" x14ac:dyDescent="0.35">
      <c r="B15" s="17" t="s">
        <v>402</v>
      </c>
      <c r="C15" s="16">
        <v>1.7692940182208799E-3</v>
      </c>
      <c r="D15" s="16">
        <v>3.7139097304334299E-3</v>
      </c>
      <c r="E15" s="16">
        <v>0</v>
      </c>
      <c r="F15" s="16"/>
      <c r="G15" s="16">
        <v>0</v>
      </c>
      <c r="H15" s="16">
        <v>0</v>
      </c>
      <c r="I15" s="16">
        <v>3.8379604062363801E-3</v>
      </c>
      <c r="J15" s="16"/>
      <c r="K15" s="16">
        <v>1.04035247635655E-2</v>
      </c>
      <c r="L15" s="16">
        <v>0</v>
      </c>
      <c r="M15" s="16">
        <v>0</v>
      </c>
      <c r="N15" s="16">
        <v>0</v>
      </c>
      <c r="O15" s="16"/>
      <c r="P15" s="16">
        <v>0</v>
      </c>
      <c r="Q15" s="16">
        <v>0</v>
      </c>
      <c r="R15" s="16">
        <v>0</v>
      </c>
      <c r="S15" s="16">
        <v>0</v>
      </c>
      <c r="T15" s="16"/>
      <c r="U15" s="16">
        <v>3.2196041976208698E-3</v>
      </c>
      <c r="V15" s="16">
        <v>0</v>
      </c>
      <c r="W15" s="16">
        <v>0</v>
      </c>
      <c r="X15" s="16">
        <v>0</v>
      </c>
      <c r="Y15" s="16">
        <v>0</v>
      </c>
      <c r="Z15" s="16"/>
      <c r="AA15" s="16">
        <v>5.1086156270657703E-3</v>
      </c>
      <c r="AB15" s="16">
        <v>0</v>
      </c>
      <c r="AC15" s="16"/>
      <c r="AD15" s="16">
        <v>4.31105387062435E-3</v>
      </c>
      <c r="AE15" s="16">
        <v>0</v>
      </c>
      <c r="AF15" s="16"/>
      <c r="AG15" s="16">
        <v>0</v>
      </c>
      <c r="AH15" s="16">
        <v>0</v>
      </c>
      <c r="AI15" s="16">
        <v>2.36702781806425E-2</v>
      </c>
      <c r="AJ15" s="16">
        <v>0</v>
      </c>
      <c r="AK15" s="16">
        <v>0</v>
      </c>
      <c r="AL15" s="16">
        <v>0</v>
      </c>
      <c r="AM15" s="16">
        <v>0</v>
      </c>
      <c r="AN15" s="16">
        <v>0</v>
      </c>
      <c r="AO15" s="16">
        <v>0</v>
      </c>
      <c r="AP15" s="16"/>
      <c r="AQ15" s="16">
        <v>3.8814122633073602E-3</v>
      </c>
      <c r="AR15" s="16">
        <v>0</v>
      </c>
      <c r="AS15" s="16">
        <v>0</v>
      </c>
      <c r="AT15" s="16">
        <v>0</v>
      </c>
      <c r="AU15" s="16">
        <v>0</v>
      </c>
      <c r="AV15" s="16">
        <v>0</v>
      </c>
      <c r="AW15" s="16"/>
      <c r="AX15" s="16">
        <v>9.3502947627552308E-3</v>
      </c>
      <c r="AY15" s="16">
        <v>0</v>
      </c>
      <c r="AZ15" s="16">
        <v>0</v>
      </c>
      <c r="BA15" s="16">
        <v>0</v>
      </c>
      <c r="BB15" s="16">
        <v>0</v>
      </c>
      <c r="BC15" s="16"/>
      <c r="BD15" s="16">
        <v>0</v>
      </c>
      <c r="BE15" s="16">
        <v>5.3772973110529504E-3</v>
      </c>
      <c r="BF15" s="16"/>
      <c r="BG15" s="16">
        <v>0</v>
      </c>
      <c r="BH15" s="16">
        <v>3.5833781024311299E-3</v>
      </c>
      <c r="BI15" s="16"/>
      <c r="BJ15" s="16">
        <v>1.7692940182208799E-3</v>
      </c>
      <c r="BK15" s="16" t="s">
        <v>123</v>
      </c>
    </row>
    <row r="16" spans="2:63" x14ac:dyDescent="0.35">
      <c r="B16" s="17" t="s">
        <v>403</v>
      </c>
      <c r="C16" s="19">
        <v>0.70146121419960095</v>
      </c>
      <c r="D16" s="19">
        <v>0.70665841206666002</v>
      </c>
      <c r="E16" s="19">
        <v>0.69466276599566501</v>
      </c>
      <c r="F16" s="19"/>
      <c r="G16" s="19">
        <v>0.60859809064434001</v>
      </c>
      <c r="H16" s="19">
        <v>0.67877836990166895</v>
      </c>
      <c r="I16" s="19">
        <v>0.75185365708719198</v>
      </c>
      <c r="J16" s="19"/>
      <c r="K16" s="19">
        <v>0.71312233895633903</v>
      </c>
      <c r="L16" s="19">
        <v>0.77082451320671297</v>
      </c>
      <c r="M16" s="19">
        <v>0.69472455791686305</v>
      </c>
      <c r="N16" s="19">
        <v>0.64540406890762403</v>
      </c>
      <c r="O16" s="19"/>
      <c r="P16" s="19">
        <v>0.67671722607234497</v>
      </c>
      <c r="Q16" s="19">
        <v>0.58909369476861995</v>
      </c>
      <c r="R16" s="19">
        <v>0.67789997046846395</v>
      </c>
      <c r="S16" s="19">
        <v>0.80533987950161101</v>
      </c>
      <c r="T16" s="19"/>
      <c r="U16" s="19">
        <v>0.65812290256679096</v>
      </c>
      <c r="V16" s="19">
        <v>0.77001441337515597</v>
      </c>
      <c r="W16" s="19">
        <v>0.69560285705323099</v>
      </c>
      <c r="X16" s="19">
        <v>0.81017072623515496</v>
      </c>
      <c r="Y16" s="19">
        <v>0.59239150260226903</v>
      </c>
      <c r="Z16" s="19"/>
      <c r="AA16" s="19">
        <v>0.71056000494985905</v>
      </c>
      <c r="AB16" s="19">
        <v>0.68433463917576498</v>
      </c>
      <c r="AC16" s="19"/>
      <c r="AD16" s="19">
        <v>0.739223823858427</v>
      </c>
      <c r="AE16" s="19">
        <v>0.71242328659595699</v>
      </c>
      <c r="AF16" s="19"/>
      <c r="AG16" s="19">
        <v>0.71386973355161099</v>
      </c>
      <c r="AH16" s="19">
        <v>0.76588494683990804</v>
      </c>
      <c r="AI16" s="19">
        <v>0.74490371049655901</v>
      </c>
      <c r="AJ16" s="19">
        <v>0.714129271061688</v>
      </c>
      <c r="AK16" s="19">
        <v>0.71912180938473202</v>
      </c>
      <c r="AL16" s="19">
        <v>0.44154827316718798</v>
      </c>
      <c r="AM16" s="19">
        <v>0.66466161139103797</v>
      </c>
      <c r="AN16" s="19">
        <v>0.557012702169148</v>
      </c>
      <c r="AO16" s="19">
        <v>0.50813660057876198</v>
      </c>
      <c r="AP16" s="19"/>
      <c r="AQ16" s="19">
        <v>0.71109760138905098</v>
      </c>
      <c r="AR16" s="19">
        <v>0.73683401637722401</v>
      </c>
      <c r="AS16" s="19">
        <v>0.70908228545767205</v>
      </c>
      <c r="AT16" s="19">
        <v>0.70674470901295805</v>
      </c>
      <c r="AU16" s="19">
        <v>0.65451571894735705</v>
      </c>
      <c r="AV16" s="19">
        <v>0.483366044814176</v>
      </c>
      <c r="AW16" s="19"/>
      <c r="AX16" s="19">
        <v>0.73001185037321403</v>
      </c>
      <c r="AY16" s="19">
        <v>0.73690188542850898</v>
      </c>
      <c r="AZ16" s="19">
        <v>0.740452196842184</v>
      </c>
      <c r="BA16" s="19">
        <v>0.58598428248546497</v>
      </c>
      <c r="BB16" s="19">
        <v>0.66314502433522104</v>
      </c>
      <c r="BC16" s="19"/>
      <c r="BD16" s="19">
        <v>0.71791308861314995</v>
      </c>
      <c r="BE16" s="19">
        <v>0.66791200392361005</v>
      </c>
      <c r="BF16" s="19"/>
      <c r="BG16" s="19">
        <v>0.74032797655972005</v>
      </c>
      <c r="BH16" s="19">
        <v>0.658784619645289</v>
      </c>
      <c r="BI16" s="19"/>
      <c r="BJ16" s="19">
        <v>0.70146121419960095</v>
      </c>
      <c r="BK16" s="19" t="s">
        <v>123</v>
      </c>
    </row>
    <row r="17" spans="2:63" x14ac:dyDescent="0.35">
      <c r="B17" s="17" t="s">
        <v>404</v>
      </c>
      <c r="C17" s="19">
        <v>0.11838826491853301</v>
      </c>
      <c r="D17" s="19">
        <v>0.132048614178708</v>
      </c>
      <c r="E17" s="19">
        <v>0.106682677991195</v>
      </c>
      <c r="F17" s="19"/>
      <c r="G17" s="19">
        <v>0.189840176211201</v>
      </c>
      <c r="H17" s="19">
        <v>0.13930231942181301</v>
      </c>
      <c r="I17" s="19">
        <v>7.6745195849425907E-2</v>
      </c>
      <c r="J17" s="19"/>
      <c r="K17" s="19">
        <v>0.12095208176738501</v>
      </c>
      <c r="L17" s="19">
        <v>0.12663164077651801</v>
      </c>
      <c r="M17" s="19">
        <v>0.115490430095588</v>
      </c>
      <c r="N17" s="19">
        <v>0.114438265224949</v>
      </c>
      <c r="O17" s="19"/>
      <c r="P17" s="19">
        <v>0.13493392484463801</v>
      </c>
      <c r="Q17" s="19">
        <v>0.194974012733198</v>
      </c>
      <c r="R17" s="19">
        <v>0.101496545230226</v>
      </c>
      <c r="S17" s="19">
        <v>6.9386326830333106E-2</v>
      </c>
      <c r="T17" s="19"/>
      <c r="U17" s="19">
        <v>0.13304066010007001</v>
      </c>
      <c r="V17" s="19">
        <v>7.6554856887544598E-2</v>
      </c>
      <c r="W17" s="19">
        <v>0.14272010022404399</v>
      </c>
      <c r="X17" s="19">
        <v>7.3225220074036104E-2</v>
      </c>
      <c r="Y17" s="19">
        <v>0.40760849739773097</v>
      </c>
      <c r="Z17" s="19"/>
      <c r="AA17" s="19">
        <v>9.2957904461656998E-2</v>
      </c>
      <c r="AB17" s="19">
        <v>0.132374144663505</v>
      </c>
      <c r="AC17" s="19"/>
      <c r="AD17" s="19">
        <v>8.3240895815079596E-2</v>
      </c>
      <c r="AE17" s="19">
        <v>0.115674293038371</v>
      </c>
      <c r="AF17" s="19"/>
      <c r="AG17" s="19">
        <v>0.14047339208632201</v>
      </c>
      <c r="AH17" s="19">
        <v>8.4526569897830195E-2</v>
      </c>
      <c r="AI17" s="19">
        <v>0.13803948304540301</v>
      </c>
      <c r="AJ17" s="19">
        <v>0.116477789238125</v>
      </c>
      <c r="AK17" s="19">
        <v>7.8573354350195398E-2</v>
      </c>
      <c r="AL17" s="19">
        <v>0.17196076410529301</v>
      </c>
      <c r="AM17" s="19">
        <v>8.2799975557771799E-2</v>
      </c>
      <c r="AN17" s="19">
        <v>0.16748964006565401</v>
      </c>
      <c r="AO17" s="19">
        <v>0</v>
      </c>
      <c r="AP17" s="19"/>
      <c r="AQ17" s="19">
        <v>0.105352095658155</v>
      </c>
      <c r="AR17" s="19">
        <v>9.1488057324708202E-2</v>
      </c>
      <c r="AS17" s="19">
        <v>0.13578778552541601</v>
      </c>
      <c r="AT17" s="19">
        <v>0.15028460757880199</v>
      </c>
      <c r="AU17" s="19">
        <v>0.16115240227696101</v>
      </c>
      <c r="AV17" s="19">
        <v>0.15917453901691</v>
      </c>
      <c r="AW17" s="19"/>
      <c r="AX17" s="19">
        <v>0.13507416725837901</v>
      </c>
      <c r="AY17" s="19">
        <v>9.5916823408016993E-2</v>
      </c>
      <c r="AZ17" s="19">
        <v>0.19871179188714</v>
      </c>
      <c r="BA17" s="19">
        <v>0.102945428385606</v>
      </c>
      <c r="BB17" s="19">
        <v>0.155477042878124</v>
      </c>
      <c r="BC17" s="19"/>
      <c r="BD17" s="19">
        <v>0.11462202922360901</v>
      </c>
      <c r="BE17" s="19">
        <v>0.12606849819176399</v>
      </c>
      <c r="BF17" s="19"/>
      <c r="BG17" s="19">
        <v>0.103169298706215</v>
      </c>
      <c r="BH17" s="19">
        <v>0.135115254722874</v>
      </c>
      <c r="BI17" s="19"/>
      <c r="BJ17" s="19">
        <v>0.11838826491853301</v>
      </c>
      <c r="BK17" s="19" t="s">
        <v>123</v>
      </c>
    </row>
    <row r="18" spans="2:63" x14ac:dyDescent="0.35">
      <c r="B18" s="17" t="s">
        <v>96</v>
      </c>
      <c r="C18" s="20">
        <v>0.58307294928106701</v>
      </c>
      <c r="D18" s="20">
        <v>0.57460979788795197</v>
      </c>
      <c r="E18" s="20">
        <v>0.58798008800446999</v>
      </c>
      <c r="F18" s="20"/>
      <c r="G18" s="20">
        <v>0.41875791443313798</v>
      </c>
      <c r="H18" s="20">
        <v>0.53947605047985603</v>
      </c>
      <c r="I18" s="20">
        <v>0.67510846123776602</v>
      </c>
      <c r="J18" s="20"/>
      <c r="K18" s="20">
        <v>0.592170257188954</v>
      </c>
      <c r="L18" s="20">
        <v>0.64419287243019496</v>
      </c>
      <c r="M18" s="20">
        <v>0.57923412782127504</v>
      </c>
      <c r="N18" s="20">
        <v>0.53096580368267599</v>
      </c>
      <c r="O18" s="20"/>
      <c r="P18" s="20">
        <v>0.54178330122770602</v>
      </c>
      <c r="Q18" s="20">
        <v>0.39411968203542203</v>
      </c>
      <c r="R18" s="20">
        <v>0.57640342523823895</v>
      </c>
      <c r="S18" s="20">
        <v>0.73595355267127804</v>
      </c>
      <c r="T18" s="20"/>
      <c r="U18" s="20">
        <v>0.52508224246672197</v>
      </c>
      <c r="V18" s="20">
        <v>0.69345955648761204</v>
      </c>
      <c r="W18" s="20">
        <v>0.55288275682918597</v>
      </c>
      <c r="X18" s="20">
        <v>0.73694550616111798</v>
      </c>
      <c r="Y18" s="20">
        <v>0.184783005204537</v>
      </c>
      <c r="Z18" s="20"/>
      <c r="AA18" s="20">
        <v>0.61760210048820197</v>
      </c>
      <c r="AB18" s="20">
        <v>0.55196049451226004</v>
      </c>
      <c r="AC18" s="20"/>
      <c r="AD18" s="20">
        <v>0.65598292804334801</v>
      </c>
      <c r="AE18" s="20">
        <v>0.59674899355758604</v>
      </c>
      <c r="AF18" s="20"/>
      <c r="AG18" s="20">
        <v>0.57339634146528895</v>
      </c>
      <c r="AH18" s="20">
        <v>0.68135837694207702</v>
      </c>
      <c r="AI18" s="20">
        <v>0.60686422745115598</v>
      </c>
      <c r="AJ18" s="20">
        <v>0.59765148182356298</v>
      </c>
      <c r="AK18" s="20">
        <v>0.64054845503453695</v>
      </c>
      <c r="AL18" s="20">
        <v>0.26958750906189499</v>
      </c>
      <c r="AM18" s="20">
        <v>0.581861635833266</v>
      </c>
      <c r="AN18" s="20">
        <v>0.38952306210349402</v>
      </c>
      <c r="AO18" s="20">
        <v>0.50813660057876198</v>
      </c>
      <c r="AP18" s="20"/>
      <c r="AQ18" s="20">
        <v>0.60574550573089603</v>
      </c>
      <c r="AR18" s="20">
        <v>0.64534595905251602</v>
      </c>
      <c r="AS18" s="20">
        <v>0.57329449993225501</v>
      </c>
      <c r="AT18" s="20">
        <v>0.55646010143415603</v>
      </c>
      <c r="AU18" s="20">
        <v>0.49336331667039601</v>
      </c>
      <c r="AV18" s="20">
        <v>0.32419150579726602</v>
      </c>
      <c r="AW18" s="20"/>
      <c r="AX18" s="20">
        <v>0.59493768311483497</v>
      </c>
      <c r="AY18" s="20">
        <v>0.64098506202049199</v>
      </c>
      <c r="AZ18" s="20">
        <v>0.54174040495504405</v>
      </c>
      <c r="BA18" s="20">
        <v>0.48303885409985903</v>
      </c>
      <c r="BB18" s="20">
        <v>0.50766798145709702</v>
      </c>
      <c r="BC18" s="20"/>
      <c r="BD18" s="20">
        <v>0.60329105938954097</v>
      </c>
      <c r="BE18" s="20">
        <v>0.54184350573184603</v>
      </c>
      <c r="BF18" s="20"/>
      <c r="BG18" s="20">
        <v>0.63715867785350599</v>
      </c>
      <c r="BH18" s="20">
        <v>0.523669364922415</v>
      </c>
      <c r="BI18" s="20"/>
      <c r="BJ18" s="20">
        <v>0.58307294928106701</v>
      </c>
      <c r="BK18" s="20" t="s">
        <v>123</v>
      </c>
    </row>
    <row r="19" spans="2:63" x14ac:dyDescent="0.35">
      <c r="B19" s="15" t="s">
        <v>406</v>
      </c>
    </row>
    <row r="20" spans="2:63" x14ac:dyDescent="0.35">
      <c r="B20" t="s">
        <v>87</v>
      </c>
    </row>
    <row r="21" spans="2:63" x14ac:dyDescent="0.35">
      <c r="B21" t="s">
        <v>88</v>
      </c>
    </row>
    <row r="23" spans="2:63" x14ac:dyDescent="0.35">
      <c r="B23"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K22"/>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407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560</v>
      </c>
      <c r="D7" s="10">
        <v>254</v>
      </c>
      <c r="E7" s="10">
        <v>304</v>
      </c>
      <c r="F7" s="10"/>
      <c r="G7" s="10">
        <v>79</v>
      </c>
      <c r="H7" s="10">
        <v>225</v>
      </c>
      <c r="I7" s="10">
        <v>256</v>
      </c>
      <c r="J7" s="10"/>
      <c r="K7" s="10">
        <v>102</v>
      </c>
      <c r="L7" s="10">
        <v>113</v>
      </c>
      <c r="M7" s="10">
        <v>226</v>
      </c>
      <c r="N7" s="10">
        <v>119</v>
      </c>
      <c r="O7" s="10"/>
      <c r="P7" s="10">
        <v>113</v>
      </c>
      <c r="Q7" s="10">
        <v>133</v>
      </c>
      <c r="R7" s="10">
        <v>101</v>
      </c>
      <c r="S7" s="10">
        <v>196</v>
      </c>
      <c r="T7" s="10"/>
      <c r="U7" s="10">
        <v>296</v>
      </c>
      <c r="V7" s="10">
        <v>143</v>
      </c>
      <c r="W7" s="10">
        <v>67</v>
      </c>
      <c r="X7" s="10">
        <v>40</v>
      </c>
      <c r="Y7" s="10">
        <v>5</v>
      </c>
      <c r="Z7" s="10"/>
      <c r="AA7" s="10">
        <v>197</v>
      </c>
      <c r="AB7" s="10">
        <v>193</v>
      </c>
      <c r="AC7" s="10"/>
      <c r="AD7" s="10">
        <v>233</v>
      </c>
      <c r="AE7" s="10">
        <v>238</v>
      </c>
      <c r="AF7" s="10"/>
      <c r="AG7" s="10">
        <v>141</v>
      </c>
      <c r="AH7" s="10">
        <v>148</v>
      </c>
      <c r="AI7" s="10">
        <v>44</v>
      </c>
      <c r="AJ7" s="10">
        <v>60</v>
      </c>
      <c r="AK7" s="10">
        <v>37</v>
      </c>
      <c r="AL7" s="10">
        <v>18</v>
      </c>
      <c r="AM7" s="10">
        <v>12</v>
      </c>
      <c r="AN7" s="10">
        <v>48</v>
      </c>
      <c r="AO7" s="10">
        <v>2</v>
      </c>
      <c r="AP7" s="10"/>
      <c r="AQ7" s="10">
        <v>256</v>
      </c>
      <c r="AR7" s="10">
        <v>122</v>
      </c>
      <c r="AS7" s="10">
        <v>12</v>
      </c>
      <c r="AT7" s="10">
        <v>45</v>
      </c>
      <c r="AU7" s="10">
        <v>111</v>
      </c>
      <c r="AV7" s="10">
        <v>12</v>
      </c>
      <c r="AW7" s="10"/>
      <c r="AX7" s="10">
        <v>103</v>
      </c>
      <c r="AY7" s="10">
        <v>258</v>
      </c>
      <c r="AZ7" s="10">
        <v>17</v>
      </c>
      <c r="BA7" s="10">
        <v>79</v>
      </c>
      <c r="BB7" s="10">
        <v>103</v>
      </c>
      <c r="BC7" s="10"/>
      <c r="BD7" s="10">
        <v>380</v>
      </c>
      <c r="BE7" s="10">
        <v>180</v>
      </c>
      <c r="BF7" s="10"/>
      <c r="BG7" s="10">
        <v>282</v>
      </c>
      <c r="BH7" s="10">
        <v>275</v>
      </c>
      <c r="BI7" s="10"/>
      <c r="BJ7" s="10">
        <v>560</v>
      </c>
      <c r="BK7" s="10" t="s">
        <v>122</v>
      </c>
    </row>
    <row r="8" spans="2:63" ht="30" customHeight="1" x14ac:dyDescent="0.35">
      <c r="B8" s="11" t="s">
        <v>19</v>
      </c>
      <c r="C8" s="11">
        <v>554</v>
      </c>
      <c r="D8" s="11">
        <v>264</v>
      </c>
      <c r="E8" s="11">
        <v>288</v>
      </c>
      <c r="F8" s="11"/>
      <c r="G8" s="11">
        <v>87</v>
      </c>
      <c r="H8" s="11">
        <v>212</v>
      </c>
      <c r="I8" s="11">
        <v>256</v>
      </c>
      <c r="J8" s="11"/>
      <c r="K8" s="11">
        <v>94</v>
      </c>
      <c r="L8" s="11">
        <v>110</v>
      </c>
      <c r="M8" s="11">
        <v>220</v>
      </c>
      <c r="N8" s="11">
        <v>129</v>
      </c>
      <c r="O8" s="11"/>
      <c r="P8" s="11">
        <v>111</v>
      </c>
      <c r="Q8" s="11">
        <v>134</v>
      </c>
      <c r="R8" s="11">
        <v>100</v>
      </c>
      <c r="S8" s="11">
        <v>194</v>
      </c>
      <c r="T8" s="11"/>
      <c r="U8" s="11">
        <v>305</v>
      </c>
      <c r="V8" s="11">
        <v>135</v>
      </c>
      <c r="W8" s="11">
        <v>63</v>
      </c>
      <c r="X8" s="11">
        <v>38</v>
      </c>
      <c r="Y8" s="11">
        <v>5</v>
      </c>
      <c r="Z8" s="11"/>
      <c r="AA8" s="11">
        <v>192</v>
      </c>
      <c r="AB8" s="11">
        <v>195</v>
      </c>
      <c r="AC8" s="11"/>
      <c r="AD8" s="11">
        <v>228</v>
      </c>
      <c r="AE8" s="11">
        <v>240</v>
      </c>
      <c r="AF8" s="11"/>
      <c r="AG8" s="11">
        <v>140</v>
      </c>
      <c r="AH8" s="11">
        <v>146</v>
      </c>
      <c r="AI8" s="11">
        <v>41</v>
      </c>
      <c r="AJ8" s="11">
        <v>63</v>
      </c>
      <c r="AK8" s="11">
        <v>37</v>
      </c>
      <c r="AL8" s="11">
        <v>19</v>
      </c>
      <c r="AM8" s="11">
        <v>11</v>
      </c>
      <c r="AN8" s="11">
        <v>48</v>
      </c>
      <c r="AO8" s="11">
        <v>2</v>
      </c>
      <c r="AP8" s="11"/>
      <c r="AQ8" s="11">
        <v>253</v>
      </c>
      <c r="AR8" s="11">
        <v>121</v>
      </c>
      <c r="AS8" s="11">
        <v>12</v>
      </c>
      <c r="AT8" s="11">
        <v>45</v>
      </c>
      <c r="AU8" s="11">
        <v>109</v>
      </c>
      <c r="AV8" s="11">
        <v>12</v>
      </c>
      <c r="AW8" s="11"/>
      <c r="AX8" s="11">
        <v>105</v>
      </c>
      <c r="AY8" s="11">
        <v>255</v>
      </c>
      <c r="AZ8" s="11">
        <v>17</v>
      </c>
      <c r="BA8" s="11">
        <v>76</v>
      </c>
      <c r="BB8" s="11">
        <v>101</v>
      </c>
      <c r="BC8" s="11"/>
      <c r="BD8" s="11">
        <v>372</v>
      </c>
      <c r="BE8" s="11">
        <v>182</v>
      </c>
      <c r="BF8" s="11"/>
      <c r="BG8" s="11">
        <v>278</v>
      </c>
      <c r="BH8" s="11">
        <v>274</v>
      </c>
      <c r="BI8" s="11"/>
      <c r="BJ8" s="11">
        <v>554</v>
      </c>
      <c r="BK8" s="11" t="s">
        <v>122</v>
      </c>
    </row>
    <row r="9" spans="2:63" x14ac:dyDescent="0.35">
      <c r="B9" s="17" t="s">
        <v>396</v>
      </c>
      <c r="C9" s="16">
        <v>0.35384229331441502</v>
      </c>
      <c r="D9" s="16">
        <v>0.37521685337379301</v>
      </c>
      <c r="E9" s="16">
        <v>0.333162319747425</v>
      </c>
      <c r="F9" s="16"/>
      <c r="G9" s="16">
        <v>0.23033213682725501</v>
      </c>
      <c r="H9" s="16">
        <v>0.32397102355964802</v>
      </c>
      <c r="I9" s="16">
        <v>0.420618833137897</v>
      </c>
      <c r="J9" s="16"/>
      <c r="K9" s="16">
        <v>0.31623533013103899</v>
      </c>
      <c r="L9" s="16">
        <v>0.39243229105984201</v>
      </c>
      <c r="M9" s="16">
        <v>0.36998073589927799</v>
      </c>
      <c r="N9" s="16">
        <v>0.32091183339187401</v>
      </c>
      <c r="O9" s="16"/>
      <c r="P9" s="16">
        <v>0.328396230519449</v>
      </c>
      <c r="Q9" s="16">
        <v>0.28288829165093099</v>
      </c>
      <c r="R9" s="16">
        <v>0.36817457053468</v>
      </c>
      <c r="S9" s="16">
        <v>0.424200467612044</v>
      </c>
      <c r="T9" s="16"/>
      <c r="U9" s="16">
        <v>0.34259314416085002</v>
      </c>
      <c r="V9" s="16">
        <v>0.31624835437585302</v>
      </c>
      <c r="W9" s="16">
        <v>0.40454912134955201</v>
      </c>
      <c r="X9" s="16">
        <v>0.46343894451693202</v>
      </c>
      <c r="Y9" s="16">
        <v>0.407739520718293</v>
      </c>
      <c r="Z9" s="16"/>
      <c r="AA9" s="16">
        <v>0.36270643759071602</v>
      </c>
      <c r="AB9" s="16">
        <v>0.38975454621125399</v>
      </c>
      <c r="AC9" s="16"/>
      <c r="AD9" s="16">
        <v>0.38430216225603803</v>
      </c>
      <c r="AE9" s="16">
        <v>0.36583135309895798</v>
      </c>
      <c r="AF9" s="16"/>
      <c r="AG9" s="16">
        <v>0.343315715507584</v>
      </c>
      <c r="AH9" s="16">
        <v>0.47510760990912299</v>
      </c>
      <c r="AI9" s="16">
        <v>0.30051364043449402</v>
      </c>
      <c r="AJ9" s="16">
        <v>0.30994227249449402</v>
      </c>
      <c r="AK9" s="16">
        <v>0.31669845645137401</v>
      </c>
      <c r="AL9" s="16">
        <v>0.198115067710327</v>
      </c>
      <c r="AM9" s="16">
        <v>0.33428566469086801</v>
      </c>
      <c r="AN9" s="16">
        <v>0.190858222751357</v>
      </c>
      <c r="AO9" s="16">
        <v>0.50813660057876198</v>
      </c>
      <c r="AP9" s="16"/>
      <c r="AQ9" s="16">
        <v>0.40001518830071098</v>
      </c>
      <c r="AR9" s="16">
        <v>0.35067026137902002</v>
      </c>
      <c r="AS9" s="16">
        <v>0.39151234118929001</v>
      </c>
      <c r="AT9" s="16">
        <v>0.25438068688499799</v>
      </c>
      <c r="AU9" s="16">
        <v>0.30482953861900097</v>
      </c>
      <c r="AV9" s="16">
        <v>0.25617678275470102</v>
      </c>
      <c r="AW9" s="16"/>
      <c r="AX9" s="16">
        <v>0.33879764763425302</v>
      </c>
      <c r="AY9" s="16">
        <v>0.38283878987761399</v>
      </c>
      <c r="AZ9" s="16">
        <v>0.45752906092103302</v>
      </c>
      <c r="BA9" s="16">
        <v>0.26736822527123499</v>
      </c>
      <c r="BB9" s="16">
        <v>0.34396890623134901</v>
      </c>
      <c r="BC9" s="16"/>
      <c r="BD9" s="16">
        <v>0.362898940097589</v>
      </c>
      <c r="BE9" s="16">
        <v>0.33537367753931202</v>
      </c>
      <c r="BF9" s="16"/>
      <c r="BG9" s="16">
        <v>0.38499215298036898</v>
      </c>
      <c r="BH9" s="16">
        <v>0.31521097230686801</v>
      </c>
      <c r="BI9" s="16"/>
      <c r="BJ9" s="16">
        <v>0.35384229331441502</v>
      </c>
      <c r="BK9" s="16" t="s">
        <v>123</v>
      </c>
    </row>
    <row r="10" spans="2:63" x14ac:dyDescent="0.35">
      <c r="B10" s="17" t="s">
        <v>397</v>
      </c>
      <c r="C10" s="16">
        <v>0.28037176206340397</v>
      </c>
      <c r="D10" s="16">
        <v>0.31191372551694502</v>
      </c>
      <c r="E10" s="16">
        <v>0.25008092753599098</v>
      </c>
      <c r="F10" s="16"/>
      <c r="G10" s="16">
        <v>0.31213031731992602</v>
      </c>
      <c r="H10" s="16">
        <v>0.26567758023822902</v>
      </c>
      <c r="I10" s="16">
        <v>0.28175153861065599</v>
      </c>
      <c r="J10" s="16"/>
      <c r="K10" s="16">
        <v>0.24640350247064099</v>
      </c>
      <c r="L10" s="16">
        <v>0.301155125804978</v>
      </c>
      <c r="M10" s="16">
        <v>0.30569423234736198</v>
      </c>
      <c r="N10" s="16">
        <v>0.24431444903202901</v>
      </c>
      <c r="O10" s="16"/>
      <c r="P10" s="16">
        <v>0.24548720718950001</v>
      </c>
      <c r="Q10" s="16">
        <v>0.28192736101990501</v>
      </c>
      <c r="R10" s="16">
        <v>0.27514346816474999</v>
      </c>
      <c r="S10" s="16">
        <v>0.30643205601471901</v>
      </c>
      <c r="T10" s="16"/>
      <c r="U10" s="16">
        <v>0.28272757433654799</v>
      </c>
      <c r="V10" s="16">
        <v>0.3248044487833</v>
      </c>
      <c r="W10" s="16">
        <v>0.19238196413702799</v>
      </c>
      <c r="X10" s="16">
        <v>0.249953367748497</v>
      </c>
      <c r="Y10" s="16">
        <v>0.184651981883976</v>
      </c>
      <c r="Z10" s="16"/>
      <c r="AA10" s="16">
        <v>0.24523737127762099</v>
      </c>
      <c r="AB10" s="16">
        <v>0.27236329651823898</v>
      </c>
      <c r="AC10" s="16"/>
      <c r="AD10" s="16">
        <v>0.263279149391833</v>
      </c>
      <c r="AE10" s="16">
        <v>0.30063290228421302</v>
      </c>
      <c r="AF10" s="16"/>
      <c r="AG10" s="16">
        <v>0.32555417311477902</v>
      </c>
      <c r="AH10" s="16">
        <v>0.27178142208974798</v>
      </c>
      <c r="AI10" s="16">
        <v>0.33732936881866299</v>
      </c>
      <c r="AJ10" s="16">
        <v>0.33965275900513597</v>
      </c>
      <c r="AK10" s="16">
        <v>0.348070726969676</v>
      </c>
      <c r="AL10" s="16">
        <v>0.23410743838395801</v>
      </c>
      <c r="AM10" s="16">
        <v>8.3372374910776897E-2</v>
      </c>
      <c r="AN10" s="16">
        <v>0.17418661194768001</v>
      </c>
      <c r="AO10" s="16">
        <v>0</v>
      </c>
      <c r="AP10" s="16"/>
      <c r="AQ10" s="16">
        <v>0.26704001483108702</v>
      </c>
      <c r="AR10" s="16">
        <v>0.29801062402363698</v>
      </c>
      <c r="AS10" s="16">
        <v>0.446411390016202</v>
      </c>
      <c r="AT10" s="16">
        <v>0.37629266985738602</v>
      </c>
      <c r="AU10" s="16">
        <v>0.22423958375990199</v>
      </c>
      <c r="AV10" s="16">
        <v>0.24349328325264999</v>
      </c>
      <c r="AW10" s="16"/>
      <c r="AX10" s="16">
        <v>0.27720143036897299</v>
      </c>
      <c r="AY10" s="16">
        <v>0.28389439048489401</v>
      </c>
      <c r="AZ10" s="16">
        <v>0.223912596806745</v>
      </c>
      <c r="BA10" s="16">
        <v>0.33020147323375998</v>
      </c>
      <c r="BB10" s="16">
        <v>0.24693609043397799</v>
      </c>
      <c r="BC10" s="16"/>
      <c r="BD10" s="16">
        <v>0.27786434292886197</v>
      </c>
      <c r="BE10" s="16">
        <v>0.28548497467859002</v>
      </c>
      <c r="BF10" s="16"/>
      <c r="BG10" s="16">
        <v>0.267936187850284</v>
      </c>
      <c r="BH10" s="16">
        <v>0.29603799289677601</v>
      </c>
      <c r="BI10" s="16"/>
      <c r="BJ10" s="16">
        <v>0.28037176206340397</v>
      </c>
      <c r="BK10" s="16" t="s">
        <v>123</v>
      </c>
    </row>
    <row r="11" spans="2:63" x14ac:dyDescent="0.35">
      <c r="B11" s="17" t="s">
        <v>398</v>
      </c>
      <c r="C11" s="16">
        <v>0.19343418355160899</v>
      </c>
      <c r="D11" s="16">
        <v>0.16531049466220199</v>
      </c>
      <c r="E11" s="16">
        <v>0.22051715017003201</v>
      </c>
      <c r="F11" s="16"/>
      <c r="G11" s="16">
        <v>0.18668516239729499</v>
      </c>
      <c r="H11" s="16">
        <v>0.181767331963686</v>
      </c>
      <c r="I11" s="16">
        <v>0.205402336269219</v>
      </c>
      <c r="J11" s="16"/>
      <c r="K11" s="16">
        <v>0.183427962984545</v>
      </c>
      <c r="L11" s="16">
        <v>0.15794125007270601</v>
      </c>
      <c r="M11" s="16">
        <v>0.18036781677321401</v>
      </c>
      <c r="N11" s="16">
        <v>0.253167185961505</v>
      </c>
      <c r="O11" s="16"/>
      <c r="P11" s="16">
        <v>0.179674750015687</v>
      </c>
      <c r="Q11" s="16">
        <v>0.208530317174485</v>
      </c>
      <c r="R11" s="16">
        <v>0.23123969102661601</v>
      </c>
      <c r="S11" s="16">
        <v>0.158276606608592</v>
      </c>
      <c r="T11" s="16"/>
      <c r="U11" s="16">
        <v>0.185853959776382</v>
      </c>
      <c r="V11" s="16">
        <v>0.192795007289677</v>
      </c>
      <c r="W11" s="16">
        <v>0.212240941878133</v>
      </c>
      <c r="X11" s="16">
        <v>0.192508978148454</v>
      </c>
      <c r="Y11" s="16">
        <v>0.40760849739773097</v>
      </c>
      <c r="Z11" s="16"/>
      <c r="AA11" s="16">
        <v>0.23578841627310099</v>
      </c>
      <c r="AB11" s="16">
        <v>0.18346178892323001</v>
      </c>
      <c r="AC11" s="16"/>
      <c r="AD11" s="16">
        <v>0.218878295109735</v>
      </c>
      <c r="AE11" s="16">
        <v>0.171732815195758</v>
      </c>
      <c r="AF11" s="16"/>
      <c r="AG11" s="16">
        <v>0.15341593892351801</v>
      </c>
      <c r="AH11" s="16">
        <v>0.13773386348393199</v>
      </c>
      <c r="AI11" s="16">
        <v>0.17986504337652201</v>
      </c>
      <c r="AJ11" s="16">
        <v>0.22300921852787001</v>
      </c>
      <c r="AK11" s="16">
        <v>0.212316851043927</v>
      </c>
      <c r="AL11" s="16">
        <v>0.25674694815039001</v>
      </c>
      <c r="AM11" s="16">
        <v>0.25582340429623501</v>
      </c>
      <c r="AN11" s="16">
        <v>0.30296033934786698</v>
      </c>
      <c r="AO11" s="16">
        <v>0.49186339942123802</v>
      </c>
      <c r="AP11" s="16"/>
      <c r="AQ11" s="16">
        <v>0.193004675055475</v>
      </c>
      <c r="AR11" s="16">
        <v>0.198386118499496</v>
      </c>
      <c r="AS11" s="16">
        <v>7.7807217233749601E-2</v>
      </c>
      <c r="AT11" s="16">
        <v>0.103325710044397</v>
      </c>
      <c r="AU11" s="16">
        <v>0.23568957496281601</v>
      </c>
      <c r="AV11" s="16">
        <v>0.25617678275470102</v>
      </c>
      <c r="AW11" s="16"/>
      <c r="AX11" s="16">
        <v>0.127814371488391</v>
      </c>
      <c r="AY11" s="16">
        <v>0.20051644817533701</v>
      </c>
      <c r="AZ11" s="16">
        <v>0.26394328033286502</v>
      </c>
      <c r="BA11" s="16">
        <v>0.241715677311204</v>
      </c>
      <c r="BB11" s="16">
        <v>0.195195897106307</v>
      </c>
      <c r="BC11" s="16"/>
      <c r="BD11" s="16">
        <v>0.192703522371627</v>
      </c>
      <c r="BE11" s="16">
        <v>0.194924172166375</v>
      </c>
      <c r="BF11" s="16"/>
      <c r="BG11" s="16">
        <v>0.186821023405041</v>
      </c>
      <c r="BH11" s="16">
        <v>0.20224785923515001</v>
      </c>
      <c r="BI11" s="16"/>
      <c r="BJ11" s="16">
        <v>0.19343418355160899</v>
      </c>
      <c r="BK11" s="16" t="s">
        <v>123</v>
      </c>
    </row>
    <row r="12" spans="2:63" x14ac:dyDescent="0.35">
      <c r="B12" s="17" t="s">
        <v>399</v>
      </c>
      <c r="C12" s="16">
        <v>0.104931470057265</v>
      </c>
      <c r="D12" s="16">
        <v>7.9940526541150303E-2</v>
      </c>
      <c r="E12" s="16">
        <v>0.12854064245080299</v>
      </c>
      <c r="F12" s="16"/>
      <c r="G12" s="16">
        <v>0.13437498917976201</v>
      </c>
      <c r="H12" s="16">
        <v>0.154184489729011</v>
      </c>
      <c r="I12" s="16">
        <v>5.4082749672324702E-2</v>
      </c>
      <c r="J12" s="16"/>
      <c r="K12" s="16">
        <v>0.17677421881254399</v>
      </c>
      <c r="L12" s="16">
        <v>8.6959866647794301E-2</v>
      </c>
      <c r="M12" s="16">
        <v>7.8099967349556404E-2</v>
      </c>
      <c r="N12" s="16">
        <v>0.11358772282961201</v>
      </c>
      <c r="O12" s="16"/>
      <c r="P12" s="16">
        <v>0.14877445486610399</v>
      </c>
      <c r="Q12" s="16">
        <v>0.11747657866941399</v>
      </c>
      <c r="R12" s="16">
        <v>8.1475716958689506E-2</v>
      </c>
      <c r="S12" s="16">
        <v>7.7249245461201294E-2</v>
      </c>
      <c r="T12" s="16"/>
      <c r="U12" s="16">
        <v>0.11333136050789799</v>
      </c>
      <c r="V12" s="16">
        <v>8.5899959194354697E-2</v>
      </c>
      <c r="W12" s="16">
        <v>0.14880810926424101</v>
      </c>
      <c r="X12" s="16">
        <v>6.9980109013252301E-2</v>
      </c>
      <c r="Y12" s="16">
        <v>0</v>
      </c>
      <c r="Z12" s="16"/>
      <c r="AA12" s="16">
        <v>8.6268676158373594E-2</v>
      </c>
      <c r="AB12" s="16">
        <v>8.9750371521400599E-2</v>
      </c>
      <c r="AC12" s="16"/>
      <c r="AD12" s="16">
        <v>9.3213547676253006E-2</v>
      </c>
      <c r="AE12" s="16">
        <v>9.8174184429350594E-2</v>
      </c>
      <c r="AF12" s="16"/>
      <c r="AG12" s="16">
        <v>0.12258891723952001</v>
      </c>
      <c r="AH12" s="16">
        <v>7.0636754554657094E-2</v>
      </c>
      <c r="AI12" s="16">
        <v>0.137042233723048</v>
      </c>
      <c r="AJ12" s="16">
        <v>2.9652376955645699E-2</v>
      </c>
      <c r="AK12" s="16">
        <v>7.4910511778605096E-2</v>
      </c>
      <c r="AL12" s="16">
        <v>0.153385829836647</v>
      </c>
      <c r="AM12" s="16">
        <v>0.243718580544348</v>
      </c>
      <c r="AN12" s="16">
        <v>0.22845873667925801</v>
      </c>
      <c r="AO12" s="16">
        <v>0</v>
      </c>
      <c r="AP12" s="16"/>
      <c r="AQ12" s="16">
        <v>9.5179855777793407E-2</v>
      </c>
      <c r="AR12" s="16">
        <v>9.2012458689330806E-2</v>
      </c>
      <c r="AS12" s="16">
        <v>8.4269051560757993E-2</v>
      </c>
      <c r="AT12" s="16">
        <v>0.15384004403695001</v>
      </c>
      <c r="AU12" s="16">
        <v>0.119470216966576</v>
      </c>
      <c r="AV12" s="16">
        <v>0.16456588172949299</v>
      </c>
      <c r="AW12" s="16"/>
      <c r="AX12" s="16">
        <v>0.13760163856207799</v>
      </c>
      <c r="AY12" s="16">
        <v>8.9848742456927505E-2</v>
      </c>
      <c r="AZ12" s="16">
        <v>0</v>
      </c>
      <c r="BA12" s="16">
        <v>8.6800596871399696E-2</v>
      </c>
      <c r="BB12" s="16">
        <v>0.140553995026234</v>
      </c>
      <c r="BC12" s="16"/>
      <c r="BD12" s="16">
        <v>0.106290911988791</v>
      </c>
      <c r="BE12" s="16">
        <v>0.10215925079079401</v>
      </c>
      <c r="BF12" s="16"/>
      <c r="BG12" s="16">
        <v>0.103173230716186</v>
      </c>
      <c r="BH12" s="16">
        <v>0.10785701452891699</v>
      </c>
      <c r="BI12" s="16"/>
      <c r="BJ12" s="16">
        <v>0.104931470057265</v>
      </c>
      <c r="BK12" s="16" t="s">
        <v>123</v>
      </c>
    </row>
    <row r="13" spans="2:63" x14ac:dyDescent="0.35">
      <c r="B13" s="17" t="s">
        <v>400</v>
      </c>
      <c r="C13" s="16">
        <v>6.5650996995085906E-2</v>
      </c>
      <c r="D13" s="16">
        <v>6.3904490175476794E-2</v>
      </c>
      <c r="E13" s="16">
        <v>6.7698960095749702E-2</v>
      </c>
      <c r="F13" s="16"/>
      <c r="G13" s="16">
        <v>0.136477394275762</v>
      </c>
      <c r="H13" s="16">
        <v>7.4399574509426705E-2</v>
      </c>
      <c r="I13" s="16">
        <v>3.4306581903666401E-2</v>
      </c>
      <c r="J13" s="16"/>
      <c r="K13" s="16">
        <v>6.6755460837664607E-2</v>
      </c>
      <c r="L13" s="16">
        <v>6.1511466414679403E-2</v>
      </c>
      <c r="M13" s="16">
        <v>6.5857247630589102E-2</v>
      </c>
      <c r="N13" s="16">
        <v>6.8018808784979595E-2</v>
      </c>
      <c r="O13" s="16"/>
      <c r="P13" s="16">
        <v>9.7667357409260205E-2</v>
      </c>
      <c r="Q13" s="16">
        <v>0.109177451485265</v>
      </c>
      <c r="R13" s="16">
        <v>4.3966553315264702E-2</v>
      </c>
      <c r="S13" s="16">
        <v>3.3841624303443903E-2</v>
      </c>
      <c r="T13" s="16"/>
      <c r="U13" s="16">
        <v>7.2274357020701799E-2</v>
      </c>
      <c r="V13" s="16">
        <v>8.0252230356815696E-2</v>
      </c>
      <c r="W13" s="16">
        <v>4.2019863371045803E-2</v>
      </c>
      <c r="X13" s="16">
        <v>2.4118600572863701E-2</v>
      </c>
      <c r="Y13" s="16">
        <v>0</v>
      </c>
      <c r="Z13" s="16"/>
      <c r="AA13" s="16">
        <v>6.4890483073122299E-2</v>
      </c>
      <c r="AB13" s="16">
        <v>6.4669996825875403E-2</v>
      </c>
      <c r="AC13" s="16"/>
      <c r="AD13" s="16">
        <v>3.6015791695516802E-2</v>
      </c>
      <c r="AE13" s="16">
        <v>6.3628744991720707E-2</v>
      </c>
      <c r="AF13" s="16"/>
      <c r="AG13" s="16">
        <v>5.5125255214598802E-2</v>
      </c>
      <c r="AH13" s="16">
        <v>4.4740349962540102E-2</v>
      </c>
      <c r="AI13" s="16">
        <v>2.15794354666306E-2</v>
      </c>
      <c r="AJ13" s="16">
        <v>9.7743373016853499E-2</v>
      </c>
      <c r="AK13" s="16">
        <v>4.8003453756417201E-2</v>
      </c>
      <c r="AL13" s="16">
        <v>0.15764471591867801</v>
      </c>
      <c r="AM13" s="16">
        <v>8.2799975557771799E-2</v>
      </c>
      <c r="AN13" s="16">
        <v>0.10353608927383801</v>
      </c>
      <c r="AO13" s="16">
        <v>0</v>
      </c>
      <c r="AP13" s="16"/>
      <c r="AQ13" s="16">
        <v>4.08788537716267E-2</v>
      </c>
      <c r="AR13" s="16">
        <v>6.0920537408516398E-2</v>
      </c>
      <c r="AS13" s="16">
        <v>0</v>
      </c>
      <c r="AT13" s="16">
        <v>0.112160889176269</v>
      </c>
      <c r="AU13" s="16">
        <v>0.11577108569170499</v>
      </c>
      <c r="AV13" s="16">
        <v>7.9587269508454905E-2</v>
      </c>
      <c r="AW13" s="16"/>
      <c r="AX13" s="16">
        <v>0.10923461718355</v>
      </c>
      <c r="AY13" s="16">
        <v>4.2901629005227503E-2</v>
      </c>
      <c r="AZ13" s="16">
        <v>5.4615061939356897E-2</v>
      </c>
      <c r="BA13" s="16">
        <v>7.3914027312401501E-2</v>
      </c>
      <c r="BB13" s="16">
        <v>7.3345111202132607E-2</v>
      </c>
      <c r="BC13" s="16"/>
      <c r="BD13" s="16">
        <v>6.02422826131312E-2</v>
      </c>
      <c r="BE13" s="16">
        <v>7.6680627513875402E-2</v>
      </c>
      <c r="BF13" s="16"/>
      <c r="BG13" s="16">
        <v>5.7077405048120103E-2</v>
      </c>
      <c r="BH13" s="16">
        <v>7.5062782929856894E-2</v>
      </c>
      <c r="BI13" s="16"/>
      <c r="BJ13" s="16">
        <v>6.5650996995085906E-2</v>
      </c>
      <c r="BK13" s="16" t="s">
        <v>123</v>
      </c>
    </row>
    <row r="14" spans="2:63" x14ac:dyDescent="0.35">
      <c r="B14" s="17" t="s">
        <v>402</v>
      </c>
      <c r="C14" s="16">
        <v>1.7692940182208799E-3</v>
      </c>
      <c r="D14" s="16">
        <v>3.7139097304334299E-3</v>
      </c>
      <c r="E14" s="16">
        <v>0</v>
      </c>
      <c r="F14" s="16"/>
      <c r="G14" s="16">
        <v>0</v>
      </c>
      <c r="H14" s="16">
        <v>0</v>
      </c>
      <c r="I14" s="16">
        <v>3.8379604062363801E-3</v>
      </c>
      <c r="J14" s="16"/>
      <c r="K14" s="16">
        <v>1.04035247635655E-2</v>
      </c>
      <c r="L14" s="16">
        <v>0</v>
      </c>
      <c r="M14" s="16">
        <v>0</v>
      </c>
      <c r="N14" s="16">
        <v>0</v>
      </c>
      <c r="O14" s="16"/>
      <c r="P14" s="16">
        <v>0</v>
      </c>
      <c r="Q14" s="16">
        <v>0</v>
      </c>
      <c r="R14" s="16">
        <v>0</v>
      </c>
      <c r="S14" s="16">
        <v>0</v>
      </c>
      <c r="T14" s="16"/>
      <c r="U14" s="16">
        <v>3.2196041976208698E-3</v>
      </c>
      <c r="V14" s="16">
        <v>0</v>
      </c>
      <c r="W14" s="16">
        <v>0</v>
      </c>
      <c r="X14" s="16">
        <v>0</v>
      </c>
      <c r="Y14" s="16">
        <v>0</v>
      </c>
      <c r="Z14" s="16"/>
      <c r="AA14" s="16">
        <v>5.1086156270657703E-3</v>
      </c>
      <c r="AB14" s="16">
        <v>0</v>
      </c>
      <c r="AC14" s="16"/>
      <c r="AD14" s="16">
        <v>4.31105387062435E-3</v>
      </c>
      <c r="AE14" s="16">
        <v>0</v>
      </c>
      <c r="AF14" s="16"/>
      <c r="AG14" s="16">
        <v>0</v>
      </c>
      <c r="AH14" s="16">
        <v>0</v>
      </c>
      <c r="AI14" s="16">
        <v>2.36702781806425E-2</v>
      </c>
      <c r="AJ14" s="16">
        <v>0</v>
      </c>
      <c r="AK14" s="16">
        <v>0</v>
      </c>
      <c r="AL14" s="16">
        <v>0</v>
      </c>
      <c r="AM14" s="16">
        <v>0</v>
      </c>
      <c r="AN14" s="16">
        <v>0</v>
      </c>
      <c r="AO14" s="16">
        <v>0</v>
      </c>
      <c r="AP14" s="16"/>
      <c r="AQ14" s="16">
        <v>3.8814122633073602E-3</v>
      </c>
      <c r="AR14" s="16">
        <v>0</v>
      </c>
      <c r="AS14" s="16">
        <v>0</v>
      </c>
      <c r="AT14" s="16">
        <v>0</v>
      </c>
      <c r="AU14" s="16">
        <v>0</v>
      </c>
      <c r="AV14" s="16">
        <v>0</v>
      </c>
      <c r="AW14" s="16"/>
      <c r="AX14" s="16">
        <v>9.3502947627552308E-3</v>
      </c>
      <c r="AY14" s="16">
        <v>0</v>
      </c>
      <c r="AZ14" s="16">
        <v>0</v>
      </c>
      <c r="BA14" s="16">
        <v>0</v>
      </c>
      <c r="BB14" s="16">
        <v>0</v>
      </c>
      <c r="BC14" s="16"/>
      <c r="BD14" s="16">
        <v>0</v>
      </c>
      <c r="BE14" s="16">
        <v>5.3772973110529504E-3</v>
      </c>
      <c r="BF14" s="16"/>
      <c r="BG14" s="16">
        <v>0</v>
      </c>
      <c r="BH14" s="16">
        <v>3.5833781024311299E-3</v>
      </c>
      <c r="BI14" s="16"/>
      <c r="BJ14" s="16">
        <v>1.7692940182208799E-3</v>
      </c>
      <c r="BK14" s="16" t="s">
        <v>123</v>
      </c>
    </row>
    <row r="15" spans="2:63" x14ac:dyDescent="0.35">
      <c r="B15" s="17" t="s">
        <v>403</v>
      </c>
      <c r="C15" s="19">
        <v>0.63421405537781905</v>
      </c>
      <c r="D15" s="19">
        <v>0.68713057889073803</v>
      </c>
      <c r="E15" s="19">
        <v>0.58324324728341603</v>
      </c>
      <c r="F15" s="19"/>
      <c r="G15" s="19">
        <v>0.54246245414718097</v>
      </c>
      <c r="H15" s="19">
        <v>0.58964860379787598</v>
      </c>
      <c r="I15" s="19">
        <v>0.70237037174855399</v>
      </c>
      <c r="J15" s="19"/>
      <c r="K15" s="19">
        <v>0.56263883260168002</v>
      </c>
      <c r="L15" s="19">
        <v>0.69358741686482095</v>
      </c>
      <c r="M15" s="19">
        <v>0.67567496824663997</v>
      </c>
      <c r="N15" s="19">
        <v>0.56522628242390305</v>
      </c>
      <c r="O15" s="19"/>
      <c r="P15" s="19">
        <v>0.57388343770894901</v>
      </c>
      <c r="Q15" s="19">
        <v>0.564815652670836</v>
      </c>
      <c r="R15" s="19">
        <v>0.64331803869943005</v>
      </c>
      <c r="S15" s="19">
        <v>0.73063252362676301</v>
      </c>
      <c r="T15" s="19"/>
      <c r="U15" s="19">
        <v>0.62532071849739701</v>
      </c>
      <c r="V15" s="19">
        <v>0.64105280315915203</v>
      </c>
      <c r="W15" s="19">
        <v>0.59693108548658003</v>
      </c>
      <c r="X15" s="19">
        <v>0.71339231226542998</v>
      </c>
      <c r="Y15" s="19">
        <v>0.59239150260226903</v>
      </c>
      <c r="Z15" s="19"/>
      <c r="AA15" s="19">
        <v>0.60794380886833699</v>
      </c>
      <c r="AB15" s="19">
        <v>0.66211784272949403</v>
      </c>
      <c r="AC15" s="19"/>
      <c r="AD15" s="19">
        <v>0.64758131164787103</v>
      </c>
      <c r="AE15" s="19">
        <v>0.666464255383171</v>
      </c>
      <c r="AF15" s="19"/>
      <c r="AG15" s="19">
        <v>0.66886988862236396</v>
      </c>
      <c r="AH15" s="19">
        <v>0.74688903199887102</v>
      </c>
      <c r="AI15" s="19">
        <v>0.63784300925315696</v>
      </c>
      <c r="AJ15" s="19">
        <v>0.64959503149963005</v>
      </c>
      <c r="AK15" s="19">
        <v>0.66476918342105096</v>
      </c>
      <c r="AL15" s="19">
        <v>0.43222250609428398</v>
      </c>
      <c r="AM15" s="19">
        <v>0.41765803960164499</v>
      </c>
      <c r="AN15" s="19">
        <v>0.36504483469903598</v>
      </c>
      <c r="AO15" s="19">
        <v>0.50813660057876198</v>
      </c>
      <c r="AP15" s="19"/>
      <c r="AQ15" s="19">
        <v>0.667055203131798</v>
      </c>
      <c r="AR15" s="19">
        <v>0.648680885402657</v>
      </c>
      <c r="AS15" s="19">
        <v>0.83792373120549302</v>
      </c>
      <c r="AT15" s="19">
        <v>0.63067335674238401</v>
      </c>
      <c r="AU15" s="19">
        <v>0.52906912237890302</v>
      </c>
      <c r="AV15" s="19">
        <v>0.49967006600735098</v>
      </c>
      <c r="AW15" s="19"/>
      <c r="AX15" s="19">
        <v>0.61599907800322595</v>
      </c>
      <c r="AY15" s="19">
        <v>0.66673318036250795</v>
      </c>
      <c r="AZ15" s="19">
        <v>0.68144165772777798</v>
      </c>
      <c r="BA15" s="19">
        <v>0.59756969850499497</v>
      </c>
      <c r="BB15" s="19">
        <v>0.59090499666532703</v>
      </c>
      <c r="BC15" s="19"/>
      <c r="BD15" s="19">
        <v>0.64076328302645102</v>
      </c>
      <c r="BE15" s="19">
        <v>0.62085865221790304</v>
      </c>
      <c r="BF15" s="19"/>
      <c r="BG15" s="19">
        <v>0.65292834083065299</v>
      </c>
      <c r="BH15" s="19">
        <v>0.61124896520364402</v>
      </c>
      <c r="BI15" s="19"/>
      <c r="BJ15" s="19">
        <v>0.63421405537781905</v>
      </c>
      <c r="BK15" s="19" t="s">
        <v>123</v>
      </c>
    </row>
    <row r="16" spans="2:63" x14ac:dyDescent="0.35">
      <c r="B16" s="17" t="s">
        <v>404</v>
      </c>
      <c r="C16" s="19">
        <v>0.17058246705235</v>
      </c>
      <c r="D16" s="19">
        <v>0.143845016716627</v>
      </c>
      <c r="E16" s="19">
        <v>0.19623960254655201</v>
      </c>
      <c r="F16" s="19"/>
      <c r="G16" s="19">
        <v>0.27085238345552398</v>
      </c>
      <c r="H16" s="19">
        <v>0.228584064238437</v>
      </c>
      <c r="I16" s="19">
        <v>8.8389331575991006E-2</v>
      </c>
      <c r="J16" s="19"/>
      <c r="K16" s="19">
        <v>0.243529679650209</v>
      </c>
      <c r="L16" s="19">
        <v>0.14847133306247401</v>
      </c>
      <c r="M16" s="19">
        <v>0.14395721498014499</v>
      </c>
      <c r="N16" s="19">
        <v>0.181606531614592</v>
      </c>
      <c r="O16" s="19"/>
      <c r="P16" s="19">
        <v>0.24644181227536399</v>
      </c>
      <c r="Q16" s="19">
        <v>0.226654030154679</v>
      </c>
      <c r="R16" s="19">
        <v>0.12544227027395399</v>
      </c>
      <c r="S16" s="19">
        <v>0.11109086976464499</v>
      </c>
      <c r="T16" s="19"/>
      <c r="U16" s="19">
        <v>0.1856057175286</v>
      </c>
      <c r="V16" s="19">
        <v>0.16615218955117</v>
      </c>
      <c r="W16" s="19">
        <v>0.190827972635287</v>
      </c>
      <c r="X16" s="19">
        <v>9.4098709586116006E-2</v>
      </c>
      <c r="Y16" s="19">
        <v>0</v>
      </c>
      <c r="Z16" s="19"/>
      <c r="AA16" s="19">
        <v>0.151159159231496</v>
      </c>
      <c r="AB16" s="19">
        <v>0.15442036834727599</v>
      </c>
      <c r="AC16" s="19"/>
      <c r="AD16" s="19">
        <v>0.12922933937177</v>
      </c>
      <c r="AE16" s="19">
        <v>0.161802929421071</v>
      </c>
      <c r="AF16" s="19"/>
      <c r="AG16" s="19">
        <v>0.177714172454119</v>
      </c>
      <c r="AH16" s="19">
        <v>0.115377104517197</v>
      </c>
      <c r="AI16" s="19">
        <v>0.15862166918967899</v>
      </c>
      <c r="AJ16" s="19">
        <v>0.127395749972499</v>
      </c>
      <c r="AK16" s="19">
        <v>0.122913965535022</v>
      </c>
      <c r="AL16" s="19">
        <v>0.31103054575532502</v>
      </c>
      <c r="AM16" s="19">
        <v>0.32651855610211999</v>
      </c>
      <c r="AN16" s="19">
        <v>0.33199482595309598</v>
      </c>
      <c r="AO16" s="19">
        <v>0</v>
      </c>
      <c r="AP16" s="19"/>
      <c r="AQ16" s="19">
        <v>0.13605870954942001</v>
      </c>
      <c r="AR16" s="19">
        <v>0.152932996097847</v>
      </c>
      <c r="AS16" s="19">
        <v>8.4269051560757993E-2</v>
      </c>
      <c r="AT16" s="19">
        <v>0.26600093321321899</v>
      </c>
      <c r="AU16" s="19">
        <v>0.235241302658281</v>
      </c>
      <c r="AV16" s="19">
        <v>0.24415315123794801</v>
      </c>
      <c r="AW16" s="19"/>
      <c r="AX16" s="19">
        <v>0.24683625574562801</v>
      </c>
      <c r="AY16" s="19">
        <v>0.13275037146215499</v>
      </c>
      <c r="AZ16" s="19">
        <v>5.4615061939356897E-2</v>
      </c>
      <c r="BA16" s="19">
        <v>0.160714624183801</v>
      </c>
      <c r="BB16" s="19">
        <v>0.213899106228366</v>
      </c>
      <c r="BC16" s="19"/>
      <c r="BD16" s="19">
        <v>0.16653319460192301</v>
      </c>
      <c r="BE16" s="19">
        <v>0.17883987830466999</v>
      </c>
      <c r="BF16" s="19"/>
      <c r="BG16" s="19">
        <v>0.16025063576430601</v>
      </c>
      <c r="BH16" s="19">
        <v>0.18291979745877401</v>
      </c>
      <c r="BI16" s="19"/>
      <c r="BJ16" s="19">
        <v>0.17058246705235</v>
      </c>
      <c r="BK16" s="19" t="s">
        <v>123</v>
      </c>
    </row>
    <row r="17" spans="2:63" x14ac:dyDescent="0.35">
      <c r="B17" s="17" t="s">
        <v>96</v>
      </c>
      <c r="C17" s="20">
        <v>0.46363158832546902</v>
      </c>
      <c r="D17" s="20">
        <v>0.54328556217411095</v>
      </c>
      <c r="E17" s="20">
        <v>0.38700364473686399</v>
      </c>
      <c r="F17" s="20"/>
      <c r="G17" s="20">
        <v>0.27161007069165699</v>
      </c>
      <c r="H17" s="20">
        <v>0.36106453955943901</v>
      </c>
      <c r="I17" s="20">
        <v>0.61398104017256305</v>
      </c>
      <c r="J17" s="20"/>
      <c r="K17" s="20">
        <v>0.31910915295147102</v>
      </c>
      <c r="L17" s="20">
        <v>0.545116083802347</v>
      </c>
      <c r="M17" s="20">
        <v>0.53171775326649495</v>
      </c>
      <c r="N17" s="20">
        <v>0.38361975080931099</v>
      </c>
      <c r="O17" s="20"/>
      <c r="P17" s="20">
        <v>0.32744162543358502</v>
      </c>
      <c r="Q17" s="20">
        <v>0.338161622516157</v>
      </c>
      <c r="R17" s="20">
        <v>0.517875768425476</v>
      </c>
      <c r="S17" s="20">
        <v>0.61954165386211801</v>
      </c>
      <c r="T17" s="20"/>
      <c r="U17" s="20">
        <v>0.43971500096879701</v>
      </c>
      <c r="V17" s="20">
        <v>0.47490061360798203</v>
      </c>
      <c r="W17" s="20">
        <v>0.40610311285129402</v>
      </c>
      <c r="X17" s="20">
        <v>0.61929360267931399</v>
      </c>
      <c r="Y17" s="20">
        <v>0.59239150260226903</v>
      </c>
      <c r="Z17" s="20"/>
      <c r="AA17" s="20">
        <v>0.45678464963684101</v>
      </c>
      <c r="AB17" s="20">
        <v>0.50769747438221802</v>
      </c>
      <c r="AC17" s="20"/>
      <c r="AD17" s="20">
        <v>0.51835197227610097</v>
      </c>
      <c r="AE17" s="20">
        <v>0.5046613259621</v>
      </c>
      <c r="AF17" s="20"/>
      <c r="AG17" s="20">
        <v>0.49115571616824499</v>
      </c>
      <c r="AH17" s="20">
        <v>0.63151192748167295</v>
      </c>
      <c r="AI17" s="20">
        <v>0.479221340063478</v>
      </c>
      <c r="AJ17" s="20">
        <v>0.52219928152713102</v>
      </c>
      <c r="AK17" s="20">
        <v>0.54185521788602797</v>
      </c>
      <c r="AL17" s="20">
        <v>0.121191960338959</v>
      </c>
      <c r="AM17" s="20">
        <v>9.1139483499524998E-2</v>
      </c>
      <c r="AN17" s="20">
        <v>3.3050008745940399E-2</v>
      </c>
      <c r="AO17" s="20">
        <v>0.50813660057876198</v>
      </c>
      <c r="AP17" s="20"/>
      <c r="AQ17" s="20">
        <v>0.53099649358237799</v>
      </c>
      <c r="AR17" s="20">
        <v>0.49574788930480901</v>
      </c>
      <c r="AS17" s="20">
        <v>0.75365467964473498</v>
      </c>
      <c r="AT17" s="20">
        <v>0.36467242352916501</v>
      </c>
      <c r="AU17" s="20">
        <v>0.293827819720622</v>
      </c>
      <c r="AV17" s="20">
        <v>0.25551691476940303</v>
      </c>
      <c r="AW17" s="20"/>
      <c r="AX17" s="20">
        <v>0.369162822257598</v>
      </c>
      <c r="AY17" s="20">
        <v>0.53398280890035299</v>
      </c>
      <c r="AZ17" s="20">
        <v>0.62682659578842104</v>
      </c>
      <c r="BA17" s="20">
        <v>0.43685507432119403</v>
      </c>
      <c r="BB17" s="20">
        <v>0.37700589043695998</v>
      </c>
      <c r="BC17" s="20"/>
      <c r="BD17" s="20">
        <v>0.47423008842452802</v>
      </c>
      <c r="BE17" s="20">
        <v>0.44201877391323302</v>
      </c>
      <c r="BF17" s="20"/>
      <c r="BG17" s="20">
        <v>0.492677705066347</v>
      </c>
      <c r="BH17" s="20">
        <v>0.42832916774487001</v>
      </c>
      <c r="BI17" s="20"/>
      <c r="BJ17" s="20">
        <v>0.46363158832546902</v>
      </c>
      <c r="BK17" s="20" t="s">
        <v>123</v>
      </c>
    </row>
    <row r="18" spans="2:63" x14ac:dyDescent="0.35">
      <c r="B18" s="15" t="s">
        <v>406</v>
      </c>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K17"/>
  <sheetViews>
    <sheetView showGridLines="0" topLeftCell="A6" workbookViewId="0">
      <pane xSplit="2" topLeftCell="C1" activePane="topRight" state="frozen"/>
      <selection pane="topRight" activeCell="B13" sqref="B13"/>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408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96</v>
      </c>
      <c r="D7" s="10">
        <v>35</v>
      </c>
      <c r="E7" s="10">
        <v>61</v>
      </c>
      <c r="F7" s="10"/>
      <c r="G7" s="10">
        <v>21</v>
      </c>
      <c r="H7" s="10">
        <v>52</v>
      </c>
      <c r="I7" s="10">
        <v>23</v>
      </c>
      <c r="J7" s="10"/>
      <c r="K7" s="10">
        <v>25</v>
      </c>
      <c r="L7" s="10">
        <v>17</v>
      </c>
      <c r="M7" s="10">
        <v>33</v>
      </c>
      <c r="N7" s="10">
        <v>21</v>
      </c>
      <c r="O7" s="10"/>
      <c r="P7" s="10">
        <v>28</v>
      </c>
      <c r="Q7" s="10">
        <v>30</v>
      </c>
      <c r="R7" s="10">
        <v>12</v>
      </c>
      <c r="S7" s="10">
        <v>23</v>
      </c>
      <c r="T7" s="10"/>
      <c r="U7" s="10">
        <v>56</v>
      </c>
      <c r="V7" s="10">
        <v>23</v>
      </c>
      <c r="W7" s="10">
        <v>13</v>
      </c>
      <c r="X7" s="10">
        <v>4</v>
      </c>
      <c r="Y7" s="10" t="s">
        <v>122</v>
      </c>
      <c r="Z7" s="10"/>
      <c r="AA7" s="10">
        <v>31</v>
      </c>
      <c r="AB7" s="10">
        <v>29</v>
      </c>
      <c r="AC7" s="10"/>
      <c r="AD7" s="10">
        <v>31</v>
      </c>
      <c r="AE7" s="10">
        <v>39</v>
      </c>
      <c r="AF7" s="10"/>
      <c r="AG7" s="10">
        <v>26</v>
      </c>
      <c r="AH7" s="10">
        <v>18</v>
      </c>
      <c r="AI7" s="10">
        <v>7</v>
      </c>
      <c r="AJ7" s="10">
        <v>8</v>
      </c>
      <c r="AK7" s="10">
        <v>5</v>
      </c>
      <c r="AL7" s="10">
        <v>5</v>
      </c>
      <c r="AM7" s="10">
        <v>4</v>
      </c>
      <c r="AN7" s="10">
        <v>15</v>
      </c>
      <c r="AO7" s="10" t="s">
        <v>122</v>
      </c>
      <c r="AP7" s="10"/>
      <c r="AQ7" s="10">
        <v>35</v>
      </c>
      <c r="AR7" s="10">
        <v>19</v>
      </c>
      <c r="AS7" s="10">
        <v>1</v>
      </c>
      <c r="AT7" s="10">
        <v>12</v>
      </c>
      <c r="AU7" s="10">
        <v>26</v>
      </c>
      <c r="AV7" s="10">
        <v>3</v>
      </c>
      <c r="AW7" s="10"/>
      <c r="AX7" s="10">
        <v>25</v>
      </c>
      <c r="AY7" s="10">
        <v>35</v>
      </c>
      <c r="AZ7" s="10">
        <v>1</v>
      </c>
      <c r="BA7" s="10">
        <v>13</v>
      </c>
      <c r="BB7" s="10">
        <v>22</v>
      </c>
      <c r="BC7" s="10"/>
      <c r="BD7" s="10">
        <v>64</v>
      </c>
      <c r="BE7" s="10">
        <v>32</v>
      </c>
      <c r="BF7" s="10"/>
      <c r="BG7" s="10">
        <v>46</v>
      </c>
      <c r="BH7" s="10">
        <v>50</v>
      </c>
      <c r="BI7" s="10"/>
      <c r="BJ7" s="10">
        <v>96</v>
      </c>
      <c r="BK7" s="10" t="s">
        <v>122</v>
      </c>
    </row>
    <row r="8" spans="2:63" ht="30" customHeight="1" x14ac:dyDescent="0.35">
      <c r="B8" s="11" t="s">
        <v>19</v>
      </c>
      <c r="C8" s="11">
        <v>95</v>
      </c>
      <c r="D8" s="11">
        <v>38</v>
      </c>
      <c r="E8" s="11">
        <v>57</v>
      </c>
      <c r="F8" s="11"/>
      <c r="G8" s="11">
        <v>24</v>
      </c>
      <c r="H8" s="11">
        <v>48</v>
      </c>
      <c r="I8" s="11">
        <v>23</v>
      </c>
      <c r="J8" s="11"/>
      <c r="K8" s="11">
        <v>23</v>
      </c>
      <c r="L8" s="11">
        <v>16</v>
      </c>
      <c r="M8" s="11">
        <v>32</v>
      </c>
      <c r="N8" s="11">
        <v>24</v>
      </c>
      <c r="O8" s="11"/>
      <c r="P8" s="11">
        <v>27</v>
      </c>
      <c r="Q8" s="11">
        <v>30</v>
      </c>
      <c r="R8" s="11">
        <v>13</v>
      </c>
      <c r="S8" s="11">
        <v>22</v>
      </c>
      <c r="T8" s="11"/>
      <c r="U8" s="11">
        <v>57</v>
      </c>
      <c r="V8" s="11">
        <v>22</v>
      </c>
      <c r="W8" s="11">
        <v>12</v>
      </c>
      <c r="X8" s="11">
        <v>4</v>
      </c>
      <c r="Y8" s="11" t="s">
        <v>122</v>
      </c>
      <c r="Z8" s="11"/>
      <c r="AA8" s="11">
        <v>29</v>
      </c>
      <c r="AB8" s="11">
        <v>30</v>
      </c>
      <c r="AC8" s="11"/>
      <c r="AD8" s="11">
        <v>29</v>
      </c>
      <c r="AE8" s="11">
        <v>39</v>
      </c>
      <c r="AF8" s="11"/>
      <c r="AG8" s="11">
        <v>25</v>
      </c>
      <c r="AH8" s="11">
        <v>17</v>
      </c>
      <c r="AI8" s="11">
        <v>7</v>
      </c>
      <c r="AJ8" s="11">
        <v>8</v>
      </c>
      <c r="AK8" s="11">
        <v>4</v>
      </c>
      <c r="AL8" s="11">
        <v>6</v>
      </c>
      <c r="AM8" s="11">
        <v>4</v>
      </c>
      <c r="AN8" s="11">
        <v>16</v>
      </c>
      <c r="AO8" s="11" t="s">
        <v>122</v>
      </c>
      <c r="AP8" s="11"/>
      <c r="AQ8" s="11">
        <v>34</v>
      </c>
      <c r="AR8" s="11">
        <v>19</v>
      </c>
      <c r="AS8" s="11">
        <v>1</v>
      </c>
      <c r="AT8" s="11">
        <v>12</v>
      </c>
      <c r="AU8" s="11">
        <v>26</v>
      </c>
      <c r="AV8" s="11">
        <v>3</v>
      </c>
      <c r="AW8" s="11"/>
      <c r="AX8" s="11">
        <v>26</v>
      </c>
      <c r="AY8" s="11">
        <v>34</v>
      </c>
      <c r="AZ8" s="11">
        <v>1</v>
      </c>
      <c r="BA8" s="11">
        <v>12</v>
      </c>
      <c r="BB8" s="11">
        <v>22</v>
      </c>
      <c r="BC8" s="11"/>
      <c r="BD8" s="11">
        <v>62</v>
      </c>
      <c r="BE8" s="11">
        <v>33</v>
      </c>
      <c r="BF8" s="11"/>
      <c r="BG8" s="11">
        <v>45</v>
      </c>
      <c r="BH8" s="11">
        <v>50</v>
      </c>
      <c r="BI8" s="11"/>
      <c r="BJ8" s="11">
        <v>95</v>
      </c>
      <c r="BK8" s="11" t="s">
        <v>122</v>
      </c>
    </row>
    <row r="9" spans="2:63" x14ac:dyDescent="0.35">
      <c r="B9" s="17" t="s">
        <v>144</v>
      </c>
      <c r="C9" s="16">
        <v>0.51153764829094495</v>
      </c>
      <c r="D9" s="16">
        <v>0.49102769032418803</v>
      </c>
      <c r="E9" s="16">
        <v>0.52530952635695505</v>
      </c>
      <c r="F9" s="16"/>
      <c r="G9" s="16">
        <v>0.51826146677394902</v>
      </c>
      <c r="H9" s="16">
        <v>0.52349608135373105</v>
      </c>
      <c r="I9" s="16">
        <v>0.47889006584001798</v>
      </c>
      <c r="J9" s="16"/>
      <c r="K9" s="16">
        <v>0.34556559664321801</v>
      </c>
      <c r="L9" s="16">
        <v>0.53535117287725098</v>
      </c>
      <c r="M9" s="16">
        <v>0.545833459703567</v>
      </c>
      <c r="N9" s="16">
        <v>0.61074519765320001</v>
      </c>
      <c r="O9" s="16"/>
      <c r="P9" s="16">
        <v>0.50018057827845297</v>
      </c>
      <c r="Q9" s="16">
        <v>0.58221953852228503</v>
      </c>
      <c r="R9" s="16">
        <v>0.300357230417586</v>
      </c>
      <c r="S9" s="16">
        <v>0.57229806376316605</v>
      </c>
      <c r="T9" s="16"/>
      <c r="U9" s="16">
        <v>0.54716509833401294</v>
      </c>
      <c r="V9" s="16">
        <v>0.49836215339370599</v>
      </c>
      <c r="W9" s="16">
        <v>0.44495520624373402</v>
      </c>
      <c r="X9" s="16">
        <v>0.25631170373055101</v>
      </c>
      <c r="Y9" s="16" t="s">
        <v>123</v>
      </c>
      <c r="Z9" s="16"/>
      <c r="AA9" s="16">
        <v>0.55223535178946503</v>
      </c>
      <c r="AB9" s="16">
        <v>0.52258141489268894</v>
      </c>
      <c r="AC9" s="16"/>
      <c r="AD9" s="16">
        <v>0.44945039749885102</v>
      </c>
      <c r="AE9" s="16">
        <v>0.52078811479240605</v>
      </c>
      <c r="AF9" s="16"/>
      <c r="AG9" s="16">
        <v>0.46247055468749199</v>
      </c>
      <c r="AH9" s="16">
        <v>0.50373334709947004</v>
      </c>
      <c r="AI9" s="16">
        <v>0.70763280730059797</v>
      </c>
      <c r="AJ9" s="16">
        <v>0.33868574106071397</v>
      </c>
      <c r="AK9" s="16">
        <v>0.596823772951525</v>
      </c>
      <c r="AL9" s="16">
        <v>0.506846411293285</v>
      </c>
      <c r="AM9" s="16">
        <v>0.25358428796884602</v>
      </c>
      <c r="AN9" s="16">
        <v>0.67442257901067504</v>
      </c>
      <c r="AO9" s="16" t="s">
        <v>123</v>
      </c>
      <c r="AP9" s="16"/>
      <c r="AQ9" s="16">
        <v>0.471929147357463</v>
      </c>
      <c r="AR9" s="16">
        <v>0.550511486433229</v>
      </c>
      <c r="AS9" s="16">
        <v>1</v>
      </c>
      <c r="AT9" s="16">
        <v>0.60954426787392701</v>
      </c>
      <c r="AU9" s="16">
        <v>0.49257027416549798</v>
      </c>
      <c r="AV9" s="16">
        <v>0.321096180828702</v>
      </c>
      <c r="AW9" s="16"/>
      <c r="AX9" s="16">
        <v>0.49384401096143798</v>
      </c>
      <c r="AY9" s="16">
        <v>0.43156638555598298</v>
      </c>
      <c r="AZ9" s="16">
        <v>1</v>
      </c>
      <c r="BA9" s="16">
        <v>0.46400353361130797</v>
      </c>
      <c r="BB9" s="16">
        <v>0.66293792029480303</v>
      </c>
      <c r="BC9" s="16"/>
      <c r="BD9" s="16">
        <v>0.53172723462316196</v>
      </c>
      <c r="BE9" s="16">
        <v>0.47319953077807297</v>
      </c>
      <c r="BF9" s="16"/>
      <c r="BG9" s="16">
        <v>0.48276619168073098</v>
      </c>
      <c r="BH9" s="16">
        <v>0.53710725784365898</v>
      </c>
      <c r="BI9" s="16"/>
      <c r="BJ9" s="16">
        <v>0.51153764829094495</v>
      </c>
      <c r="BK9" s="16" t="s">
        <v>123</v>
      </c>
    </row>
    <row r="10" spans="2:63" x14ac:dyDescent="0.35">
      <c r="B10" s="17" t="s">
        <v>145</v>
      </c>
      <c r="C10" s="16">
        <v>0.32845534954238598</v>
      </c>
      <c r="D10" s="16">
        <v>0.25998788779843202</v>
      </c>
      <c r="E10" s="16">
        <v>0.374429384991664</v>
      </c>
      <c r="F10" s="16"/>
      <c r="G10" s="16">
        <v>0.32565594194645903</v>
      </c>
      <c r="H10" s="16">
        <v>0.34023864100727502</v>
      </c>
      <c r="I10" s="16">
        <v>0.30610946729044602</v>
      </c>
      <c r="J10" s="16"/>
      <c r="K10" s="16">
        <v>0.38927975912996099</v>
      </c>
      <c r="L10" s="16">
        <v>0.35069485214481899</v>
      </c>
      <c r="M10" s="16">
        <v>0.260075984068045</v>
      </c>
      <c r="N10" s="16">
        <v>0.345854496284563</v>
      </c>
      <c r="O10" s="16"/>
      <c r="P10" s="16">
        <v>0.27407228634035902</v>
      </c>
      <c r="Q10" s="16">
        <v>0.32615848133752701</v>
      </c>
      <c r="R10" s="16">
        <v>0.36112954071428599</v>
      </c>
      <c r="S10" s="16">
        <v>0.38295037240639201</v>
      </c>
      <c r="T10" s="16"/>
      <c r="U10" s="16">
        <v>0.31678819692356702</v>
      </c>
      <c r="V10" s="16">
        <v>0.35166489575989301</v>
      </c>
      <c r="W10" s="16">
        <v>0.296432529489628</v>
      </c>
      <c r="X10" s="16">
        <v>0.47552203636548701</v>
      </c>
      <c r="Y10" s="16" t="s">
        <v>123</v>
      </c>
      <c r="Z10" s="16"/>
      <c r="AA10" s="16">
        <v>0.38172364505238798</v>
      </c>
      <c r="AB10" s="16">
        <v>0.30434017053789603</v>
      </c>
      <c r="AC10" s="16"/>
      <c r="AD10" s="16">
        <v>0.55054960250114904</v>
      </c>
      <c r="AE10" s="16">
        <v>0.22164787305824901</v>
      </c>
      <c r="AF10" s="16"/>
      <c r="AG10" s="16">
        <v>0.27281294054350602</v>
      </c>
      <c r="AH10" s="16">
        <v>0.38090454658189099</v>
      </c>
      <c r="AI10" s="16">
        <v>0.29236719269940198</v>
      </c>
      <c r="AJ10" s="16">
        <v>0.53700163268309298</v>
      </c>
      <c r="AK10" s="16">
        <v>0.19406413544072099</v>
      </c>
      <c r="AL10" s="16">
        <v>0.26981933266710501</v>
      </c>
      <c r="AM10" s="16">
        <v>0.74641571203115398</v>
      </c>
      <c r="AN10" s="16">
        <v>0.17535045195922999</v>
      </c>
      <c r="AO10" s="16" t="s">
        <v>123</v>
      </c>
      <c r="AP10" s="16"/>
      <c r="AQ10" s="16">
        <v>0.29086061504773397</v>
      </c>
      <c r="AR10" s="16">
        <v>0.34677445297486797</v>
      </c>
      <c r="AS10" s="16">
        <v>0</v>
      </c>
      <c r="AT10" s="16">
        <v>0.206316976268133</v>
      </c>
      <c r="AU10" s="16">
        <v>0.39657697080182402</v>
      </c>
      <c r="AV10" s="16">
        <v>0.67890381917129805</v>
      </c>
      <c r="AW10" s="16"/>
      <c r="AX10" s="16">
        <v>0.27068328373318401</v>
      </c>
      <c r="AY10" s="16">
        <v>0.38614165876212297</v>
      </c>
      <c r="AZ10" s="16">
        <v>0</v>
      </c>
      <c r="BA10" s="16">
        <v>0.45944378095169702</v>
      </c>
      <c r="BB10" s="16">
        <v>0.24777283303025299</v>
      </c>
      <c r="BC10" s="16"/>
      <c r="BD10" s="16">
        <v>0.30557822920267902</v>
      </c>
      <c r="BE10" s="16">
        <v>0.37189684029449299</v>
      </c>
      <c r="BF10" s="16"/>
      <c r="BG10" s="16">
        <v>0.34410245809352402</v>
      </c>
      <c r="BH10" s="16">
        <v>0.31454953790059798</v>
      </c>
      <c r="BI10" s="16"/>
      <c r="BJ10" s="16">
        <v>0.32845534954238598</v>
      </c>
      <c r="BK10" s="16" t="s">
        <v>123</v>
      </c>
    </row>
    <row r="11" spans="2:63" x14ac:dyDescent="0.35">
      <c r="B11" s="17" t="s">
        <v>164</v>
      </c>
      <c r="C11" s="16">
        <v>0.14962458199019901</v>
      </c>
      <c r="D11" s="16">
        <v>0.24898442187738001</v>
      </c>
      <c r="E11" s="16">
        <v>8.2907156152352099E-2</v>
      </c>
      <c r="F11" s="16"/>
      <c r="G11" s="16">
        <v>0.15608259127959201</v>
      </c>
      <c r="H11" s="16">
        <v>0.13626527763899399</v>
      </c>
      <c r="I11" s="16">
        <v>0.171536073445649</v>
      </c>
      <c r="J11" s="16"/>
      <c r="K11" s="16">
        <v>0.22239229159914101</v>
      </c>
      <c r="L11" s="16">
        <v>0.11395397497793</v>
      </c>
      <c r="M11" s="16">
        <v>0.194090556228388</v>
      </c>
      <c r="N11" s="16">
        <v>4.3400306062236799E-2</v>
      </c>
      <c r="O11" s="16"/>
      <c r="P11" s="16">
        <v>0.22574713538118801</v>
      </c>
      <c r="Q11" s="16">
        <v>9.16219801401877E-2</v>
      </c>
      <c r="R11" s="16">
        <v>0.33851322886812801</v>
      </c>
      <c r="S11" s="16">
        <v>4.47515638304418E-2</v>
      </c>
      <c r="T11" s="16"/>
      <c r="U11" s="16">
        <v>0.118682931036975</v>
      </c>
      <c r="V11" s="16">
        <v>0.1499729508464</v>
      </c>
      <c r="W11" s="16">
        <v>0.25861226426663803</v>
      </c>
      <c r="X11" s="16">
        <v>0.26816625990396298</v>
      </c>
      <c r="Y11" s="16" t="s">
        <v>123</v>
      </c>
      <c r="Z11" s="16"/>
      <c r="AA11" s="16">
        <v>6.6041003158147496E-2</v>
      </c>
      <c r="AB11" s="16">
        <v>0.173078414569415</v>
      </c>
      <c r="AC11" s="16"/>
      <c r="AD11" s="16">
        <v>0</v>
      </c>
      <c r="AE11" s="16">
        <v>0.23223846700267001</v>
      </c>
      <c r="AF11" s="16"/>
      <c r="AG11" s="16">
        <v>0.26471650476900199</v>
      </c>
      <c r="AH11" s="16">
        <v>5.7098190856270797E-2</v>
      </c>
      <c r="AI11" s="16">
        <v>0</v>
      </c>
      <c r="AJ11" s="16">
        <v>0.12431262625619301</v>
      </c>
      <c r="AK11" s="16">
        <v>0.20911209160775401</v>
      </c>
      <c r="AL11" s="16">
        <v>0.22333425603960999</v>
      </c>
      <c r="AM11" s="16">
        <v>0</v>
      </c>
      <c r="AN11" s="16">
        <v>0.150226969030095</v>
      </c>
      <c r="AO11" s="16" t="s">
        <v>123</v>
      </c>
      <c r="AP11" s="16"/>
      <c r="AQ11" s="16">
        <v>0.20865430101240001</v>
      </c>
      <c r="AR11" s="16">
        <v>0.10271406059190299</v>
      </c>
      <c r="AS11" s="16">
        <v>0</v>
      </c>
      <c r="AT11" s="16">
        <v>0.18413875585794001</v>
      </c>
      <c r="AU11" s="16">
        <v>0.110852755032678</v>
      </c>
      <c r="AV11" s="16">
        <v>0</v>
      </c>
      <c r="AW11" s="16"/>
      <c r="AX11" s="16">
        <v>0.19755436371045801</v>
      </c>
      <c r="AY11" s="16">
        <v>0.18229195568189299</v>
      </c>
      <c r="AZ11" s="16">
        <v>0</v>
      </c>
      <c r="BA11" s="16">
        <v>7.6552685436994894E-2</v>
      </c>
      <c r="BB11" s="16">
        <v>8.9289246674944006E-2</v>
      </c>
      <c r="BC11" s="16"/>
      <c r="BD11" s="16">
        <v>0.14684453485159399</v>
      </c>
      <c r="BE11" s="16">
        <v>0.15490362892743401</v>
      </c>
      <c r="BF11" s="16"/>
      <c r="BG11" s="16">
        <v>0.15106641487435701</v>
      </c>
      <c r="BH11" s="16">
        <v>0.14834320425574299</v>
      </c>
      <c r="BI11" s="16"/>
      <c r="BJ11" s="16">
        <v>0.14962458199019901</v>
      </c>
      <c r="BK11" s="16" t="s">
        <v>123</v>
      </c>
    </row>
    <row r="12" spans="2:63" x14ac:dyDescent="0.35">
      <c r="B12" s="17" t="s">
        <v>402</v>
      </c>
      <c r="C12" s="18">
        <v>1.03824201764697E-2</v>
      </c>
      <c r="D12" s="18">
        <v>0</v>
      </c>
      <c r="E12" s="18">
        <v>1.73539324990288E-2</v>
      </c>
      <c r="F12" s="18"/>
      <c r="G12" s="18">
        <v>0</v>
      </c>
      <c r="H12" s="18">
        <v>0</v>
      </c>
      <c r="I12" s="18">
        <v>4.3464393423886798E-2</v>
      </c>
      <c r="J12" s="18"/>
      <c r="K12" s="18">
        <v>4.2762352627680002E-2</v>
      </c>
      <c r="L12" s="18">
        <v>0</v>
      </c>
      <c r="M12" s="18">
        <v>0</v>
      </c>
      <c r="N12" s="18">
        <v>0</v>
      </c>
      <c r="O12" s="18"/>
      <c r="P12" s="18">
        <v>0</v>
      </c>
      <c r="Q12" s="18">
        <v>0</v>
      </c>
      <c r="R12" s="18">
        <v>0</v>
      </c>
      <c r="S12" s="18">
        <v>0</v>
      </c>
      <c r="T12" s="18"/>
      <c r="U12" s="18">
        <v>1.7363773705445399E-2</v>
      </c>
      <c r="V12" s="18">
        <v>0</v>
      </c>
      <c r="W12" s="18">
        <v>0</v>
      </c>
      <c r="X12" s="18">
        <v>0</v>
      </c>
      <c r="Y12" s="18" t="s">
        <v>123</v>
      </c>
      <c r="Z12" s="18"/>
      <c r="AA12" s="18">
        <v>0</v>
      </c>
      <c r="AB12" s="18">
        <v>0</v>
      </c>
      <c r="AC12" s="18"/>
      <c r="AD12" s="18">
        <v>0</v>
      </c>
      <c r="AE12" s="18">
        <v>2.5325545146674899E-2</v>
      </c>
      <c r="AF12" s="18"/>
      <c r="AG12" s="18">
        <v>0</v>
      </c>
      <c r="AH12" s="18">
        <v>5.8263915462368997E-2</v>
      </c>
      <c r="AI12" s="18">
        <v>0</v>
      </c>
      <c r="AJ12" s="18">
        <v>0</v>
      </c>
      <c r="AK12" s="18">
        <v>0</v>
      </c>
      <c r="AL12" s="18">
        <v>0</v>
      </c>
      <c r="AM12" s="18">
        <v>0</v>
      </c>
      <c r="AN12" s="18">
        <v>0</v>
      </c>
      <c r="AO12" s="18" t="s">
        <v>123</v>
      </c>
      <c r="AP12" s="18"/>
      <c r="AQ12" s="18">
        <v>2.8555936582402099E-2</v>
      </c>
      <c r="AR12" s="18">
        <v>0</v>
      </c>
      <c r="AS12" s="18">
        <v>0</v>
      </c>
      <c r="AT12" s="18">
        <v>0</v>
      </c>
      <c r="AU12" s="18">
        <v>0</v>
      </c>
      <c r="AV12" s="18">
        <v>0</v>
      </c>
      <c r="AW12" s="18"/>
      <c r="AX12" s="18">
        <v>3.7918341594920302E-2</v>
      </c>
      <c r="AY12" s="18">
        <v>0</v>
      </c>
      <c r="AZ12" s="18">
        <v>0</v>
      </c>
      <c r="BA12" s="18">
        <v>0</v>
      </c>
      <c r="BB12" s="18">
        <v>0</v>
      </c>
      <c r="BC12" s="18"/>
      <c r="BD12" s="18">
        <v>1.58500013225654E-2</v>
      </c>
      <c r="BE12" s="18">
        <v>0</v>
      </c>
      <c r="BF12" s="18"/>
      <c r="BG12" s="18">
        <v>2.2064935351388201E-2</v>
      </c>
      <c r="BH12" s="18">
        <v>0</v>
      </c>
      <c r="BI12" s="18"/>
      <c r="BJ12" s="18">
        <v>1.03824201764697E-2</v>
      </c>
      <c r="BK12" s="18" t="s">
        <v>123</v>
      </c>
    </row>
    <row r="13" spans="2:63" x14ac:dyDescent="0.35">
      <c r="B13" t="s">
        <v>445</v>
      </c>
    </row>
    <row r="14" spans="2:63" x14ac:dyDescent="0.35">
      <c r="B14" t="s">
        <v>87</v>
      </c>
    </row>
    <row r="15" spans="2:63" x14ac:dyDescent="0.35">
      <c r="B15" t="s">
        <v>88</v>
      </c>
    </row>
    <row r="17" spans="2:2" x14ac:dyDescent="0.35">
      <c r="B17"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K21"/>
  <sheetViews>
    <sheetView showGridLines="0" topLeftCell="A11" workbookViewId="0">
      <pane xSplit="2" topLeftCell="C1" activePane="topRight" state="frozen"/>
      <selection pane="topRight" activeCell="B21" sqref="B21"/>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417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96</v>
      </c>
      <c r="D7" s="10">
        <v>35</v>
      </c>
      <c r="E7" s="10">
        <v>61</v>
      </c>
      <c r="F7" s="10"/>
      <c r="G7" s="10">
        <v>21</v>
      </c>
      <c r="H7" s="10">
        <v>52</v>
      </c>
      <c r="I7" s="10">
        <v>23</v>
      </c>
      <c r="J7" s="10"/>
      <c r="K7" s="10">
        <v>25</v>
      </c>
      <c r="L7" s="10">
        <v>17</v>
      </c>
      <c r="M7" s="10">
        <v>33</v>
      </c>
      <c r="N7" s="10">
        <v>21</v>
      </c>
      <c r="O7" s="10"/>
      <c r="P7" s="10">
        <v>28</v>
      </c>
      <c r="Q7" s="10">
        <v>30</v>
      </c>
      <c r="R7" s="10">
        <v>12</v>
      </c>
      <c r="S7" s="10">
        <v>23</v>
      </c>
      <c r="T7" s="10"/>
      <c r="U7" s="10">
        <v>56</v>
      </c>
      <c r="V7" s="10">
        <v>23</v>
      </c>
      <c r="W7" s="10">
        <v>13</v>
      </c>
      <c r="X7" s="10">
        <v>4</v>
      </c>
      <c r="Y7" s="10" t="s">
        <v>122</v>
      </c>
      <c r="Z7" s="10"/>
      <c r="AA7" s="10">
        <v>31</v>
      </c>
      <c r="AB7" s="10">
        <v>29</v>
      </c>
      <c r="AC7" s="10"/>
      <c r="AD7" s="10">
        <v>31</v>
      </c>
      <c r="AE7" s="10">
        <v>39</v>
      </c>
      <c r="AF7" s="10"/>
      <c r="AG7" s="10">
        <v>26</v>
      </c>
      <c r="AH7" s="10">
        <v>18</v>
      </c>
      <c r="AI7" s="10">
        <v>7</v>
      </c>
      <c r="AJ7" s="10">
        <v>8</v>
      </c>
      <c r="AK7" s="10">
        <v>5</v>
      </c>
      <c r="AL7" s="10">
        <v>5</v>
      </c>
      <c r="AM7" s="10">
        <v>4</v>
      </c>
      <c r="AN7" s="10">
        <v>15</v>
      </c>
      <c r="AO7" s="10" t="s">
        <v>122</v>
      </c>
      <c r="AP7" s="10"/>
      <c r="AQ7" s="10">
        <v>35</v>
      </c>
      <c r="AR7" s="10">
        <v>19</v>
      </c>
      <c r="AS7" s="10">
        <v>1</v>
      </c>
      <c r="AT7" s="10">
        <v>12</v>
      </c>
      <c r="AU7" s="10">
        <v>26</v>
      </c>
      <c r="AV7" s="10">
        <v>3</v>
      </c>
      <c r="AW7" s="10"/>
      <c r="AX7" s="10">
        <v>25</v>
      </c>
      <c r="AY7" s="10">
        <v>35</v>
      </c>
      <c r="AZ7" s="10">
        <v>1</v>
      </c>
      <c r="BA7" s="10">
        <v>13</v>
      </c>
      <c r="BB7" s="10">
        <v>22</v>
      </c>
      <c r="BC7" s="10"/>
      <c r="BD7" s="10">
        <v>64</v>
      </c>
      <c r="BE7" s="10">
        <v>32</v>
      </c>
      <c r="BF7" s="10"/>
      <c r="BG7" s="10">
        <v>46</v>
      </c>
      <c r="BH7" s="10">
        <v>50</v>
      </c>
      <c r="BI7" s="10"/>
      <c r="BJ7" s="10">
        <v>96</v>
      </c>
      <c r="BK7" s="10" t="s">
        <v>122</v>
      </c>
    </row>
    <row r="8" spans="2:63" ht="30" customHeight="1" x14ac:dyDescent="0.35">
      <c r="B8" s="11" t="s">
        <v>19</v>
      </c>
      <c r="C8" s="11">
        <v>95</v>
      </c>
      <c r="D8" s="11">
        <v>38</v>
      </c>
      <c r="E8" s="11">
        <v>57</v>
      </c>
      <c r="F8" s="11"/>
      <c r="G8" s="11">
        <v>24</v>
      </c>
      <c r="H8" s="11">
        <v>48</v>
      </c>
      <c r="I8" s="11">
        <v>23</v>
      </c>
      <c r="J8" s="11"/>
      <c r="K8" s="11">
        <v>23</v>
      </c>
      <c r="L8" s="11">
        <v>16</v>
      </c>
      <c r="M8" s="11">
        <v>32</v>
      </c>
      <c r="N8" s="11">
        <v>24</v>
      </c>
      <c r="O8" s="11"/>
      <c r="P8" s="11">
        <v>27</v>
      </c>
      <c r="Q8" s="11">
        <v>30</v>
      </c>
      <c r="R8" s="11">
        <v>13</v>
      </c>
      <c r="S8" s="11">
        <v>22</v>
      </c>
      <c r="T8" s="11"/>
      <c r="U8" s="11">
        <v>57</v>
      </c>
      <c r="V8" s="11">
        <v>22</v>
      </c>
      <c r="W8" s="11">
        <v>12</v>
      </c>
      <c r="X8" s="11">
        <v>4</v>
      </c>
      <c r="Y8" s="11" t="s">
        <v>122</v>
      </c>
      <c r="Z8" s="11"/>
      <c r="AA8" s="11">
        <v>29</v>
      </c>
      <c r="AB8" s="11">
        <v>30</v>
      </c>
      <c r="AC8" s="11"/>
      <c r="AD8" s="11">
        <v>29</v>
      </c>
      <c r="AE8" s="11">
        <v>39</v>
      </c>
      <c r="AF8" s="11"/>
      <c r="AG8" s="11">
        <v>25</v>
      </c>
      <c r="AH8" s="11">
        <v>17</v>
      </c>
      <c r="AI8" s="11">
        <v>7</v>
      </c>
      <c r="AJ8" s="11">
        <v>8</v>
      </c>
      <c r="AK8" s="11">
        <v>4</v>
      </c>
      <c r="AL8" s="11">
        <v>6</v>
      </c>
      <c r="AM8" s="11">
        <v>4</v>
      </c>
      <c r="AN8" s="11">
        <v>16</v>
      </c>
      <c r="AO8" s="11" t="s">
        <v>122</v>
      </c>
      <c r="AP8" s="11"/>
      <c r="AQ8" s="11">
        <v>34</v>
      </c>
      <c r="AR8" s="11">
        <v>19</v>
      </c>
      <c r="AS8" s="11">
        <v>1</v>
      </c>
      <c r="AT8" s="11">
        <v>12</v>
      </c>
      <c r="AU8" s="11">
        <v>26</v>
      </c>
      <c r="AV8" s="11">
        <v>3</v>
      </c>
      <c r="AW8" s="11"/>
      <c r="AX8" s="11">
        <v>26</v>
      </c>
      <c r="AY8" s="11">
        <v>34</v>
      </c>
      <c r="AZ8" s="11">
        <v>1</v>
      </c>
      <c r="BA8" s="11">
        <v>12</v>
      </c>
      <c r="BB8" s="11">
        <v>22</v>
      </c>
      <c r="BC8" s="11"/>
      <c r="BD8" s="11">
        <v>62</v>
      </c>
      <c r="BE8" s="11">
        <v>33</v>
      </c>
      <c r="BF8" s="11"/>
      <c r="BG8" s="11">
        <v>45</v>
      </c>
      <c r="BH8" s="11">
        <v>50</v>
      </c>
      <c r="BI8" s="11"/>
      <c r="BJ8" s="11">
        <v>95</v>
      </c>
      <c r="BK8" s="11" t="s">
        <v>122</v>
      </c>
    </row>
    <row r="9" spans="2:63" ht="29" x14ac:dyDescent="0.35">
      <c r="B9" s="17" t="s">
        <v>410</v>
      </c>
      <c r="C9" s="16">
        <v>0.50305093578100202</v>
      </c>
      <c r="D9" s="16">
        <v>0.59072447075581902</v>
      </c>
      <c r="E9" s="16">
        <v>0.44418054534694001</v>
      </c>
      <c r="F9" s="16"/>
      <c r="G9" s="16">
        <v>0.63590239206663901</v>
      </c>
      <c r="H9" s="16">
        <v>0.50954775105967598</v>
      </c>
      <c r="I9" s="16">
        <v>0.35064863860370099</v>
      </c>
      <c r="J9" s="16"/>
      <c r="K9" s="16">
        <v>0.336289756847511</v>
      </c>
      <c r="L9" s="16">
        <v>0.40448770826087499</v>
      </c>
      <c r="M9" s="16">
        <v>0.57530877026675298</v>
      </c>
      <c r="N9" s="16">
        <v>0.636957415635796</v>
      </c>
      <c r="O9" s="16"/>
      <c r="P9" s="16">
        <v>0.632722822430139</v>
      </c>
      <c r="Q9" s="16">
        <v>0.48552519728096</v>
      </c>
      <c r="R9" s="16">
        <v>0.54652163586726399</v>
      </c>
      <c r="S9" s="16">
        <v>0.40465054611463003</v>
      </c>
      <c r="T9" s="16"/>
      <c r="U9" s="16">
        <v>0.54662850928538398</v>
      </c>
      <c r="V9" s="16">
        <v>0.52181515529604094</v>
      </c>
      <c r="W9" s="16">
        <v>0.33762043360517302</v>
      </c>
      <c r="X9" s="16">
        <v>0.25631170373055101</v>
      </c>
      <c r="Y9" s="16" t="s">
        <v>123</v>
      </c>
      <c r="Z9" s="16"/>
      <c r="AA9" s="16">
        <v>0.52302714583693499</v>
      </c>
      <c r="AB9" s="16">
        <v>0.39334754646535403</v>
      </c>
      <c r="AC9" s="16"/>
      <c r="AD9" s="16">
        <v>0.53479152780101002</v>
      </c>
      <c r="AE9" s="16">
        <v>0.33672175961374901</v>
      </c>
      <c r="AF9" s="16"/>
      <c r="AG9" s="16">
        <v>0.38930351689717502</v>
      </c>
      <c r="AH9" s="16">
        <v>0.33479755373840098</v>
      </c>
      <c r="AI9" s="16">
        <v>0.59063489372520295</v>
      </c>
      <c r="AJ9" s="16">
        <v>0.54701163076993198</v>
      </c>
      <c r="AK9" s="16">
        <v>0.79088790839224599</v>
      </c>
      <c r="AL9" s="16">
        <v>0.83444080768140505</v>
      </c>
      <c r="AM9" s="16">
        <v>0.25358428796884602</v>
      </c>
      <c r="AN9" s="16">
        <v>0.63112799280353504</v>
      </c>
      <c r="AO9" s="16" t="s">
        <v>123</v>
      </c>
      <c r="AP9" s="16"/>
      <c r="AQ9" s="16">
        <v>0.41355257547986801</v>
      </c>
      <c r="AR9" s="16">
        <v>0.39597666174865198</v>
      </c>
      <c r="AS9" s="16">
        <v>0</v>
      </c>
      <c r="AT9" s="16">
        <v>0.61942092246598102</v>
      </c>
      <c r="AU9" s="16">
        <v>0.64908604574791096</v>
      </c>
      <c r="AV9" s="16">
        <v>0.64706891189900595</v>
      </c>
      <c r="AW9" s="16"/>
      <c r="AX9" s="16">
        <v>0.484266006412439</v>
      </c>
      <c r="AY9" s="16">
        <v>0.47452219598080397</v>
      </c>
      <c r="AZ9" s="16">
        <v>0</v>
      </c>
      <c r="BA9" s="16">
        <v>0.46364179024631602</v>
      </c>
      <c r="BB9" s="16">
        <v>0.61416996532045298</v>
      </c>
      <c r="BC9" s="16"/>
      <c r="BD9" s="16">
        <v>0.44731891418610997</v>
      </c>
      <c r="BE9" s="16">
        <v>0.60888078082965702</v>
      </c>
      <c r="BF9" s="16"/>
      <c r="BG9" s="16">
        <v>0.450898524534464</v>
      </c>
      <c r="BH9" s="16">
        <v>0.54939953783033602</v>
      </c>
      <c r="BI9" s="16"/>
      <c r="BJ9" s="16">
        <v>0.50305093578100202</v>
      </c>
      <c r="BK9" s="16" t="s">
        <v>123</v>
      </c>
    </row>
    <row r="10" spans="2:63" ht="29" x14ac:dyDescent="0.35">
      <c r="B10" s="17" t="s">
        <v>411</v>
      </c>
      <c r="C10" s="16">
        <v>0.48787212729307899</v>
      </c>
      <c r="D10" s="16">
        <v>0.401260608127952</v>
      </c>
      <c r="E10" s="16">
        <v>0.546029403041145</v>
      </c>
      <c r="F10" s="16"/>
      <c r="G10" s="16">
        <v>0.54909840229850104</v>
      </c>
      <c r="H10" s="16">
        <v>0.46448889202549498</v>
      </c>
      <c r="I10" s="16">
        <v>0.474189512683306</v>
      </c>
      <c r="J10" s="16"/>
      <c r="K10" s="16">
        <v>0.39669689912113199</v>
      </c>
      <c r="L10" s="16">
        <v>0.35199457870991901</v>
      </c>
      <c r="M10" s="16">
        <v>0.61626497681219095</v>
      </c>
      <c r="N10" s="16">
        <v>0.49820201684750798</v>
      </c>
      <c r="O10" s="16"/>
      <c r="P10" s="16">
        <v>0.51667941282900498</v>
      </c>
      <c r="Q10" s="16">
        <v>0.52595722589680305</v>
      </c>
      <c r="R10" s="16">
        <v>0.38552357340398202</v>
      </c>
      <c r="S10" s="16">
        <v>0.52189781966382498</v>
      </c>
      <c r="T10" s="16"/>
      <c r="U10" s="16">
        <v>0.51454848555822097</v>
      </c>
      <c r="V10" s="16">
        <v>0.48360236351105801</v>
      </c>
      <c r="W10" s="16">
        <v>0.37097759766888699</v>
      </c>
      <c r="X10" s="16">
        <v>0.48759875757321702</v>
      </c>
      <c r="Y10" s="16" t="s">
        <v>123</v>
      </c>
      <c r="Z10" s="16"/>
      <c r="AA10" s="16">
        <v>0.49522018239887799</v>
      </c>
      <c r="AB10" s="16">
        <v>0.499350753879853</v>
      </c>
      <c r="AC10" s="16"/>
      <c r="AD10" s="16">
        <v>0.45101027356743201</v>
      </c>
      <c r="AE10" s="16">
        <v>0.46250337127899699</v>
      </c>
      <c r="AF10" s="16"/>
      <c r="AG10" s="16">
        <v>0.57668767097388596</v>
      </c>
      <c r="AH10" s="16">
        <v>0.49793754992403</v>
      </c>
      <c r="AI10" s="16">
        <v>0.58137922802480901</v>
      </c>
      <c r="AJ10" s="16">
        <v>0.118455348152829</v>
      </c>
      <c r="AK10" s="16">
        <v>0.80593586455927901</v>
      </c>
      <c r="AL10" s="16">
        <v>0.17572802665609499</v>
      </c>
      <c r="AM10" s="16">
        <v>0.753430648989448</v>
      </c>
      <c r="AN10" s="16">
        <v>0.58397716840535296</v>
      </c>
      <c r="AO10" s="16" t="s">
        <v>123</v>
      </c>
      <c r="AP10" s="16"/>
      <c r="AQ10" s="16">
        <v>0.54004829366823803</v>
      </c>
      <c r="AR10" s="16">
        <v>0.46081342465679298</v>
      </c>
      <c r="AS10" s="16">
        <v>1</v>
      </c>
      <c r="AT10" s="16">
        <v>0.463510551226683</v>
      </c>
      <c r="AU10" s="16">
        <v>0.482967415546185</v>
      </c>
      <c r="AV10" s="16">
        <v>0</v>
      </c>
      <c r="AW10" s="16"/>
      <c r="AX10" s="16">
        <v>0.55994347721423199</v>
      </c>
      <c r="AY10" s="16">
        <v>0.397990501726532</v>
      </c>
      <c r="AZ10" s="16">
        <v>1</v>
      </c>
      <c r="BA10" s="16">
        <v>0.54331240553565996</v>
      </c>
      <c r="BB10" s="16">
        <v>0.48823401735073801</v>
      </c>
      <c r="BC10" s="16"/>
      <c r="BD10" s="16">
        <v>0.49576171404693598</v>
      </c>
      <c r="BE10" s="16">
        <v>0.47289054722896801</v>
      </c>
      <c r="BF10" s="16"/>
      <c r="BG10" s="16">
        <v>0.46662701540953</v>
      </c>
      <c r="BH10" s="16">
        <v>0.50675296544894599</v>
      </c>
      <c r="BI10" s="16"/>
      <c r="BJ10" s="16">
        <v>0.48787212729307899</v>
      </c>
      <c r="BK10" s="16" t="s">
        <v>123</v>
      </c>
    </row>
    <row r="11" spans="2:63" ht="58" x14ac:dyDescent="0.35">
      <c r="B11" s="17" t="s">
        <v>412</v>
      </c>
      <c r="C11" s="16">
        <v>0.37916347741321998</v>
      </c>
      <c r="D11" s="16">
        <v>0.30922215742587</v>
      </c>
      <c r="E11" s="16">
        <v>0.42612716852378901</v>
      </c>
      <c r="F11" s="16"/>
      <c r="G11" s="16">
        <v>0.28269889147171101</v>
      </c>
      <c r="H11" s="16">
        <v>0.37939343577060097</v>
      </c>
      <c r="I11" s="16">
        <v>0.47921682080311501</v>
      </c>
      <c r="J11" s="16"/>
      <c r="K11" s="16">
        <v>0.33354768273739899</v>
      </c>
      <c r="L11" s="16">
        <v>0.462217267864652</v>
      </c>
      <c r="M11" s="16">
        <v>0.43949567467614697</v>
      </c>
      <c r="N11" s="16">
        <v>0.28451078446741601</v>
      </c>
      <c r="O11" s="16"/>
      <c r="P11" s="16">
        <v>0.23453859182947101</v>
      </c>
      <c r="Q11" s="16">
        <v>0.36307148554539898</v>
      </c>
      <c r="R11" s="16">
        <v>0.42684479904018502</v>
      </c>
      <c r="S11" s="16">
        <v>0.60810022120927698</v>
      </c>
      <c r="T11" s="16"/>
      <c r="U11" s="16">
        <v>0.33285500136118201</v>
      </c>
      <c r="V11" s="16">
        <v>0.45964927968276298</v>
      </c>
      <c r="W11" s="16">
        <v>0.33512086567816202</v>
      </c>
      <c r="X11" s="16">
        <v>0.75576501747717995</v>
      </c>
      <c r="Y11" s="16" t="s">
        <v>123</v>
      </c>
      <c r="Z11" s="16"/>
      <c r="AA11" s="16">
        <v>0.292661654798055</v>
      </c>
      <c r="AB11" s="16">
        <v>0.38449589280697599</v>
      </c>
      <c r="AC11" s="16"/>
      <c r="AD11" s="16">
        <v>0.28604414697400599</v>
      </c>
      <c r="AE11" s="16">
        <v>0.34537636756457302</v>
      </c>
      <c r="AF11" s="16"/>
      <c r="AG11" s="16">
        <v>0.42929097289778601</v>
      </c>
      <c r="AH11" s="16">
        <v>0.49149508734168201</v>
      </c>
      <c r="AI11" s="16">
        <v>0.29236719269940198</v>
      </c>
      <c r="AJ11" s="16">
        <v>0.46737780150671598</v>
      </c>
      <c r="AK11" s="16">
        <v>0.390545155283753</v>
      </c>
      <c r="AL11" s="16">
        <v>0.388893448358205</v>
      </c>
      <c r="AM11" s="16">
        <v>0.25358428796884602</v>
      </c>
      <c r="AN11" s="16">
        <v>0.17170451580075899</v>
      </c>
      <c r="AO11" s="16" t="s">
        <v>123</v>
      </c>
      <c r="AP11" s="16"/>
      <c r="AQ11" s="16">
        <v>0.35187439155756001</v>
      </c>
      <c r="AR11" s="16">
        <v>0.49574616227178098</v>
      </c>
      <c r="AS11" s="16">
        <v>0</v>
      </c>
      <c r="AT11" s="16">
        <v>0.26629534960610302</v>
      </c>
      <c r="AU11" s="16">
        <v>0.40486995813612098</v>
      </c>
      <c r="AV11" s="16">
        <v>0.325972731070304</v>
      </c>
      <c r="AW11" s="16"/>
      <c r="AX11" s="16">
        <v>0.384668076297354</v>
      </c>
      <c r="AY11" s="16">
        <v>0.43339844092204699</v>
      </c>
      <c r="AZ11" s="16">
        <v>1</v>
      </c>
      <c r="BA11" s="16">
        <v>0.15144108067704401</v>
      </c>
      <c r="BB11" s="16">
        <v>0.38976600878286</v>
      </c>
      <c r="BC11" s="16"/>
      <c r="BD11" s="16">
        <v>0.44399572900550599</v>
      </c>
      <c r="BE11" s="16">
        <v>0.256053155127765</v>
      </c>
      <c r="BF11" s="16"/>
      <c r="BG11" s="16">
        <v>0.427383326508948</v>
      </c>
      <c r="BH11" s="16">
        <v>0.33630980021598</v>
      </c>
      <c r="BI11" s="16"/>
      <c r="BJ11" s="16">
        <v>0.37916347741321998</v>
      </c>
      <c r="BK11" s="16" t="s">
        <v>123</v>
      </c>
    </row>
    <row r="12" spans="2:63" ht="29" x14ac:dyDescent="0.35">
      <c r="B12" s="17" t="s">
        <v>413</v>
      </c>
      <c r="C12" s="16">
        <v>0.348209724651448</v>
      </c>
      <c r="D12" s="16">
        <v>0.29012794191072</v>
      </c>
      <c r="E12" s="16">
        <v>0.387210059564773</v>
      </c>
      <c r="F12" s="16"/>
      <c r="G12" s="16">
        <v>0.17511817693419601</v>
      </c>
      <c r="H12" s="16">
        <v>0.39243510263508202</v>
      </c>
      <c r="I12" s="16">
        <v>0.433804867913341</v>
      </c>
      <c r="J12" s="16"/>
      <c r="K12" s="16">
        <v>0.387451111849892</v>
      </c>
      <c r="L12" s="16">
        <v>0.29306720106533601</v>
      </c>
      <c r="M12" s="16">
        <v>0.44787688249423002</v>
      </c>
      <c r="N12" s="16">
        <v>0.213788170254537</v>
      </c>
      <c r="O12" s="16"/>
      <c r="P12" s="16">
        <v>0.18541116320682899</v>
      </c>
      <c r="Q12" s="16">
        <v>0.39970674949509799</v>
      </c>
      <c r="R12" s="16">
        <v>0.23253241979664199</v>
      </c>
      <c r="S12" s="16">
        <v>0.59577923576366298</v>
      </c>
      <c r="T12" s="16"/>
      <c r="U12" s="16">
        <v>0.22133938855733601</v>
      </c>
      <c r="V12" s="16">
        <v>0.48169966405707598</v>
      </c>
      <c r="W12" s="16">
        <v>0.65724968451615895</v>
      </c>
      <c r="X12" s="16">
        <v>0.47552203636548701</v>
      </c>
      <c r="Y12" s="16" t="s">
        <v>123</v>
      </c>
      <c r="Z12" s="16"/>
      <c r="AA12" s="16">
        <v>0.31389128297204</v>
      </c>
      <c r="AB12" s="16">
        <v>0.428711260052272</v>
      </c>
      <c r="AC12" s="16"/>
      <c r="AD12" s="16">
        <v>0.40051467919091599</v>
      </c>
      <c r="AE12" s="16">
        <v>0.402603031257452</v>
      </c>
      <c r="AF12" s="16"/>
      <c r="AG12" s="16">
        <v>0.37915534069447399</v>
      </c>
      <c r="AH12" s="16">
        <v>0.65468002148708504</v>
      </c>
      <c r="AI12" s="16">
        <v>0.267809342775293</v>
      </c>
      <c r="AJ12" s="16">
        <v>0.23903779497806399</v>
      </c>
      <c r="AK12" s="16">
        <v>0.390545155283753</v>
      </c>
      <c r="AL12" s="16">
        <v>0</v>
      </c>
      <c r="AM12" s="16">
        <v>0.22882592566573501</v>
      </c>
      <c r="AN12" s="16">
        <v>0.33000668748880801</v>
      </c>
      <c r="AO12" s="16" t="s">
        <v>123</v>
      </c>
      <c r="AP12" s="16"/>
      <c r="AQ12" s="16">
        <v>0.50179512859639996</v>
      </c>
      <c r="AR12" s="16">
        <v>0.40492242169083498</v>
      </c>
      <c r="AS12" s="16">
        <v>1</v>
      </c>
      <c r="AT12" s="16">
        <v>0.14940314613914699</v>
      </c>
      <c r="AU12" s="16">
        <v>0.20812737370527701</v>
      </c>
      <c r="AV12" s="16">
        <v>0</v>
      </c>
      <c r="AW12" s="16"/>
      <c r="AX12" s="16">
        <v>0.230630458822812</v>
      </c>
      <c r="AY12" s="16">
        <v>0.51746076387971396</v>
      </c>
      <c r="AZ12" s="16">
        <v>0</v>
      </c>
      <c r="BA12" s="16">
        <v>0.23828512020707801</v>
      </c>
      <c r="BB12" s="16">
        <v>0.30214468514708298</v>
      </c>
      <c r="BC12" s="16"/>
      <c r="BD12" s="16">
        <v>0.35708503037482398</v>
      </c>
      <c r="BE12" s="16">
        <v>0.331356357366624</v>
      </c>
      <c r="BF12" s="16"/>
      <c r="BG12" s="16">
        <v>0.29692660540288701</v>
      </c>
      <c r="BH12" s="16">
        <v>0.39378577433137202</v>
      </c>
      <c r="BI12" s="16"/>
      <c r="BJ12" s="16">
        <v>0.348209724651448</v>
      </c>
      <c r="BK12" s="16" t="s">
        <v>123</v>
      </c>
    </row>
    <row r="13" spans="2:63" ht="43.5" x14ac:dyDescent="0.35">
      <c r="B13" s="17" t="s">
        <v>414</v>
      </c>
      <c r="C13" s="16">
        <v>0.28651510850906797</v>
      </c>
      <c r="D13" s="16">
        <v>0.25684674028492799</v>
      </c>
      <c r="E13" s="16">
        <v>0.30643660958003799</v>
      </c>
      <c r="F13" s="16"/>
      <c r="G13" s="16">
        <v>0.115145408325992</v>
      </c>
      <c r="H13" s="16">
        <v>0.34386612290599899</v>
      </c>
      <c r="I13" s="16">
        <v>0.34217377297183499</v>
      </c>
      <c r="J13" s="16"/>
      <c r="K13" s="16">
        <v>0.27223315781989899</v>
      </c>
      <c r="L13" s="16">
        <v>0.229744194438012</v>
      </c>
      <c r="M13" s="16">
        <v>0.34689896571027701</v>
      </c>
      <c r="N13" s="16">
        <v>0.25848776011410002</v>
      </c>
      <c r="O13" s="16"/>
      <c r="P13" s="16">
        <v>0.27198604068070997</v>
      </c>
      <c r="Q13" s="16">
        <v>0.33855397583925601</v>
      </c>
      <c r="R13" s="16">
        <v>8.1466823889594794E-2</v>
      </c>
      <c r="S13" s="16">
        <v>0.388945363008738</v>
      </c>
      <c r="T13" s="16"/>
      <c r="U13" s="16">
        <v>0.20432092533409399</v>
      </c>
      <c r="V13" s="16">
        <v>0.33572714837727702</v>
      </c>
      <c r="W13" s="16">
        <v>0.58917876660796697</v>
      </c>
      <c r="X13" s="16">
        <v>0.25631170373055101</v>
      </c>
      <c r="Y13" s="16" t="s">
        <v>123</v>
      </c>
      <c r="Z13" s="16"/>
      <c r="AA13" s="16">
        <v>0.32019751686599801</v>
      </c>
      <c r="AB13" s="16">
        <v>0.28479664582001302</v>
      </c>
      <c r="AC13" s="16"/>
      <c r="AD13" s="16">
        <v>0.37303586447048198</v>
      </c>
      <c r="AE13" s="16">
        <v>0.271099744199783</v>
      </c>
      <c r="AF13" s="16"/>
      <c r="AG13" s="16">
        <v>0.33974548038980701</v>
      </c>
      <c r="AH13" s="16">
        <v>0.27769936288212999</v>
      </c>
      <c r="AI13" s="16">
        <v>0.56392720884848802</v>
      </c>
      <c r="AJ13" s="16">
        <v>0.36335042123425698</v>
      </c>
      <c r="AK13" s="16">
        <v>0.390545155283753</v>
      </c>
      <c r="AL13" s="16">
        <v>0.17572802665609499</v>
      </c>
      <c r="AM13" s="16">
        <v>0.48241021363458098</v>
      </c>
      <c r="AN13" s="16">
        <v>0.116921785519226</v>
      </c>
      <c r="AO13" s="16" t="s">
        <v>123</v>
      </c>
      <c r="AP13" s="16"/>
      <c r="AQ13" s="16">
        <v>0.35597164160378703</v>
      </c>
      <c r="AR13" s="16">
        <v>0.30638111180665101</v>
      </c>
      <c r="AS13" s="16">
        <v>0</v>
      </c>
      <c r="AT13" s="16">
        <v>0.22379071077826501</v>
      </c>
      <c r="AU13" s="16">
        <v>0.25150531870595499</v>
      </c>
      <c r="AV13" s="16">
        <v>0</v>
      </c>
      <c r="AW13" s="16"/>
      <c r="AX13" s="16">
        <v>0.28893742993608701</v>
      </c>
      <c r="AY13" s="16">
        <v>0.35236570229355901</v>
      </c>
      <c r="AZ13" s="16">
        <v>0</v>
      </c>
      <c r="BA13" s="16">
        <v>0.14884713988928</v>
      </c>
      <c r="BB13" s="16">
        <v>0.27130266896185201</v>
      </c>
      <c r="BC13" s="16"/>
      <c r="BD13" s="16">
        <v>0.27366129101160502</v>
      </c>
      <c r="BE13" s="16">
        <v>0.31092329387740097</v>
      </c>
      <c r="BF13" s="16"/>
      <c r="BG13" s="16">
        <v>0.29604605291073399</v>
      </c>
      <c r="BH13" s="16">
        <v>0.27804482039259099</v>
      </c>
      <c r="BI13" s="16"/>
      <c r="BJ13" s="16">
        <v>0.28651510850906797</v>
      </c>
      <c r="BK13" s="16" t="s">
        <v>123</v>
      </c>
    </row>
    <row r="14" spans="2:63" ht="29" x14ac:dyDescent="0.35">
      <c r="B14" s="17" t="s">
        <v>415</v>
      </c>
      <c r="C14" s="16">
        <v>0.24251151680855401</v>
      </c>
      <c r="D14" s="16">
        <v>0.30454654096357497</v>
      </c>
      <c r="E14" s="16">
        <v>0.200856687975184</v>
      </c>
      <c r="F14" s="16"/>
      <c r="G14" s="16">
        <v>0.24118102949858899</v>
      </c>
      <c r="H14" s="16">
        <v>0.216567102378802</v>
      </c>
      <c r="I14" s="16">
        <v>0.299523934575401</v>
      </c>
      <c r="J14" s="16"/>
      <c r="K14" s="16">
        <v>0.15620772303838901</v>
      </c>
      <c r="L14" s="16">
        <v>0.41257869989033102</v>
      </c>
      <c r="M14" s="16">
        <v>0.167352648733576</v>
      </c>
      <c r="N14" s="16">
        <v>0.30985249648784202</v>
      </c>
      <c r="O14" s="16"/>
      <c r="P14" s="16">
        <v>0.16038068270387101</v>
      </c>
      <c r="Q14" s="16">
        <v>0.36349520967673599</v>
      </c>
      <c r="R14" s="16">
        <v>0.220314832716731</v>
      </c>
      <c r="S14" s="16">
        <v>0.178578312692354</v>
      </c>
      <c r="T14" s="16"/>
      <c r="U14" s="16">
        <v>0.25614386539816802</v>
      </c>
      <c r="V14" s="16">
        <v>0.25717486252431199</v>
      </c>
      <c r="W14" s="16">
        <v>0.22359475234645801</v>
      </c>
      <c r="X14" s="16">
        <v>0</v>
      </c>
      <c r="Y14" s="16" t="s">
        <v>123</v>
      </c>
      <c r="Z14" s="16"/>
      <c r="AA14" s="16">
        <v>0.20171081011581099</v>
      </c>
      <c r="AB14" s="16">
        <v>0.29489052410081801</v>
      </c>
      <c r="AC14" s="16"/>
      <c r="AD14" s="16">
        <v>0.29535856054968201</v>
      </c>
      <c r="AE14" s="16">
        <v>0.27804102399356101</v>
      </c>
      <c r="AF14" s="16"/>
      <c r="AG14" s="16">
        <v>0.30397058350236</v>
      </c>
      <c r="AH14" s="16">
        <v>0.22670339713749399</v>
      </c>
      <c r="AI14" s="16">
        <v>0.59614723026501404</v>
      </c>
      <c r="AJ14" s="16">
        <v>0</v>
      </c>
      <c r="AK14" s="16">
        <v>0</v>
      </c>
      <c r="AL14" s="16">
        <v>0</v>
      </c>
      <c r="AM14" s="16">
        <v>0.246569351010552</v>
      </c>
      <c r="AN14" s="16">
        <v>0.26189449834971501</v>
      </c>
      <c r="AO14" s="16" t="s">
        <v>123</v>
      </c>
      <c r="AP14" s="16"/>
      <c r="AQ14" s="16">
        <v>0.283664238251634</v>
      </c>
      <c r="AR14" s="16">
        <v>0.34155461918322699</v>
      </c>
      <c r="AS14" s="16">
        <v>0</v>
      </c>
      <c r="AT14" s="16">
        <v>0.155055837291808</v>
      </c>
      <c r="AU14" s="16">
        <v>0.193194609964256</v>
      </c>
      <c r="AV14" s="16">
        <v>0</v>
      </c>
      <c r="AW14" s="16"/>
      <c r="AX14" s="16">
        <v>0.27587600534893197</v>
      </c>
      <c r="AY14" s="16">
        <v>0.153457225077691</v>
      </c>
      <c r="AZ14" s="16">
        <v>1</v>
      </c>
      <c r="BA14" s="16">
        <v>0.31316897226718698</v>
      </c>
      <c r="BB14" s="16">
        <v>0.26852192836080302</v>
      </c>
      <c r="BC14" s="16"/>
      <c r="BD14" s="16">
        <v>0.22513370471723201</v>
      </c>
      <c r="BE14" s="16">
        <v>0.27551034061360802</v>
      </c>
      <c r="BF14" s="16"/>
      <c r="BG14" s="16">
        <v>0.22900746970574501</v>
      </c>
      <c r="BH14" s="16">
        <v>0.25451275875046198</v>
      </c>
      <c r="BI14" s="16"/>
      <c r="BJ14" s="16">
        <v>0.24251151680855401</v>
      </c>
      <c r="BK14" s="16" t="s">
        <v>123</v>
      </c>
    </row>
    <row r="15" spans="2:63" ht="29" x14ac:dyDescent="0.35">
      <c r="B15" s="17" t="s">
        <v>416</v>
      </c>
      <c r="C15" s="16">
        <v>4.4779454962048201E-2</v>
      </c>
      <c r="D15" s="16">
        <v>6.4767592112722802E-2</v>
      </c>
      <c r="E15" s="16">
        <v>3.1357965359196202E-2</v>
      </c>
      <c r="F15" s="16"/>
      <c r="G15" s="16">
        <v>6.3676826386613594E-2</v>
      </c>
      <c r="H15" s="16">
        <v>3.6631314845207201E-2</v>
      </c>
      <c r="I15" s="16">
        <v>4.2552327668794299E-2</v>
      </c>
      <c r="J15" s="16"/>
      <c r="K15" s="16">
        <v>3.6143604447184702E-2</v>
      </c>
      <c r="L15" s="16">
        <v>0</v>
      </c>
      <c r="M15" s="16">
        <v>6.0056283638736101E-2</v>
      </c>
      <c r="N15" s="16">
        <v>6.3756153718409606E-2</v>
      </c>
      <c r="O15" s="16"/>
      <c r="P15" s="16">
        <v>0</v>
      </c>
      <c r="Q15" s="16">
        <v>5.83899790347987E-2</v>
      </c>
      <c r="R15" s="16">
        <v>0.119676836827079</v>
      </c>
      <c r="S15" s="16">
        <v>4.4706969672473597E-2</v>
      </c>
      <c r="T15" s="16"/>
      <c r="U15" s="16">
        <v>1.6699535716209801E-2</v>
      </c>
      <c r="V15" s="16">
        <v>0.104190000910382</v>
      </c>
      <c r="W15" s="16">
        <v>7.9577902007657006E-2</v>
      </c>
      <c r="X15" s="16">
        <v>0</v>
      </c>
      <c r="Y15" s="16" t="s">
        <v>123</v>
      </c>
      <c r="Z15" s="16"/>
      <c r="AA15" s="16">
        <v>6.1129622624650402E-2</v>
      </c>
      <c r="AB15" s="16">
        <v>3.1897218075923002E-2</v>
      </c>
      <c r="AC15" s="16"/>
      <c r="AD15" s="16">
        <v>8.3107518371768704E-2</v>
      </c>
      <c r="AE15" s="16">
        <v>4.6199771164264401E-2</v>
      </c>
      <c r="AF15" s="16"/>
      <c r="AG15" s="16">
        <v>0</v>
      </c>
      <c r="AH15" s="16">
        <v>0</v>
      </c>
      <c r="AI15" s="16">
        <v>0</v>
      </c>
      <c r="AJ15" s="16">
        <v>0.53122021856281598</v>
      </c>
      <c r="AK15" s="16">
        <v>0</v>
      </c>
      <c r="AL15" s="16">
        <v>0</v>
      </c>
      <c r="AM15" s="16">
        <v>0</v>
      </c>
      <c r="AN15" s="16">
        <v>0</v>
      </c>
      <c r="AO15" s="16" t="s">
        <v>123</v>
      </c>
      <c r="AP15" s="16"/>
      <c r="AQ15" s="16">
        <v>0</v>
      </c>
      <c r="AR15" s="16">
        <v>5.1779732883682303E-2</v>
      </c>
      <c r="AS15" s="16">
        <v>0</v>
      </c>
      <c r="AT15" s="16">
        <v>0.19375650837838401</v>
      </c>
      <c r="AU15" s="16">
        <v>3.6662458231745201E-2</v>
      </c>
      <c r="AV15" s="16">
        <v>0</v>
      </c>
      <c r="AW15" s="16"/>
      <c r="AX15" s="16">
        <v>5.7902279583981899E-2</v>
      </c>
      <c r="AY15" s="16">
        <v>2.8444560666697899E-2</v>
      </c>
      <c r="AZ15" s="16">
        <v>0</v>
      </c>
      <c r="BA15" s="16">
        <v>0</v>
      </c>
      <c r="BB15" s="16">
        <v>8.1843467084434296E-2</v>
      </c>
      <c r="BC15" s="16"/>
      <c r="BD15" s="16">
        <v>4.4157814552548302E-2</v>
      </c>
      <c r="BE15" s="16">
        <v>4.5959891384964299E-2</v>
      </c>
      <c r="BF15" s="16"/>
      <c r="BG15" s="16">
        <v>2.1601920217918701E-2</v>
      </c>
      <c r="BH15" s="16">
        <v>6.5377665258826795E-2</v>
      </c>
      <c r="BI15" s="16"/>
      <c r="BJ15" s="16">
        <v>4.4779454962048201E-2</v>
      </c>
      <c r="BK15" s="16" t="s">
        <v>123</v>
      </c>
    </row>
    <row r="16" spans="2:63" x14ac:dyDescent="0.35">
      <c r="B16" s="17" t="s">
        <v>107</v>
      </c>
      <c r="C16" s="18">
        <v>0.110943776005496</v>
      </c>
      <c r="D16" s="18">
        <v>5.1911685677368202E-2</v>
      </c>
      <c r="E16" s="18">
        <v>0.150582216576574</v>
      </c>
      <c r="F16" s="18"/>
      <c r="G16" s="18">
        <v>7.5803668238853705E-2</v>
      </c>
      <c r="H16" s="18">
        <v>9.8346382173047406E-2</v>
      </c>
      <c r="I16" s="18">
        <v>0.17458000427887399</v>
      </c>
      <c r="J16" s="18"/>
      <c r="K16" s="18">
        <v>0.120654794804383</v>
      </c>
      <c r="L16" s="18">
        <v>0.17843541048978401</v>
      </c>
      <c r="M16" s="18">
        <v>8.6578014971314496E-2</v>
      </c>
      <c r="N16" s="18">
        <v>8.7377596564542998E-2</v>
      </c>
      <c r="O16" s="18"/>
      <c r="P16" s="18">
        <v>0.10841730710133</v>
      </c>
      <c r="Q16" s="18">
        <v>9.2333278303313698E-2</v>
      </c>
      <c r="R16" s="18">
        <v>7.3892973533948997E-2</v>
      </c>
      <c r="S16" s="18">
        <v>8.6355982389389893E-2</v>
      </c>
      <c r="T16" s="18"/>
      <c r="U16" s="18">
        <v>0.120043878905099</v>
      </c>
      <c r="V16" s="18">
        <v>0.12263781324654199</v>
      </c>
      <c r="W16" s="18">
        <v>7.9657279106102902E-2</v>
      </c>
      <c r="X16" s="18">
        <v>0</v>
      </c>
      <c r="Y16" s="18" t="s">
        <v>123</v>
      </c>
      <c r="Z16" s="18"/>
      <c r="AA16" s="18">
        <v>9.4775076407790301E-2</v>
      </c>
      <c r="AB16" s="18">
        <v>0.12608103296688999</v>
      </c>
      <c r="AC16" s="18"/>
      <c r="AD16" s="18">
        <v>6.0825969296896702E-2</v>
      </c>
      <c r="AE16" s="18">
        <v>0.19862999983091301</v>
      </c>
      <c r="AF16" s="18"/>
      <c r="AG16" s="18">
        <v>0.11609512533286501</v>
      </c>
      <c r="AH16" s="18">
        <v>0.115380460191564</v>
      </c>
      <c r="AI16" s="18">
        <v>0</v>
      </c>
      <c r="AJ16" s="18">
        <v>0.116127148652338</v>
      </c>
      <c r="AK16" s="18">
        <v>0</v>
      </c>
      <c r="AL16" s="18">
        <v>0</v>
      </c>
      <c r="AM16" s="18">
        <v>0</v>
      </c>
      <c r="AN16" s="18">
        <v>6.26776518263054E-2</v>
      </c>
      <c r="AO16" s="18" t="s">
        <v>123</v>
      </c>
      <c r="AP16" s="18"/>
      <c r="AQ16" s="18">
        <v>0.13991486369690301</v>
      </c>
      <c r="AR16" s="18">
        <v>4.9866567614743201E-2</v>
      </c>
      <c r="AS16" s="18">
        <v>0</v>
      </c>
      <c r="AT16" s="18">
        <v>8.0042249840686794E-2</v>
      </c>
      <c r="AU16" s="18">
        <v>0.108342032279571</v>
      </c>
      <c r="AV16" s="18">
        <v>0.35293108810099399</v>
      </c>
      <c r="AW16" s="18"/>
      <c r="AX16" s="18">
        <v>0.142790871893274</v>
      </c>
      <c r="AY16" s="18">
        <v>0.14345790409355499</v>
      </c>
      <c r="AZ16" s="18">
        <v>0</v>
      </c>
      <c r="BA16" s="18">
        <v>0</v>
      </c>
      <c r="BB16" s="18">
        <v>8.9789350239334695E-2</v>
      </c>
      <c r="BC16" s="18"/>
      <c r="BD16" s="18">
        <v>0.153183735321609</v>
      </c>
      <c r="BE16" s="18">
        <v>3.07340828818661E-2</v>
      </c>
      <c r="BF16" s="18"/>
      <c r="BG16" s="18">
        <v>0.17029618192026799</v>
      </c>
      <c r="BH16" s="18">
        <v>5.8196434575583898E-2</v>
      </c>
      <c r="BI16" s="18"/>
      <c r="BJ16" s="18">
        <v>0.110943776005496</v>
      </c>
      <c r="BK16" s="18" t="s">
        <v>123</v>
      </c>
    </row>
    <row r="17" spans="2:2" x14ac:dyDescent="0.35">
      <c r="B17" t="s">
        <v>445</v>
      </c>
    </row>
    <row r="18" spans="2:2" x14ac:dyDescent="0.35">
      <c r="B18" t="s">
        <v>87</v>
      </c>
    </row>
    <row r="19" spans="2:2" x14ac:dyDescent="0.35">
      <c r="B19" t="s">
        <v>88</v>
      </c>
    </row>
    <row r="21" spans="2:2" x14ac:dyDescent="0.35">
      <c r="B21"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K19"/>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423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560</v>
      </c>
      <c r="D7" s="10">
        <v>254</v>
      </c>
      <c r="E7" s="10">
        <v>304</v>
      </c>
      <c r="F7" s="10"/>
      <c r="G7" s="10">
        <v>79</v>
      </c>
      <c r="H7" s="10">
        <v>225</v>
      </c>
      <c r="I7" s="10">
        <v>256</v>
      </c>
      <c r="J7" s="10"/>
      <c r="K7" s="10">
        <v>102</v>
      </c>
      <c r="L7" s="10">
        <v>113</v>
      </c>
      <c r="M7" s="10">
        <v>226</v>
      </c>
      <c r="N7" s="10">
        <v>119</v>
      </c>
      <c r="O7" s="10"/>
      <c r="P7" s="10">
        <v>113</v>
      </c>
      <c r="Q7" s="10">
        <v>133</v>
      </c>
      <c r="R7" s="10">
        <v>101</v>
      </c>
      <c r="S7" s="10">
        <v>196</v>
      </c>
      <c r="T7" s="10"/>
      <c r="U7" s="10">
        <v>296</v>
      </c>
      <c r="V7" s="10">
        <v>143</v>
      </c>
      <c r="W7" s="10">
        <v>67</v>
      </c>
      <c r="X7" s="10">
        <v>40</v>
      </c>
      <c r="Y7" s="10">
        <v>5</v>
      </c>
      <c r="Z7" s="10"/>
      <c r="AA7" s="10">
        <v>197</v>
      </c>
      <c r="AB7" s="10">
        <v>193</v>
      </c>
      <c r="AC7" s="10"/>
      <c r="AD7" s="10">
        <v>233</v>
      </c>
      <c r="AE7" s="10">
        <v>238</v>
      </c>
      <c r="AF7" s="10"/>
      <c r="AG7" s="10">
        <v>141</v>
      </c>
      <c r="AH7" s="10">
        <v>148</v>
      </c>
      <c r="AI7" s="10">
        <v>44</v>
      </c>
      <c r="AJ7" s="10">
        <v>60</v>
      </c>
      <c r="AK7" s="10">
        <v>37</v>
      </c>
      <c r="AL7" s="10">
        <v>18</v>
      </c>
      <c r="AM7" s="10">
        <v>12</v>
      </c>
      <c r="AN7" s="10">
        <v>48</v>
      </c>
      <c r="AO7" s="10">
        <v>2</v>
      </c>
      <c r="AP7" s="10"/>
      <c r="AQ7" s="10">
        <v>256</v>
      </c>
      <c r="AR7" s="10">
        <v>122</v>
      </c>
      <c r="AS7" s="10">
        <v>12</v>
      </c>
      <c r="AT7" s="10">
        <v>45</v>
      </c>
      <c r="AU7" s="10">
        <v>111</v>
      </c>
      <c r="AV7" s="10">
        <v>12</v>
      </c>
      <c r="AW7" s="10"/>
      <c r="AX7" s="10">
        <v>103</v>
      </c>
      <c r="AY7" s="10">
        <v>258</v>
      </c>
      <c r="AZ7" s="10">
        <v>17</v>
      </c>
      <c r="BA7" s="10">
        <v>79</v>
      </c>
      <c r="BB7" s="10">
        <v>103</v>
      </c>
      <c r="BC7" s="10"/>
      <c r="BD7" s="10">
        <v>380</v>
      </c>
      <c r="BE7" s="10">
        <v>180</v>
      </c>
      <c r="BF7" s="10"/>
      <c r="BG7" s="10">
        <v>282</v>
      </c>
      <c r="BH7" s="10">
        <v>275</v>
      </c>
      <c r="BI7" s="10"/>
      <c r="BJ7" s="10">
        <v>560</v>
      </c>
      <c r="BK7" s="10" t="s">
        <v>122</v>
      </c>
    </row>
    <row r="8" spans="2:63" ht="30" customHeight="1" x14ac:dyDescent="0.35">
      <c r="B8" s="11" t="s">
        <v>19</v>
      </c>
      <c r="C8" s="11">
        <v>554</v>
      </c>
      <c r="D8" s="11">
        <v>264</v>
      </c>
      <c r="E8" s="11">
        <v>288</v>
      </c>
      <c r="F8" s="11"/>
      <c r="G8" s="11">
        <v>87</v>
      </c>
      <c r="H8" s="11">
        <v>212</v>
      </c>
      <c r="I8" s="11">
        <v>256</v>
      </c>
      <c r="J8" s="11"/>
      <c r="K8" s="11">
        <v>94</v>
      </c>
      <c r="L8" s="11">
        <v>110</v>
      </c>
      <c r="M8" s="11">
        <v>220</v>
      </c>
      <c r="N8" s="11">
        <v>129</v>
      </c>
      <c r="O8" s="11"/>
      <c r="P8" s="11">
        <v>111</v>
      </c>
      <c r="Q8" s="11">
        <v>134</v>
      </c>
      <c r="R8" s="11">
        <v>100</v>
      </c>
      <c r="S8" s="11">
        <v>194</v>
      </c>
      <c r="T8" s="11"/>
      <c r="U8" s="11">
        <v>305</v>
      </c>
      <c r="V8" s="11">
        <v>135</v>
      </c>
      <c r="W8" s="11">
        <v>63</v>
      </c>
      <c r="X8" s="11">
        <v>38</v>
      </c>
      <c r="Y8" s="11">
        <v>5</v>
      </c>
      <c r="Z8" s="11"/>
      <c r="AA8" s="11">
        <v>192</v>
      </c>
      <c r="AB8" s="11">
        <v>195</v>
      </c>
      <c r="AC8" s="11"/>
      <c r="AD8" s="11">
        <v>228</v>
      </c>
      <c r="AE8" s="11">
        <v>240</v>
      </c>
      <c r="AF8" s="11"/>
      <c r="AG8" s="11">
        <v>140</v>
      </c>
      <c r="AH8" s="11">
        <v>146</v>
      </c>
      <c r="AI8" s="11">
        <v>41</v>
      </c>
      <c r="AJ8" s="11">
        <v>63</v>
      </c>
      <c r="AK8" s="11">
        <v>37</v>
      </c>
      <c r="AL8" s="11">
        <v>19</v>
      </c>
      <c r="AM8" s="11">
        <v>11</v>
      </c>
      <c r="AN8" s="11">
        <v>48</v>
      </c>
      <c r="AO8" s="11">
        <v>2</v>
      </c>
      <c r="AP8" s="11"/>
      <c r="AQ8" s="11">
        <v>253</v>
      </c>
      <c r="AR8" s="11">
        <v>121</v>
      </c>
      <c r="AS8" s="11">
        <v>12</v>
      </c>
      <c r="AT8" s="11">
        <v>45</v>
      </c>
      <c r="AU8" s="11">
        <v>109</v>
      </c>
      <c r="AV8" s="11">
        <v>12</v>
      </c>
      <c r="AW8" s="11"/>
      <c r="AX8" s="11">
        <v>105</v>
      </c>
      <c r="AY8" s="11">
        <v>255</v>
      </c>
      <c r="AZ8" s="11">
        <v>17</v>
      </c>
      <c r="BA8" s="11">
        <v>76</v>
      </c>
      <c r="BB8" s="11">
        <v>101</v>
      </c>
      <c r="BC8" s="11"/>
      <c r="BD8" s="11">
        <v>372</v>
      </c>
      <c r="BE8" s="11">
        <v>182</v>
      </c>
      <c r="BF8" s="11"/>
      <c r="BG8" s="11">
        <v>278</v>
      </c>
      <c r="BH8" s="11">
        <v>274</v>
      </c>
      <c r="BI8" s="11"/>
      <c r="BJ8" s="11">
        <v>554</v>
      </c>
      <c r="BK8" s="11" t="s">
        <v>122</v>
      </c>
    </row>
    <row r="9" spans="2:63" x14ac:dyDescent="0.35">
      <c r="B9" s="17" t="s">
        <v>418</v>
      </c>
      <c r="C9" s="16">
        <v>3.84110067278211E-2</v>
      </c>
      <c r="D9" s="16">
        <v>2.2877043745967801E-2</v>
      </c>
      <c r="E9" s="16">
        <v>5.2903085276254903E-2</v>
      </c>
      <c r="F9" s="16"/>
      <c r="G9" s="16">
        <v>4.2034708708879702E-2</v>
      </c>
      <c r="H9" s="16">
        <v>3.5750802134590198E-2</v>
      </c>
      <c r="I9" s="16">
        <v>3.9383882241440703E-2</v>
      </c>
      <c r="J9" s="16"/>
      <c r="K9" s="16">
        <v>4.69806329903961E-2</v>
      </c>
      <c r="L9" s="16">
        <v>3.5949876371736599E-2</v>
      </c>
      <c r="M9" s="16">
        <v>3.0544897194574101E-2</v>
      </c>
      <c r="N9" s="16">
        <v>4.7655002568325798E-2</v>
      </c>
      <c r="O9" s="16"/>
      <c r="P9" s="16">
        <v>1.7407862668966701E-2</v>
      </c>
      <c r="Q9" s="16">
        <v>5.8362787541911897E-2</v>
      </c>
      <c r="R9" s="16">
        <v>5.9044501188218898E-2</v>
      </c>
      <c r="S9" s="16">
        <v>2.9168254806833299E-2</v>
      </c>
      <c r="T9" s="16"/>
      <c r="U9" s="16">
        <v>4.5226284762144298E-2</v>
      </c>
      <c r="V9" s="16">
        <v>1.36076655271024E-2</v>
      </c>
      <c r="W9" s="16">
        <v>7.4623670157332997E-2</v>
      </c>
      <c r="X9" s="16">
        <v>0</v>
      </c>
      <c r="Y9" s="16">
        <v>0.203869760359146</v>
      </c>
      <c r="Z9" s="16"/>
      <c r="AA9" s="16">
        <v>4.2346427697164797E-2</v>
      </c>
      <c r="AB9" s="16">
        <v>2.39655695489004E-2</v>
      </c>
      <c r="AC9" s="16"/>
      <c r="AD9" s="16">
        <v>4.3452698103633301E-2</v>
      </c>
      <c r="AE9" s="16">
        <v>3.6285941662874001E-2</v>
      </c>
      <c r="AF9" s="16"/>
      <c r="AG9" s="16">
        <v>2.7990055230152699E-2</v>
      </c>
      <c r="AH9" s="16">
        <v>5.3941648308635098E-2</v>
      </c>
      <c r="AI9" s="16">
        <v>4.3144147180615003E-2</v>
      </c>
      <c r="AJ9" s="16">
        <v>4.7935863629489699E-2</v>
      </c>
      <c r="AK9" s="16">
        <v>0</v>
      </c>
      <c r="AL9" s="16">
        <v>0.101133443401888</v>
      </c>
      <c r="AM9" s="16">
        <v>7.4715910847106701E-2</v>
      </c>
      <c r="AN9" s="16">
        <v>0</v>
      </c>
      <c r="AO9" s="16">
        <v>0</v>
      </c>
      <c r="AP9" s="16"/>
      <c r="AQ9" s="16">
        <v>4.1337596179433098E-2</v>
      </c>
      <c r="AR9" s="16">
        <v>3.2705503050281297E-2</v>
      </c>
      <c r="AS9" s="16">
        <v>0</v>
      </c>
      <c r="AT9" s="16">
        <v>6.6017634151820298E-2</v>
      </c>
      <c r="AU9" s="16">
        <v>2.7112648256631799E-2</v>
      </c>
      <c r="AV9" s="16">
        <v>7.9587269508454905E-2</v>
      </c>
      <c r="AW9" s="16"/>
      <c r="AX9" s="16">
        <v>0</v>
      </c>
      <c r="AY9" s="16">
        <v>3.4146617481541297E-2</v>
      </c>
      <c r="AZ9" s="16">
        <v>0.16862294142130599</v>
      </c>
      <c r="BA9" s="16">
        <v>6.6570129285837706E-2</v>
      </c>
      <c r="BB9" s="16">
        <v>4.5466278176150302E-2</v>
      </c>
      <c r="BC9" s="16"/>
      <c r="BD9" s="16">
        <v>3.9644022271385498E-2</v>
      </c>
      <c r="BE9" s="16">
        <v>3.5896600362639003E-2</v>
      </c>
      <c r="BF9" s="16"/>
      <c r="BG9" s="16">
        <v>4.2626360061040099E-2</v>
      </c>
      <c r="BH9" s="16">
        <v>3.4552827218178303E-2</v>
      </c>
      <c r="BI9" s="16"/>
      <c r="BJ9" s="16">
        <v>3.84110067278211E-2</v>
      </c>
      <c r="BK9" s="16" t="s">
        <v>123</v>
      </c>
    </row>
    <row r="10" spans="2:63" x14ac:dyDescent="0.35">
      <c r="B10" s="17" t="s">
        <v>419</v>
      </c>
      <c r="C10" s="16">
        <v>9.4066931264740403E-2</v>
      </c>
      <c r="D10" s="16">
        <v>0.12320691002581</v>
      </c>
      <c r="E10" s="16">
        <v>6.8015200884418897E-2</v>
      </c>
      <c r="F10" s="16"/>
      <c r="G10" s="16">
        <v>0.108877354470213</v>
      </c>
      <c r="H10" s="16">
        <v>0.102027081081392</v>
      </c>
      <c r="I10" s="16">
        <v>8.24297938843815E-2</v>
      </c>
      <c r="J10" s="16"/>
      <c r="K10" s="16">
        <v>6.8152418919183194E-2</v>
      </c>
      <c r="L10" s="16">
        <v>0.11582012805524</v>
      </c>
      <c r="M10" s="16">
        <v>0.104263098110891</v>
      </c>
      <c r="N10" s="16">
        <v>7.7066877559836003E-2</v>
      </c>
      <c r="O10" s="16"/>
      <c r="P10" s="16">
        <v>5.9948768593421499E-2</v>
      </c>
      <c r="Q10" s="16">
        <v>9.7603452154132894E-2</v>
      </c>
      <c r="R10" s="16">
        <v>8.7091630498382394E-2</v>
      </c>
      <c r="S10" s="16">
        <v>0.10787627788531599</v>
      </c>
      <c r="T10" s="16"/>
      <c r="U10" s="16">
        <v>8.3659022615988704E-2</v>
      </c>
      <c r="V10" s="16">
        <v>0.103078032174479</v>
      </c>
      <c r="W10" s="16">
        <v>0.14440676720123499</v>
      </c>
      <c r="X10" s="16">
        <v>4.6958572192344901E-2</v>
      </c>
      <c r="Y10" s="16">
        <v>0.184651981883976</v>
      </c>
      <c r="Z10" s="16"/>
      <c r="AA10" s="16">
        <v>9.4956540559616207E-2</v>
      </c>
      <c r="AB10" s="16">
        <v>0.100581228654988</v>
      </c>
      <c r="AC10" s="16"/>
      <c r="AD10" s="16">
        <v>9.3146160101593697E-2</v>
      </c>
      <c r="AE10" s="16">
        <v>9.4961271291529897E-2</v>
      </c>
      <c r="AF10" s="16"/>
      <c r="AG10" s="16">
        <v>6.7594387395285005E-2</v>
      </c>
      <c r="AH10" s="16">
        <v>9.5588036417058694E-2</v>
      </c>
      <c r="AI10" s="16">
        <v>0.11327200019460699</v>
      </c>
      <c r="AJ10" s="16">
        <v>0.17516004027974799</v>
      </c>
      <c r="AK10" s="16">
        <v>5.3503690923965203E-2</v>
      </c>
      <c r="AL10" s="16">
        <v>0.18004340316740799</v>
      </c>
      <c r="AM10" s="16">
        <v>0.18138820539467901</v>
      </c>
      <c r="AN10" s="16">
        <v>7.5894844043016593E-2</v>
      </c>
      <c r="AO10" s="16">
        <v>0</v>
      </c>
      <c r="AP10" s="16"/>
      <c r="AQ10" s="16">
        <v>9.54454067303286E-2</v>
      </c>
      <c r="AR10" s="16">
        <v>9.1444759231358697E-2</v>
      </c>
      <c r="AS10" s="16">
        <v>0</v>
      </c>
      <c r="AT10" s="16">
        <v>0.120560194315882</v>
      </c>
      <c r="AU10" s="16">
        <v>8.8226149091825107E-2</v>
      </c>
      <c r="AV10" s="16">
        <v>0.15649955510527999</v>
      </c>
      <c r="AW10" s="16"/>
      <c r="AX10" s="16">
        <v>4.5477409917505797E-2</v>
      </c>
      <c r="AY10" s="16">
        <v>0.10802286088983599</v>
      </c>
      <c r="AZ10" s="16">
        <v>0</v>
      </c>
      <c r="BA10" s="16">
        <v>8.7704898883482194E-2</v>
      </c>
      <c r="BB10" s="16">
        <v>0.13014847851998099</v>
      </c>
      <c r="BC10" s="16"/>
      <c r="BD10" s="16">
        <v>8.6801629038980699E-2</v>
      </c>
      <c r="BE10" s="16">
        <v>0.108882577553038</v>
      </c>
      <c r="BF10" s="16"/>
      <c r="BG10" s="16">
        <v>9.2603093400419001E-2</v>
      </c>
      <c r="BH10" s="16">
        <v>9.2791607612959098E-2</v>
      </c>
      <c r="BI10" s="16"/>
      <c r="BJ10" s="16">
        <v>9.4066931264740403E-2</v>
      </c>
      <c r="BK10" s="16" t="s">
        <v>123</v>
      </c>
    </row>
    <row r="11" spans="2:63" x14ac:dyDescent="0.35">
      <c r="B11" s="17" t="s">
        <v>420</v>
      </c>
      <c r="C11" s="16">
        <v>0.13097396037279899</v>
      </c>
      <c r="D11" s="16">
        <v>0.15376867042931899</v>
      </c>
      <c r="E11" s="16">
        <v>0.10747196668053401</v>
      </c>
      <c r="F11" s="16"/>
      <c r="G11" s="16">
        <v>0.114475047508834</v>
      </c>
      <c r="H11" s="16">
        <v>0.144001608421578</v>
      </c>
      <c r="I11" s="16">
        <v>0.125785326593084</v>
      </c>
      <c r="J11" s="16"/>
      <c r="K11" s="16">
        <v>0.15895537487103101</v>
      </c>
      <c r="L11" s="16">
        <v>0.105131825123292</v>
      </c>
      <c r="M11" s="16">
        <v>0.10723621025565599</v>
      </c>
      <c r="N11" s="16">
        <v>0.172998333471784</v>
      </c>
      <c r="O11" s="16"/>
      <c r="P11" s="16">
        <v>7.8207960195528503E-2</v>
      </c>
      <c r="Q11" s="16">
        <v>0.134611254916395</v>
      </c>
      <c r="R11" s="16">
        <v>0.14013059940599201</v>
      </c>
      <c r="S11" s="16">
        <v>0.13586885520132</v>
      </c>
      <c r="T11" s="16"/>
      <c r="U11" s="16">
        <v>0.14382433993073601</v>
      </c>
      <c r="V11" s="16">
        <v>0.173034118549316</v>
      </c>
      <c r="W11" s="16">
        <v>1.38487577249536E-2</v>
      </c>
      <c r="X11" s="16">
        <v>9.39706793016888E-2</v>
      </c>
      <c r="Y11" s="16">
        <v>0</v>
      </c>
      <c r="Z11" s="16"/>
      <c r="AA11" s="16">
        <v>0.137638423937924</v>
      </c>
      <c r="AB11" s="16">
        <v>0.11745225455675801</v>
      </c>
      <c r="AC11" s="16"/>
      <c r="AD11" s="16">
        <v>0.123463220500349</v>
      </c>
      <c r="AE11" s="16">
        <v>0.124520490110898</v>
      </c>
      <c r="AF11" s="16"/>
      <c r="AG11" s="16">
        <v>8.9365623714752096E-2</v>
      </c>
      <c r="AH11" s="16">
        <v>0.16892059767085299</v>
      </c>
      <c r="AI11" s="16">
        <v>0.13683240690009699</v>
      </c>
      <c r="AJ11" s="16">
        <v>0.13957212661010299</v>
      </c>
      <c r="AK11" s="16">
        <v>0.108781104466285</v>
      </c>
      <c r="AL11" s="16">
        <v>0.106150749977015</v>
      </c>
      <c r="AM11" s="16">
        <v>0</v>
      </c>
      <c r="AN11" s="16">
        <v>0.12024692668437501</v>
      </c>
      <c r="AO11" s="16">
        <v>0</v>
      </c>
      <c r="AP11" s="16"/>
      <c r="AQ11" s="16">
        <v>0.14716280847449301</v>
      </c>
      <c r="AR11" s="16">
        <v>0.14055173365225801</v>
      </c>
      <c r="AS11" s="16">
        <v>0.21245564372914999</v>
      </c>
      <c r="AT11" s="16">
        <v>4.0682049548385502E-2</v>
      </c>
      <c r="AU11" s="16">
        <v>0.108583989729804</v>
      </c>
      <c r="AV11" s="16">
        <v>0.180860119226146</v>
      </c>
      <c r="AW11" s="16"/>
      <c r="AX11" s="16">
        <v>0.16818792428451301</v>
      </c>
      <c r="AY11" s="16">
        <v>0.123887208454262</v>
      </c>
      <c r="AZ11" s="16">
        <v>0</v>
      </c>
      <c r="BA11" s="16">
        <v>9.1830575576312995E-2</v>
      </c>
      <c r="BB11" s="16">
        <v>0.162067705854052</v>
      </c>
      <c r="BC11" s="16"/>
      <c r="BD11" s="16">
        <v>0.130641760113761</v>
      </c>
      <c r="BE11" s="16">
        <v>0.13165139420581101</v>
      </c>
      <c r="BF11" s="16"/>
      <c r="BG11" s="16">
        <v>0.12355775894294101</v>
      </c>
      <c r="BH11" s="16">
        <v>0.13992253652936801</v>
      </c>
      <c r="BI11" s="16"/>
      <c r="BJ11" s="16">
        <v>0.13097396037279899</v>
      </c>
      <c r="BK11" s="16" t="s">
        <v>123</v>
      </c>
    </row>
    <row r="12" spans="2:63" x14ac:dyDescent="0.35">
      <c r="B12" s="17" t="s">
        <v>421</v>
      </c>
      <c r="C12" s="16">
        <v>0.237026445306254</v>
      </c>
      <c r="D12" s="16">
        <v>0.231664474259549</v>
      </c>
      <c r="E12" s="16">
        <v>0.24355600925922699</v>
      </c>
      <c r="F12" s="16"/>
      <c r="G12" s="16">
        <v>0.269006321818061</v>
      </c>
      <c r="H12" s="16">
        <v>0.23242997915382799</v>
      </c>
      <c r="I12" s="16">
        <v>0.229959346887848</v>
      </c>
      <c r="J12" s="16"/>
      <c r="K12" s="16">
        <v>0.201837718634513</v>
      </c>
      <c r="L12" s="16">
        <v>0.23282465638162</v>
      </c>
      <c r="M12" s="16">
        <v>0.23452567379199399</v>
      </c>
      <c r="N12" s="16">
        <v>0.27048012990450099</v>
      </c>
      <c r="O12" s="16"/>
      <c r="P12" s="16">
        <v>0.26845462769045603</v>
      </c>
      <c r="Q12" s="16">
        <v>0.231435816536882</v>
      </c>
      <c r="R12" s="16">
        <v>0.29801344769125099</v>
      </c>
      <c r="S12" s="16">
        <v>0.196247331825289</v>
      </c>
      <c r="T12" s="16"/>
      <c r="U12" s="16">
        <v>0.224116617338636</v>
      </c>
      <c r="V12" s="16">
        <v>0.25769476100281002</v>
      </c>
      <c r="W12" s="16">
        <v>0.23172887588524599</v>
      </c>
      <c r="X12" s="16">
        <v>0.234463391816188</v>
      </c>
      <c r="Y12" s="16">
        <v>0.40767400905801199</v>
      </c>
      <c r="Z12" s="16"/>
      <c r="AA12" s="16">
        <v>0.187315820607622</v>
      </c>
      <c r="AB12" s="16">
        <v>0.26012701319776199</v>
      </c>
      <c r="AC12" s="16"/>
      <c r="AD12" s="16">
        <v>0.219210021513121</v>
      </c>
      <c r="AE12" s="16">
        <v>0.265046530344417</v>
      </c>
      <c r="AF12" s="16"/>
      <c r="AG12" s="16">
        <v>0.28846174777383499</v>
      </c>
      <c r="AH12" s="16">
        <v>0.20753313398534901</v>
      </c>
      <c r="AI12" s="16">
        <v>0.232593630112233</v>
      </c>
      <c r="AJ12" s="16">
        <v>0.28303357565081799</v>
      </c>
      <c r="AK12" s="16">
        <v>0.14822807254523299</v>
      </c>
      <c r="AL12" s="16">
        <v>0.14712235368670901</v>
      </c>
      <c r="AM12" s="16">
        <v>0.16916603814041301</v>
      </c>
      <c r="AN12" s="16">
        <v>0.26619911188415601</v>
      </c>
      <c r="AO12" s="16">
        <v>0.50813660057876198</v>
      </c>
      <c r="AP12" s="16"/>
      <c r="AQ12" s="16">
        <v>0.21642883589439399</v>
      </c>
      <c r="AR12" s="16">
        <v>0.25919045035841398</v>
      </c>
      <c r="AS12" s="16">
        <v>0.31108259784384301</v>
      </c>
      <c r="AT12" s="16">
        <v>0.27853870284794502</v>
      </c>
      <c r="AU12" s="16">
        <v>0.25616035620125299</v>
      </c>
      <c r="AV12" s="16">
        <v>7.8396644399797696E-2</v>
      </c>
      <c r="AW12" s="16"/>
      <c r="AX12" s="16">
        <v>0.248801903354434</v>
      </c>
      <c r="AY12" s="16">
        <v>0.23096014172211399</v>
      </c>
      <c r="AZ12" s="16">
        <v>0.22714560826951599</v>
      </c>
      <c r="BA12" s="16">
        <v>0.20001993739214199</v>
      </c>
      <c r="BB12" s="16">
        <v>0.26961449286160299</v>
      </c>
      <c r="BC12" s="16"/>
      <c r="BD12" s="16">
        <v>0.22553498347734099</v>
      </c>
      <c r="BE12" s="16">
        <v>0.26046021702038902</v>
      </c>
      <c r="BF12" s="16"/>
      <c r="BG12" s="16">
        <v>0.235624880342653</v>
      </c>
      <c r="BH12" s="16">
        <v>0.24102770689175501</v>
      </c>
      <c r="BI12" s="16"/>
      <c r="BJ12" s="16">
        <v>0.237026445306254</v>
      </c>
      <c r="BK12" s="16" t="s">
        <v>123</v>
      </c>
    </row>
    <row r="13" spans="2:63" x14ac:dyDescent="0.35">
      <c r="B13" s="17" t="s">
        <v>422</v>
      </c>
      <c r="C13" s="16">
        <v>0.48572068942018998</v>
      </c>
      <c r="D13" s="16">
        <v>0.450657778866695</v>
      </c>
      <c r="E13" s="16">
        <v>0.51784491547234401</v>
      </c>
      <c r="F13" s="16"/>
      <c r="G13" s="16">
        <v>0.447022193522226</v>
      </c>
      <c r="H13" s="16">
        <v>0.48133387677723699</v>
      </c>
      <c r="I13" s="16">
        <v>0.50252076164260995</v>
      </c>
      <c r="J13" s="16"/>
      <c r="K13" s="16">
        <v>0.52407385458487699</v>
      </c>
      <c r="L13" s="16">
        <v>0.51027351406811206</v>
      </c>
      <c r="M13" s="16">
        <v>0.500677319614794</v>
      </c>
      <c r="N13" s="16">
        <v>0.411441530661318</v>
      </c>
      <c r="O13" s="16"/>
      <c r="P13" s="16">
        <v>0.55287198383262803</v>
      </c>
      <c r="Q13" s="16">
        <v>0.47025261458249901</v>
      </c>
      <c r="R13" s="16">
        <v>0.40534856788763102</v>
      </c>
      <c r="S13" s="16">
        <v>0.52021435223568602</v>
      </c>
      <c r="T13" s="16"/>
      <c r="U13" s="16">
        <v>0.48456835470771098</v>
      </c>
      <c r="V13" s="16">
        <v>0.44499983165859303</v>
      </c>
      <c r="W13" s="16">
        <v>0.520191091953772</v>
      </c>
      <c r="X13" s="16">
        <v>0.62460735668977896</v>
      </c>
      <c r="Y13" s="16">
        <v>0.20380424869886599</v>
      </c>
      <c r="Z13" s="16"/>
      <c r="AA13" s="16">
        <v>0.51939902985217201</v>
      </c>
      <c r="AB13" s="16">
        <v>0.48202381383271098</v>
      </c>
      <c r="AC13" s="16"/>
      <c r="AD13" s="16">
        <v>0.51362727401547603</v>
      </c>
      <c r="AE13" s="16">
        <v>0.45793765100731598</v>
      </c>
      <c r="AF13" s="16"/>
      <c r="AG13" s="16">
        <v>0.51245033314838495</v>
      </c>
      <c r="AH13" s="16">
        <v>0.452734776857254</v>
      </c>
      <c r="AI13" s="16">
        <v>0.47415781561244802</v>
      </c>
      <c r="AJ13" s="16">
        <v>0.35429839382984102</v>
      </c>
      <c r="AK13" s="16">
        <v>0.68948713206451695</v>
      </c>
      <c r="AL13" s="16">
        <v>0.465550049766981</v>
      </c>
      <c r="AM13" s="16">
        <v>0.57472984561780105</v>
      </c>
      <c r="AN13" s="16">
        <v>0.50412887964993802</v>
      </c>
      <c r="AO13" s="16">
        <v>0.49186339942123802</v>
      </c>
      <c r="AP13" s="16"/>
      <c r="AQ13" s="16">
        <v>0.49185001442221099</v>
      </c>
      <c r="AR13" s="16">
        <v>0.45050044783983301</v>
      </c>
      <c r="AS13" s="16">
        <v>0.476461758427007</v>
      </c>
      <c r="AT13" s="16">
        <v>0.47291010598185901</v>
      </c>
      <c r="AU13" s="16">
        <v>0.50516131804863496</v>
      </c>
      <c r="AV13" s="16">
        <v>0.50465641176032106</v>
      </c>
      <c r="AW13" s="16"/>
      <c r="AX13" s="16">
        <v>0.51847681263009604</v>
      </c>
      <c r="AY13" s="16">
        <v>0.49490510591208497</v>
      </c>
      <c r="AZ13" s="16">
        <v>0.45622406933697002</v>
      </c>
      <c r="BA13" s="16">
        <v>0.55387445886222497</v>
      </c>
      <c r="BB13" s="16">
        <v>0.382482675513175</v>
      </c>
      <c r="BC13" s="16"/>
      <c r="BD13" s="16">
        <v>0.50393666100712597</v>
      </c>
      <c r="BE13" s="16">
        <v>0.44857407343044498</v>
      </c>
      <c r="BF13" s="16"/>
      <c r="BG13" s="16">
        <v>0.48758253605712598</v>
      </c>
      <c r="BH13" s="16">
        <v>0.48201924895665399</v>
      </c>
      <c r="BI13" s="16"/>
      <c r="BJ13" s="16">
        <v>0.48572068942018998</v>
      </c>
      <c r="BK13" s="16" t="s">
        <v>123</v>
      </c>
    </row>
    <row r="14" spans="2:63" x14ac:dyDescent="0.35">
      <c r="B14" s="17" t="s">
        <v>84</v>
      </c>
      <c r="C14" s="18">
        <v>1.38009669081959E-2</v>
      </c>
      <c r="D14" s="18">
        <v>1.78251226726595E-2</v>
      </c>
      <c r="E14" s="18">
        <v>1.02088224272211E-2</v>
      </c>
      <c r="F14" s="18"/>
      <c r="G14" s="18">
        <v>1.85843739717866E-2</v>
      </c>
      <c r="H14" s="18">
        <v>4.4566524313755596E-3</v>
      </c>
      <c r="I14" s="18">
        <v>1.9920888750636401E-2</v>
      </c>
      <c r="J14" s="18"/>
      <c r="K14" s="18">
        <v>0</v>
      </c>
      <c r="L14" s="18">
        <v>0</v>
      </c>
      <c r="M14" s="18">
        <v>2.2752801032090798E-2</v>
      </c>
      <c r="N14" s="18">
        <v>2.03581258342352E-2</v>
      </c>
      <c r="O14" s="18"/>
      <c r="P14" s="18">
        <v>2.31087970189995E-2</v>
      </c>
      <c r="Q14" s="18">
        <v>7.73407426817946E-3</v>
      </c>
      <c r="R14" s="18">
        <v>1.03712533285243E-2</v>
      </c>
      <c r="S14" s="18">
        <v>1.06249280455553E-2</v>
      </c>
      <c r="T14" s="18"/>
      <c r="U14" s="18">
        <v>1.8605380644783499E-2</v>
      </c>
      <c r="V14" s="18">
        <v>7.5855910876992897E-3</v>
      </c>
      <c r="W14" s="18">
        <v>1.52008370774608E-2</v>
      </c>
      <c r="X14" s="18">
        <v>0</v>
      </c>
      <c r="Y14" s="18">
        <v>0</v>
      </c>
      <c r="Z14" s="18"/>
      <c r="AA14" s="18">
        <v>1.8343757345501199E-2</v>
      </c>
      <c r="AB14" s="18">
        <v>1.5850120208879999E-2</v>
      </c>
      <c r="AC14" s="18"/>
      <c r="AD14" s="18">
        <v>7.1006257658266002E-3</v>
      </c>
      <c r="AE14" s="18">
        <v>2.1248115582964501E-2</v>
      </c>
      <c r="AF14" s="18"/>
      <c r="AG14" s="18">
        <v>1.41378527375907E-2</v>
      </c>
      <c r="AH14" s="18">
        <v>2.12818067608509E-2</v>
      </c>
      <c r="AI14" s="18">
        <v>0</v>
      </c>
      <c r="AJ14" s="18">
        <v>0</v>
      </c>
      <c r="AK14" s="18">
        <v>0</v>
      </c>
      <c r="AL14" s="18">
        <v>0</v>
      </c>
      <c r="AM14" s="18">
        <v>0</v>
      </c>
      <c r="AN14" s="18">
        <v>3.3530237738514199E-2</v>
      </c>
      <c r="AO14" s="18">
        <v>0</v>
      </c>
      <c r="AP14" s="18"/>
      <c r="AQ14" s="18">
        <v>7.7753382991409001E-3</v>
      </c>
      <c r="AR14" s="18">
        <v>2.5607105867854401E-2</v>
      </c>
      <c r="AS14" s="18">
        <v>0</v>
      </c>
      <c r="AT14" s="18">
        <v>2.1291313154108302E-2</v>
      </c>
      <c r="AU14" s="18">
        <v>1.4755538671851099E-2</v>
      </c>
      <c r="AV14" s="18">
        <v>0</v>
      </c>
      <c r="AW14" s="18"/>
      <c r="AX14" s="18">
        <v>1.9055949813451201E-2</v>
      </c>
      <c r="AY14" s="18">
        <v>8.0780655401613694E-3</v>
      </c>
      <c r="AZ14" s="18">
        <v>0.148007380972208</v>
      </c>
      <c r="BA14" s="18">
        <v>0</v>
      </c>
      <c r="BB14" s="18">
        <v>1.0220369075038699E-2</v>
      </c>
      <c r="BC14" s="18"/>
      <c r="BD14" s="18">
        <v>1.34409440914059E-2</v>
      </c>
      <c r="BE14" s="18">
        <v>1.45351374276776E-2</v>
      </c>
      <c r="BF14" s="18"/>
      <c r="BG14" s="18">
        <v>1.8005371195821299E-2</v>
      </c>
      <c r="BH14" s="18">
        <v>9.68607279108551E-3</v>
      </c>
      <c r="BI14" s="18"/>
      <c r="BJ14" s="18">
        <v>1.38009669081959E-2</v>
      </c>
      <c r="BK14" s="18" t="s">
        <v>123</v>
      </c>
    </row>
    <row r="15" spans="2:63" x14ac:dyDescent="0.35">
      <c r="B15" s="15" t="s">
        <v>406</v>
      </c>
    </row>
    <row r="16" spans="2:63" x14ac:dyDescent="0.35">
      <c r="B16" t="s">
        <v>87</v>
      </c>
    </row>
    <row r="17" spans="2:2" x14ac:dyDescent="0.35">
      <c r="B17" t="s">
        <v>88</v>
      </c>
    </row>
    <row r="19" spans="2:2" x14ac:dyDescent="0.35">
      <c r="B19"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K20"/>
  <sheetViews>
    <sheetView showGridLines="0" topLeftCell="A9"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430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560</v>
      </c>
      <c r="D7" s="10">
        <v>254</v>
      </c>
      <c r="E7" s="10">
        <v>304</v>
      </c>
      <c r="F7" s="10"/>
      <c r="G7" s="10">
        <v>79</v>
      </c>
      <c r="H7" s="10">
        <v>225</v>
      </c>
      <c r="I7" s="10">
        <v>256</v>
      </c>
      <c r="J7" s="10"/>
      <c r="K7" s="10">
        <v>102</v>
      </c>
      <c r="L7" s="10">
        <v>113</v>
      </c>
      <c r="M7" s="10">
        <v>226</v>
      </c>
      <c r="N7" s="10">
        <v>119</v>
      </c>
      <c r="O7" s="10"/>
      <c r="P7" s="10">
        <v>113</v>
      </c>
      <c r="Q7" s="10">
        <v>133</v>
      </c>
      <c r="R7" s="10">
        <v>101</v>
      </c>
      <c r="S7" s="10">
        <v>196</v>
      </c>
      <c r="T7" s="10"/>
      <c r="U7" s="10">
        <v>296</v>
      </c>
      <c r="V7" s="10">
        <v>143</v>
      </c>
      <c r="W7" s="10">
        <v>67</v>
      </c>
      <c r="X7" s="10">
        <v>40</v>
      </c>
      <c r="Y7" s="10">
        <v>5</v>
      </c>
      <c r="Z7" s="10"/>
      <c r="AA7" s="10">
        <v>197</v>
      </c>
      <c r="AB7" s="10">
        <v>193</v>
      </c>
      <c r="AC7" s="10"/>
      <c r="AD7" s="10">
        <v>233</v>
      </c>
      <c r="AE7" s="10">
        <v>238</v>
      </c>
      <c r="AF7" s="10"/>
      <c r="AG7" s="10">
        <v>141</v>
      </c>
      <c r="AH7" s="10">
        <v>148</v>
      </c>
      <c r="AI7" s="10">
        <v>44</v>
      </c>
      <c r="AJ7" s="10">
        <v>60</v>
      </c>
      <c r="AK7" s="10">
        <v>37</v>
      </c>
      <c r="AL7" s="10">
        <v>18</v>
      </c>
      <c r="AM7" s="10">
        <v>12</v>
      </c>
      <c r="AN7" s="10">
        <v>48</v>
      </c>
      <c r="AO7" s="10">
        <v>2</v>
      </c>
      <c r="AP7" s="10"/>
      <c r="AQ7" s="10">
        <v>256</v>
      </c>
      <c r="AR7" s="10">
        <v>122</v>
      </c>
      <c r="AS7" s="10">
        <v>12</v>
      </c>
      <c r="AT7" s="10">
        <v>45</v>
      </c>
      <c r="AU7" s="10">
        <v>111</v>
      </c>
      <c r="AV7" s="10">
        <v>12</v>
      </c>
      <c r="AW7" s="10"/>
      <c r="AX7" s="10">
        <v>103</v>
      </c>
      <c r="AY7" s="10">
        <v>258</v>
      </c>
      <c r="AZ7" s="10">
        <v>17</v>
      </c>
      <c r="BA7" s="10">
        <v>79</v>
      </c>
      <c r="BB7" s="10">
        <v>103</v>
      </c>
      <c r="BC7" s="10"/>
      <c r="BD7" s="10">
        <v>380</v>
      </c>
      <c r="BE7" s="10">
        <v>180</v>
      </c>
      <c r="BF7" s="10"/>
      <c r="BG7" s="10">
        <v>282</v>
      </c>
      <c r="BH7" s="10">
        <v>275</v>
      </c>
      <c r="BI7" s="10"/>
      <c r="BJ7" s="10">
        <v>560</v>
      </c>
      <c r="BK7" s="10" t="s">
        <v>122</v>
      </c>
    </row>
    <row r="8" spans="2:63" ht="30" customHeight="1" x14ac:dyDescent="0.35">
      <c r="B8" s="11" t="s">
        <v>19</v>
      </c>
      <c r="C8" s="11">
        <v>554</v>
      </c>
      <c r="D8" s="11">
        <v>264</v>
      </c>
      <c r="E8" s="11">
        <v>288</v>
      </c>
      <c r="F8" s="11"/>
      <c r="G8" s="11">
        <v>87</v>
      </c>
      <c r="H8" s="11">
        <v>212</v>
      </c>
      <c r="I8" s="11">
        <v>256</v>
      </c>
      <c r="J8" s="11"/>
      <c r="K8" s="11">
        <v>94</v>
      </c>
      <c r="L8" s="11">
        <v>110</v>
      </c>
      <c r="M8" s="11">
        <v>220</v>
      </c>
      <c r="N8" s="11">
        <v>129</v>
      </c>
      <c r="O8" s="11"/>
      <c r="P8" s="11">
        <v>111</v>
      </c>
      <c r="Q8" s="11">
        <v>134</v>
      </c>
      <c r="R8" s="11">
        <v>100</v>
      </c>
      <c r="S8" s="11">
        <v>194</v>
      </c>
      <c r="T8" s="11"/>
      <c r="U8" s="11">
        <v>305</v>
      </c>
      <c r="V8" s="11">
        <v>135</v>
      </c>
      <c r="W8" s="11">
        <v>63</v>
      </c>
      <c r="X8" s="11">
        <v>38</v>
      </c>
      <c r="Y8" s="11">
        <v>5</v>
      </c>
      <c r="Z8" s="11"/>
      <c r="AA8" s="11">
        <v>192</v>
      </c>
      <c r="AB8" s="11">
        <v>195</v>
      </c>
      <c r="AC8" s="11"/>
      <c r="AD8" s="11">
        <v>228</v>
      </c>
      <c r="AE8" s="11">
        <v>240</v>
      </c>
      <c r="AF8" s="11"/>
      <c r="AG8" s="11">
        <v>140</v>
      </c>
      <c r="AH8" s="11">
        <v>146</v>
      </c>
      <c r="AI8" s="11">
        <v>41</v>
      </c>
      <c r="AJ8" s="11">
        <v>63</v>
      </c>
      <c r="AK8" s="11">
        <v>37</v>
      </c>
      <c r="AL8" s="11">
        <v>19</v>
      </c>
      <c r="AM8" s="11">
        <v>11</v>
      </c>
      <c r="AN8" s="11">
        <v>48</v>
      </c>
      <c r="AO8" s="11">
        <v>2</v>
      </c>
      <c r="AP8" s="11"/>
      <c r="AQ8" s="11">
        <v>253</v>
      </c>
      <c r="AR8" s="11">
        <v>121</v>
      </c>
      <c r="AS8" s="11">
        <v>12</v>
      </c>
      <c r="AT8" s="11">
        <v>45</v>
      </c>
      <c r="AU8" s="11">
        <v>109</v>
      </c>
      <c r="AV8" s="11">
        <v>12</v>
      </c>
      <c r="AW8" s="11"/>
      <c r="AX8" s="11">
        <v>105</v>
      </c>
      <c r="AY8" s="11">
        <v>255</v>
      </c>
      <c r="AZ8" s="11">
        <v>17</v>
      </c>
      <c r="BA8" s="11">
        <v>76</v>
      </c>
      <c r="BB8" s="11">
        <v>101</v>
      </c>
      <c r="BC8" s="11"/>
      <c r="BD8" s="11">
        <v>372</v>
      </c>
      <c r="BE8" s="11">
        <v>182</v>
      </c>
      <c r="BF8" s="11"/>
      <c r="BG8" s="11">
        <v>278</v>
      </c>
      <c r="BH8" s="11">
        <v>274</v>
      </c>
      <c r="BI8" s="11"/>
      <c r="BJ8" s="11">
        <v>554</v>
      </c>
      <c r="BK8" s="11" t="s">
        <v>122</v>
      </c>
    </row>
    <row r="9" spans="2:63" ht="29" x14ac:dyDescent="0.35">
      <c r="B9" s="17" t="s">
        <v>424</v>
      </c>
      <c r="C9" s="16">
        <v>0.136218840197045</v>
      </c>
      <c r="D9" s="16">
        <v>0.107417214437927</v>
      </c>
      <c r="E9" s="16">
        <v>0.16353233454423399</v>
      </c>
      <c r="F9" s="16"/>
      <c r="G9" s="16">
        <v>0.20992217849745501</v>
      </c>
      <c r="H9" s="16">
        <v>0.19503736973388699</v>
      </c>
      <c r="I9" s="16">
        <v>6.23849430719986E-2</v>
      </c>
      <c r="J9" s="16"/>
      <c r="K9" s="16">
        <v>0.12373049035378</v>
      </c>
      <c r="L9" s="16">
        <v>0.16604364194580301</v>
      </c>
      <c r="M9" s="16">
        <v>0.156078090160891</v>
      </c>
      <c r="N9" s="16">
        <v>8.6125992913301697E-2</v>
      </c>
      <c r="O9" s="16"/>
      <c r="P9" s="16">
        <v>0.21743746215857601</v>
      </c>
      <c r="Q9" s="16">
        <v>0.175160280496959</v>
      </c>
      <c r="R9" s="16">
        <v>9.6578742768324205E-2</v>
      </c>
      <c r="S9" s="16">
        <v>9.4574012865347307E-2</v>
      </c>
      <c r="T9" s="16"/>
      <c r="U9" s="16">
        <v>0.15559517422232499</v>
      </c>
      <c r="V9" s="16">
        <v>0.12834637215761199</v>
      </c>
      <c r="W9" s="16">
        <v>9.9218163718892596E-2</v>
      </c>
      <c r="X9" s="16">
        <v>9.3749887284051495E-2</v>
      </c>
      <c r="Y9" s="16">
        <v>0</v>
      </c>
      <c r="Z9" s="16"/>
      <c r="AA9" s="16">
        <v>0.13894046372161001</v>
      </c>
      <c r="AB9" s="16">
        <v>0.13496095589784199</v>
      </c>
      <c r="AC9" s="16"/>
      <c r="AD9" s="16">
        <v>0.113202010796924</v>
      </c>
      <c r="AE9" s="16">
        <v>0.122554871004469</v>
      </c>
      <c r="AF9" s="16"/>
      <c r="AG9" s="16">
        <v>0.12896104797145599</v>
      </c>
      <c r="AH9" s="16">
        <v>0.119547468726295</v>
      </c>
      <c r="AI9" s="16">
        <v>6.6847365432853301E-2</v>
      </c>
      <c r="AJ9" s="16">
        <v>0.102801773117637</v>
      </c>
      <c r="AK9" s="16">
        <v>0.175033631068231</v>
      </c>
      <c r="AL9" s="16">
        <v>0.15107577339242001</v>
      </c>
      <c r="AM9" s="16">
        <v>0.17129317678401099</v>
      </c>
      <c r="AN9" s="16">
        <v>0.27036835526244102</v>
      </c>
      <c r="AO9" s="16">
        <v>0</v>
      </c>
      <c r="AP9" s="16"/>
      <c r="AQ9" s="16">
        <v>0.12052582291411899</v>
      </c>
      <c r="AR9" s="16">
        <v>0.118589262354514</v>
      </c>
      <c r="AS9" s="16">
        <v>0.23939898057767001</v>
      </c>
      <c r="AT9" s="16">
        <v>0.182053750134645</v>
      </c>
      <c r="AU9" s="16">
        <v>0.161825449984385</v>
      </c>
      <c r="AV9" s="16">
        <v>0.16077016108518</v>
      </c>
      <c r="AW9" s="16"/>
      <c r="AX9" s="16">
        <v>0.147991318810621</v>
      </c>
      <c r="AY9" s="16">
        <v>0.105994298987835</v>
      </c>
      <c r="AZ9" s="16">
        <v>5.4597511894771203E-2</v>
      </c>
      <c r="BA9" s="16">
        <v>0.13500551433045799</v>
      </c>
      <c r="BB9" s="16">
        <v>0.214795960116139</v>
      </c>
      <c r="BC9" s="16"/>
      <c r="BD9" s="16">
        <v>0.137597483985088</v>
      </c>
      <c r="BE9" s="16">
        <v>0.1334074638652</v>
      </c>
      <c r="BF9" s="16"/>
      <c r="BG9" s="16">
        <v>0.124336138527328</v>
      </c>
      <c r="BH9" s="16">
        <v>0.14975545783444399</v>
      </c>
      <c r="BI9" s="16"/>
      <c r="BJ9" s="16">
        <v>0.136218840197045</v>
      </c>
      <c r="BK9" s="16" t="s">
        <v>123</v>
      </c>
    </row>
    <row r="10" spans="2:63" ht="29" x14ac:dyDescent="0.35">
      <c r="B10" s="17" t="s">
        <v>425</v>
      </c>
      <c r="C10" s="16">
        <v>0.16730735277707401</v>
      </c>
      <c r="D10" s="16">
        <v>0.188721379725139</v>
      </c>
      <c r="E10" s="16">
        <v>0.14883286761529099</v>
      </c>
      <c r="F10" s="16"/>
      <c r="G10" s="16">
        <v>0.32073432332854002</v>
      </c>
      <c r="H10" s="16">
        <v>0.17359209282657401</v>
      </c>
      <c r="I10" s="16">
        <v>0.10990932430427799</v>
      </c>
      <c r="J10" s="16"/>
      <c r="K10" s="16">
        <v>0.12507773975776401</v>
      </c>
      <c r="L10" s="16">
        <v>0.10966586941121099</v>
      </c>
      <c r="M10" s="16">
        <v>0.169630206336048</v>
      </c>
      <c r="N10" s="16">
        <v>0.243158222443491</v>
      </c>
      <c r="O10" s="16"/>
      <c r="P10" s="16">
        <v>0.21798742742629401</v>
      </c>
      <c r="Q10" s="16">
        <v>0.219534917082154</v>
      </c>
      <c r="R10" s="16">
        <v>0.14046618628291399</v>
      </c>
      <c r="S10" s="16">
        <v>0.116037769889617</v>
      </c>
      <c r="T10" s="16"/>
      <c r="U10" s="16">
        <v>0.18943123344909499</v>
      </c>
      <c r="V10" s="16">
        <v>0.16147093439179699</v>
      </c>
      <c r="W10" s="16">
        <v>0.10825025111686599</v>
      </c>
      <c r="X10" s="16">
        <v>0.11473350650507</v>
      </c>
      <c r="Y10" s="16">
        <v>0</v>
      </c>
      <c r="Z10" s="16"/>
      <c r="AA10" s="16">
        <v>0.16522959754274799</v>
      </c>
      <c r="AB10" s="16">
        <v>0.175020750454249</v>
      </c>
      <c r="AC10" s="16"/>
      <c r="AD10" s="16">
        <v>0.15370087315200001</v>
      </c>
      <c r="AE10" s="16">
        <v>0.17050256561291199</v>
      </c>
      <c r="AF10" s="16"/>
      <c r="AG10" s="16">
        <v>0.19437917505987301</v>
      </c>
      <c r="AH10" s="16">
        <v>8.5763995615998095E-2</v>
      </c>
      <c r="AI10" s="16">
        <v>0.13879257514166299</v>
      </c>
      <c r="AJ10" s="16">
        <v>0.15026605350800601</v>
      </c>
      <c r="AK10" s="16">
        <v>0.17948543036512801</v>
      </c>
      <c r="AL10" s="16">
        <v>0.29196466816678601</v>
      </c>
      <c r="AM10" s="16">
        <v>0.33344713404718002</v>
      </c>
      <c r="AN10" s="16">
        <v>0.27158278775377698</v>
      </c>
      <c r="AO10" s="16">
        <v>0</v>
      </c>
      <c r="AP10" s="16"/>
      <c r="AQ10" s="16">
        <v>0.124274561647958</v>
      </c>
      <c r="AR10" s="16">
        <v>0.15522175775430699</v>
      </c>
      <c r="AS10" s="16">
        <v>0.21245564372914999</v>
      </c>
      <c r="AT10" s="16">
        <v>0.36267733254158202</v>
      </c>
      <c r="AU10" s="16">
        <v>0.16981319962864699</v>
      </c>
      <c r="AV10" s="16">
        <v>0.42927409274747202</v>
      </c>
      <c r="AW10" s="16"/>
      <c r="AX10" s="16">
        <v>0.25098757647238401</v>
      </c>
      <c r="AY10" s="16">
        <v>0.136910143915943</v>
      </c>
      <c r="AZ10" s="16">
        <v>9.3409869077436994E-2</v>
      </c>
      <c r="BA10" s="16">
        <v>0.12883271515713399</v>
      </c>
      <c r="BB10" s="16">
        <v>0.198612546968257</v>
      </c>
      <c r="BC10" s="16"/>
      <c r="BD10" s="16">
        <v>0.16097298453577399</v>
      </c>
      <c r="BE10" s="16">
        <v>0.18022460747711599</v>
      </c>
      <c r="BF10" s="16"/>
      <c r="BG10" s="16">
        <v>0.17044672741345601</v>
      </c>
      <c r="BH10" s="16">
        <v>0.16594341090381601</v>
      </c>
      <c r="BI10" s="16"/>
      <c r="BJ10" s="16">
        <v>0.16730735277707401</v>
      </c>
      <c r="BK10" s="16" t="s">
        <v>123</v>
      </c>
    </row>
    <row r="11" spans="2:63" ht="29" x14ac:dyDescent="0.35">
      <c r="B11" s="17" t="s">
        <v>426</v>
      </c>
      <c r="C11" s="16">
        <v>0.63287598408213397</v>
      </c>
      <c r="D11" s="16">
        <v>0.644375173447575</v>
      </c>
      <c r="E11" s="16">
        <v>0.61983648460769003</v>
      </c>
      <c r="F11" s="16"/>
      <c r="G11" s="16">
        <v>0.44881189395684001</v>
      </c>
      <c r="H11" s="16">
        <v>0.58850044989129402</v>
      </c>
      <c r="I11" s="16">
        <v>0.73227459777045301</v>
      </c>
      <c r="J11" s="16"/>
      <c r="K11" s="16">
        <v>0.68631882669414401</v>
      </c>
      <c r="L11" s="16">
        <v>0.67071325118852698</v>
      </c>
      <c r="M11" s="16">
        <v>0.61207270173145401</v>
      </c>
      <c r="N11" s="16">
        <v>0.59717123900471203</v>
      </c>
      <c r="O11" s="16"/>
      <c r="P11" s="16">
        <v>0.51189058268495102</v>
      </c>
      <c r="Q11" s="16">
        <v>0.55401497215128204</v>
      </c>
      <c r="R11" s="16">
        <v>0.69336504739298099</v>
      </c>
      <c r="S11" s="16">
        <v>0.71416519417415203</v>
      </c>
      <c r="T11" s="16"/>
      <c r="U11" s="16">
        <v>0.59733504705365204</v>
      </c>
      <c r="V11" s="16">
        <v>0.65463143023761605</v>
      </c>
      <c r="W11" s="16">
        <v>0.69004313694379504</v>
      </c>
      <c r="X11" s="16">
        <v>0.74352548514834005</v>
      </c>
      <c r="Y11" s="16">
        <v>0.79613023964085405</v>
      </c>
      <c r="Z11" s="16"/>
      <c r="AA11" s="16">
        <v>0.63344240766960602</v>
      </c>
      <c r="AB11" s="16">
        <v>0.60405793865180002</v>
      </c>
      <c r="AC11" s="16"/>
      <c r="AD11" s="16">
        <v>0.66151333285209801</v>
      </c>
      <c r="AE11" s="16">
        <v>0.64000496939271401</v>
      </c>
      <c r="AF11" s="16"/>
      <c r="AG11" s="16">
        <v>0.60740921163372197</v>
      </c>
      <c r="AH11" s="16">
        <v>0.70317911372463904</v>
      </c>
      <c r="AI11" s="16">
        <v>0.75176381469262998</v>
      </c>
      <c r="AJ11" s="16">
        <v>0.70126403075070998</v>
      </c>
      <c r="AK11" s="16">
        <v>0.64548093856664102</v>
      </c>
      <c r="AL11" s="16">
        <v>0.50487805572618905</v>
      </c>
      <c r="AM11" s="16">
        <v>0.34213337942148597</v>
      </c>
      <c r="AN11" s="16">
        <v>0.41995229576013698</v>
      </c>
      <c r="AO11" s="16">
        <v>1</v>
      </c>
      <c r="AP11" s="16"/>
      <c r="AQ11" s="16">
        <v>0.69803407329407896</v>
      </c>
      <c r="AR11" s="16">
        <v>0.65226338372242798</v>
      </c>
      <c r="AS11" s="16">
        <v>0.46875271204507302</v>
      </c>
      <c r="AT11" s="16">
        <v>0.37191499731765498</v>
      </c>
      <c r="AU11" s="16">
        <v>0.60327501791498706</v>
      </c>
      <c r="AV11" s="16">
        <v>0.40995574616734798</v>
      </c>
      <c r="AW11" s="16"/>
      <c r="AX11" s="16">
        <v>0.54453073541021302</v>
      </c>
      <c r="AY11" s="16">
        <v>0.69543218590088796</v>
      </c>
      <c r="AZ11" s="16">
        <v>0.73405653847683205</v>
      </c>
      <c r="BA11" s="16">
        <v>0.64744706360327198</v>
      </c>
      <c r="BB11" s="16">
        <v>0.53895509940540198</v>
      </c>
      <c r="BC11" s="16"/>
      <c r="BD11" s="16">
        <v>0.64338996128478898</v>
      </c>
      <c r="BE11" s="16">
        <v>0.61143553157549801</v>
      </c>
      <c r="BF11" s="16"/>
      <c r="BG11" s="16">
        <v>0.64869321002375402</v>
      </c>
      <c r="BH11" s="16">
        <v>0.61661918683887096</v>
      </c>
      <c r="BI11" s="16"/>
      <c r="BJ11" s="16">
        <v>0.63287598408213397</v>
      </c>
      <c r="BK11" s="16" t="s">
        <v>123</v>
      </c>
    </row>
    <row r="12" spans="2:63" ht="29" x14ac:dyDescent="0.35">
      <c r="B12" s="17" t="s">
        <v>427</v>
      </c>
      <c r="C12" s="16">
        <v>1.40604365733579E-2</v>
      </c>
      <c r="D12" s="16">
        <v>1.8276745369618302E-2</v>
      </c>
      <c r="E12" s="16">
        <v>1.0294040775045501E-2</v>
      </c>
      <c r="F12" s="16"/>
      <c r="G12" s="16">
        <v>0</v>
      </c>
      <c r="H12" s="16">
        <v>8.0270335287062292E-3</v>
      </c>
      <c r="I12" s="16">
        <v>2.3845083696221601E-2</v>
      </c>
      <c r="J12" s="16"/>
      <c r="K12" s="16">
        <v>3.7349065905649001E-2</v>
      </c>
      <c r="L12" s="16">
        <v>9.4110291349553E-3</v>
      </c>
      <c r="M12" s="16">
        <v>4.6994093057175302E-3</v>
      </c>
      <c r="N12" s="16">
        <v>1.6994354038828301E-2</v>
      </c>
      <c r="O12" s="16"/>
      <c r="P12" s="16">
        <v>9.3503980340704992E-3</v>
      </c>
      <c r="Q12" s="16">
        <v>1.4526797546896999E-2</v>
      </c>
      <c r="R12" s="16">
        <v>0</v>
      </c>
      <c r="S12" s="16">
        <v>2.4860865723121298E-2</v>
      </c>
      <c r="T12" s="16"/>
      <c r="U12" s="16">
        <v>1.4027427785515601E-2</v>
      </c>
      <c r="V12" s="16">
        <v>6.1679704937233001E-3</v>
      </c>
      <c r="W12" s="16">
        <v>2.8139264322847801E-2</v>
      </c>
      <c r="X12" s="16">
        <v>2.38725204896745E-2</v>
      </c>
      <c r="Y12" s="16">
        <v>0</v>
      </c>
      <c r="Z12" s="16"/>
      <c r="AA12" s="16">
        <v>2.0198432310970599E-2</v>
      </c>
      <c r="AB12" s="16">
        <v>2.0069993975115202E-2</v>
      </c>
      <c r="AC12" s="16"/>
      <c r="AD12" s="16">
        <v>2.48736389498385E-2</v>
      </c>
      <c r="AE12" s="16">
        <v>8.9126601221177701E-3</v>
      </c>
      <c r="AF12" s="16"/>
      <c r="AG12" s="16">
        <v>2.0256948220173501E-2</v>
      </c>
      <c r="AH12" s="16">
        <v>2.1722080924242399E-2</v>
      </c>
      <c r="AI12" s="16">
        <v>2.1016809266222399E-2</v>
      </c>
      <c r="AJ12" s="16">
        <v>1.45473030677973E-2</v>
      </c>
      <c r="AK12" s="16">
        <v>0</v>
      </c>
      <c r="AL12" s="16">
        <v>0</v>
      </c>
      <c r="AM12" s="16">
        <v>0</v>
      </c>
      <c r="AN12" s="16">
        <v>0</v>
      </c>
      <c r="AO12" s="16">
        <v>0</v>
      </c>
      <c r="AP12" s="16"/>
      <c r="AQ12" s="16">
        <v>1.1404590098946499E-2</v>
      </c>
      <c r="AR12" s="16">
        <v>1.6558893494736202E-2</v>
      </c>
      <c r="AS12" s="16">
        <v>0</v>
      </c>
      <c r="AT12" s="16">
        <v>2.2949640708138298E-2</v>
      </c>
      <c r="AU12" s="16">
        <v>1.70397322136213E-2</v>
      </c>
      <c r="AV12" s="16">
        <v>0</v>
      </c>
      <c r="AW12" s="16"/>
      <c r="AX12" s="16">
        <v>1.7784684815081001E-2</v>
      </c>
      <c r="AY12" s="16">
        <v>1.9217420156589098E-2</v>
      </c>
      <c r="AZ12" s="16">
        <v>5.9966499243539598E-2</v>
      </c>
      <c r="BA12" s="16">
        <v>0</v>
      </c>
      <c r="BB12" s="16">
        <v>0</v>
      </c>
      <c r="BC12" s="16"/>
      <c r="BD12" s="16">
        <v>1.2980385027047601E-2</v>
      </c>
      <c r="BE12" s="16">
        <v>1.6262913660481298E-2</v>
      </c>
      <c r="BF12" s="16"/>
      <c r="BG12" s="16">
        <v>1.0149679446524699E-2</v>
      </c>
      <c r="BH12" s="16">
        <v>1.8180650464280301E-2</v>
      </c>
      <c r="BI12" s="16"/>
      <c r="BJ12" s="16">
        <v>1.40604365733579E-2</v>
      </c>
      <c r="BK12" s="16" t="s">
        <v>123</v>
      </c>
    </row>
    <row r="13" spans="2:63" ht="29" x14ac:dyDescent="0.35">
      <c r="B13" s="17" t="s">
        <v>428</v>
      </c>
      <c r="C13" s="16">
        <v>8.7795790592834905E-3</v>
      </c>
      <c r="D13" s="16">
        <v>1.08601707395283E-2</v>
      </c>
      <c r="E13" s="16">
        <v>6.9335695320877997E-3</v>
      </c>
      <c r="F13" s="16"/>
      <c r="G13" s="16">
        <v>0</v>
      </c>
      <c r="H13" s="16">
        <v>4.11035113436653E-3</v>
      </c>
      <c r="I13" s="16">
        <v>1.56369816472407E-2</v>
      </c>
      <c r="J13" s="16"/>
      <c r="K13" s="16">
        <v>9.2372761310041407E-3</v>
      </c>
      <c r="L13" s="16">
        <v>8.7250971441561499E-3</v>
      </c>
      <c r="M13" s="16">
        <v>1.3769090584236801E-2</v>
      </c>
      <c r="N13" s="16">
        <v>0</v>
      </c>
      <c r="O13" s="16"/>
      <c r="P13" s="16">
        <v>0</v>
      </c>
      <c r="Q13" s="16">
        <v>6.4965417102458099E-3</v>
      </c>
      <c r="R13" s="16">
        <v>9.6280194120354403E-3</v>
      </c>
      <c r="S13" s="16">
        <v>1.03231372171832E-2</v>
      </c>
      <c r="T13" s="16"/>
      <c r="U13" s="16">
        <v>6.8030798935267102E-3</v>
      </c>
      <c r="V13" s="16">
        <v>7.1466365248406497E-3</v>
      </c>
      <c r="W13" s="16">
        <v>2.8959469287129499E-2</v>
      </c>
      <c r="X13" s="16">
        <v>0</v>
      </c>
      <c r="Y13" s="16">
        <v>0</v>
      </c>
      <c r="Z13" s="16"/>
      <c r="AA13" s="16">
        <v>1.04113854670494E-2</v>
      </c>
      <c r="AB13" s="16">
        <v>1.4697383283543799E-2</v>
      </c>
      <c r="AC13" s="16"/>
      <c r="AD13" s="16">
        <v>1.30121082279812E-2</v>
      </c>
      <c r="AE13" s="16">
        <v>4.3228358589426901E-3</v>
      </c>
      <c r="AF13" s="16"/>
      <c r="AG13" s="16">
        <v>6.8606896870656801E-3</v>
      </c>
      <c r="AH13" s="16">
        <v>1.3674952480890099E-2</v>
      </c>
      <c r="AI13" s="16">
        <v>0</v>
      </c>
      <c r="AJ13" s="16">
        <v>0</v>
      </c>
      <c r="AK13" s="16">
        <v>0</v>
      </c>
      <c r="AL13" s="16">
        <v>0</v>
      </c>
      <c r="AM13" s="16">
        <v>7.8410398900217101E-2</v>
      </c>
      <c r="AN13" s="16">
        <v>0</v>
      </c>
      <c r="AO13" s="16">
        <v>0</v>
      </c>
      <c r="AP13" s="16"/>
      <c r="AQ13" s="16">
        <v>7.2512778903458999E-3</v>
      </c>
      <c r="AR13" s="16">
        <v>2.5000969557716E-2</v>
      </c>
      <c r="AS13" s="16">
        <v>0</v>
      </c>
      <c r="AT13" s="16">
        <v>0</v>
      </c>
      <c r="AU13" s="16">
        <v>0</v>
      </c>
      <c r="AV13" s="16">
        <v>0</v>
      </c>
      <c r="AW13" s="16"/>
      <c r="AX13" s="16">
        <v>0</v>
      </c>
      <c r="AY13" s="16">
        <v>1.56987376068062E-2</v>
      </c>
      <c r="AZ13" s="16">
        <v>0</v>
      </c>
      <c r="BA13" s="16">
        <v>1.14177876866373E-2</v>
      </c>
      <c r="BB13" s="16">
        <v>0</v>
      </c>
      <c r="BC13" s="16"/>
      <c r="BD13" s="16">
        <v>2.7845413957234E-3</v>
      </c>
      <c r="BE13" s="16">
        <v>2.10048595429237E-2</v>
      </c>
      <c r="BF13" s="16"/>
      <c r="BG13" s="16">
        <v>3.7301473095321899E-3</v>
      </c>
      <c r="BH13" s="16">
        <v>1.39974320512354E-2</v>
      </c>
      <c r="BI13" s="16"/>
      <c r="BJ13" s="16">
        <v>8.7795790592834905E-3</v>
      </c>
      <c r="BK13" s="16" t="s">
        <v>123</v>
      </c>
    </row>
    <row r="14" spans="2:63" ht="43.5" x14ac:dyDescent="0.35">
      <c r="B14" s="17" t="s">
        <v>429</v>
      </c>
      <c r="C14" s="16">
        <v>2.47138718969904E-2</v>
      </c>
      <c r="D14" s="16">
        <v>1.8381627280529E-2</v>
      </c>
      <c r="E14" s="16">
        <v>3.06832121840146E-2</v>
      </c>
      <c r="F14" s="16"/>
      <c r="G14" s="16">
        <v>1.06489579838194E-2</v>
      </c>
      <c r="H14" s="16">
        <v>2.2054231439459199E-2</v>
      </c>
      <c r="I14" s="16">
        <v>3.1702996638520102E-2</v>
      </c>
      <c r="J14" s="16"/>
      <c r="K14" s="16">
        <v>8.8020404124267496E-3</v>
      </c>
      <c r="L14" s="16">
        <v>2.6869926503865198E-2</v>
      </c>
      <c r="M14" s="16">
        <v>2.1717638725061099E-2</v>
      </c>
      <c r="N14" s="16">
        <v>3.95643090713685E-2</v>
      </c>
      <c r="O14" s="16"/>
      <c r="P14" s="16">
        <v>9.0509492088175301E-3</v>
      </c>
      <c r="Q14" s="16">
        <v>7.6208214406198703E-3</v>
      </c>
      <c r="R14" s="16">
        <v>3.9325272532994601E-2</v>
      </c>
      <c r="S14" s="16">
        <v>4.0039020130579001E-2</v>
      </c>
      <c r="T14" s="16"/>
      <c r="U14" s="16">
        <v>1.9846703052384802E-2</v>
      </c>
      <c r="V14" s="16">
        <v>2.1555599605514199E-2</v>
      </c>
      <c r="W14" s="16">
        <v>4.5389714610468403E-2</v>
      </c>
      <c r="X14" s="16">
        <v>2.4118600572863701E-2</v>
      </c>
      <c r="Y14" s="16">
        <v>0.203869760359146</v>
      </c>
      <c r="Z14" s="16"/>
      <c r="AA14" s="16">
        <v>2.1130252219762901E-2</v>
      </c>
      <c r="AB14" s="16">
        <v>2.5075965573404701E-2</v>
      </c>
      <c r="AC14" s="16"/>
      <c r="AD14" s="16">
        <v>2.5770515855116499E-2</v>
      </c>
      <c r="AE14" s="16">
        <v>3.2710154537063503E-2</v>
      </c>
      <c r="AF14" s="16"/>
      <c r="AG14" s="16">
        <v>1.3841827928124901E-2</v>
      </c>
      <c r="AH14" s="16">
        <v>4.1484167115424797E-2</v>
      </c>
      <c r="AI14" s="16">
        <v>0</v>
      </c>
      <c r="AJ14" s="16">
        <v>3.11208395558502E-2</v>
      </c>
      <c r="AK14" s="16">
        <v>0</v>
      </c>
      <c r="AL14" s="16">
        <v>5.2081502714604801E-2</v>
      </c>
      <c r="AM14" s="16">
        <v>7.4715910847106701E-2</v>
      </c>
      <c r="AN14" s="16">
        <v>2.02661259239252E-2</v>
      </c>
      <c r="AO14" s="16">
        <v>0</v>
      </c>
      <c r="AP14" s="16"/>
      <c r="AQ14" s="16">
        <v>3.4702125711760297E-2</v>
      </c>
      <c r="AR14" s="16">
        <v>1.59055272510535E-2</v>
      </c>
      <c r="AS14" s="16">
        <v>0</v>
      </c>
      <c r="AT14" s="16">
        <v>2.16069796123857E-2</v>
      </c>
      <c r="AU14" s="16">
        <v>1.8488123823541199E-2</v>
      </c>
      <c r="AV14" s="16">
        <v>0</v>
      </c>
      <c r="AW14" s="16"/>
      <c r="AX14" s="16">
        <v>9.1753057397318209E-3</v>
      </c>
      <c r="AY14" s="16">
        <v>2.2427090037640301E-2</v>
      </c>
      <c r="AZ14" s="16">
        <v>5.7969581307420401E-2</v>
      </c>
      <c r="BA14" s="16">
        <v>3.9596973397557099E-2</v>
      </c>
      <c r="BB14" s="16">
        <v>2.9664909735453299E-2</v>
      </c>
      <c r="BC14" s="16"/>
      <c r="BD14" s="16">
        <v>2.6646310640973801E-2</v>
      </c>
      <c r="BE14" s="16">
        <v>2.07731784454297E-2</v>
      </c>
      <c r="BF14" s="16"/>
      <c r="BG14" s="16">
        <v>2.17085188501791E-2</v>
      </c>
      <c r="BH14" s="16">
        <v>2.4247568609254699E-2</v>
      </c>
      <c r="BI14" s="16"/>
      <c r="BJ14" s="16">
        <v>2.47138718969904E-2</v>
      </c>
      <c r="BK14" s="16" t="s">
        <v>123</v>
      </c>
    </row>
    <row r="15" spans="2:63" x14ac:dyDescent="0.35">
      <c r="B15" s="17" t="s">
        <v>84</v>
      </c>
      <c r="C15" s="18">
        <v>1.6043935414115501E-2</v>
      </c>
      <c r="D15" s="18">
        <v>1.1967688999683101E-2</v>
      </c>
      <c r="E15" s="18">
        <v>1.98874907416371E-2</v>
      </c>
      <c r="F15" s="18"/>
      <c r="G15" s="18">
        <v>9.8826462333459607E-3</v>
      </c>
      <c r="H15" s="18">
        <v>8.6784714457137906E-3</v>
      </c>
      <c r="I15" s="18">
        <v>2.4246072871288899E-2</v>
      </c>
      <c r="J15" s="18"/>
      <c r="K15" s="18">
        <v>9.4845607452324794E-3</v>
      </c>
      <c r="L15" s="18">
        <v>8.5711846714822092E-3</v>
      </c>
      <c r="M15" s="18">
        <v>2.20328631565921E-2</v>
      </c>
      <c r="N15" s="18">
        <v>1.6985882528298201E-2</v>
      </c>
      <c r="O15" s="18"/>
      <c r="P15" s="18">
        <v>3.4283180487291502E-2</v>
      </c>
      <c r="Q15" s="18">
        <v>2.2645669571842199E-2</v>
      </c>
      <c r="R15" s="18">
        <v>2.0636731610750001E-2</v>
      </c>
      <c r="S15" s="18">
        <v>0</v>
      </c>
      <c r="T15" s="18"/>
      <c r="U15" s="18">
        <v>1.69613345435005E-2</v>
      </c>
      <c r="V15" s="18">
        <v>2.06810565888963E-2</v>
      </c>
      <c r="W15" s="18">
        <v>0</v>
      </c>
      <c r="X15" s="18">
        <v>0</v>
      </c>
      <c r="Y15" s="18">
        <v>0</v>
      </c>
      <c r="Z15" s="18"/>
      <c r="AA15" s="18">
        <v>1.06474610682523E-2</v>
      </c>
      <c r="AB15" s="18">
        <v>2.6117012164044801E-2</v>
      </c>
      <c r="AC15" s="18"/>
      <c r="AD15" s="18">
        <v>7.9275201660415004E-3</v>
      </c>
      <c r="AE15" s="18">
        <v>2.0991943471780801E-2</v>
      </c>
      <c r="AF15" s="18"/>
      <c r="AG15" s="18">
        <v>2.8291099499583899E-2</v>
      </c>
      <c r="AH15" s="18">
        <v>1.46282214125099E-2</v>
      </c>
      <c r="AI15" s="18">
        <v>2.15794354666306E-2</v>
      </c>
      <c r="AJ15" s="18">
        <v>0</v>
      </c>
      <c r="AK15" s="18">
        <v>0</v>
      </c>
      <c r="AL15" s="18">
        <v>0</v>
      </c>
      <c r="AM15" s="18">
        <v>0</v>
      </c>
      <c r="AN15" s="18">
        <v>1.7830435299718998E-2</v>
      </c>
      <c r="AO15" s="18">
        <v>0</v>
      </c>
      <c r="AP15" s="18"/>
      <c r="AQ15" s="18">
        <v>3.8075484427908301E-3</v>
      </c>
      <c r="AR15" s="18">
        <v>1.6460205865245402E-2</v>
      </c>
      <c r="AS15" s="18">
        <v>7.9392663648107695E-2</v>
      </c>
      <c r="AT15" s="18">
        <v>3.87972996855942E-2</v>
      </c>
      <c r="AU15" s="18">
        <v>2.9558476434818098E-2</v>
      </c>
      <c r="AV15" s="18">
        <v>0</v>
      </c>
      <c r="AW15" s="18"/>
      <c r="AX15" s="18">
        <v>2.9530378751969202E-2</v>
      </c>
      <c r="AY15" s="18">
        <v>4.3201233942986696E-3</v>
      </c>
      <c r="AZ15" s="18">
        <v>0</v>
      </c>
      <c r="BA15" s="18">
        <v>3.7699945824942099E-2</v>
      </c>
      <c r="BB15" s="18">
        <v>1.79714837747483E-2</v>
      </c>
      <c r="BC15" s="18"/>
      <c r="BD15" s="18">
        <v>1.5628333130604299E-2</v>
      </c>
      <c r="BE15" s="18">
        <v>1.68914454333517E-2</v>
      </c>
      <c r="BF15" s="18"/>
      <c r="BG15" s="18">
        <v>2.0935578429227001E-2</v>
      </c>
      <c r="BH15" s="18">
        <v>1.12562932980975E-2</v>
      </c>
      <c r="BI15" s="18"/>
      <c r="BJ15" s="18">
        <v>1.6043935414115501E-2</v>
      </c>
      <c r="BK15" s="18" t="s">
        <v>123</v>
      </c>
    </row>
    <row r="16" spans="2:63" x14ac:dyDescent="0.35">
      <c r="B16" s="15" t="s">
        <v>406</v>
      </c>
    </row>
    <row r="17" spans="2:2" x14ac:dyDescent="0.35">
      <c r="B17" t="s">
        <v>87</v>
      </c>
    </row>
    <row r="18" spans="2:2" x14ac:dyDescent="0.35">
      <c r="B18" t="s">
        <v>88</v>
      </c>
    </row>
    <row r="20" spans="2:2" x14ac:dyDescent="0.35">
      <c r="B20"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K16"/>
  <sheetViews>
    <sheetView showGridLines="0" topLeftCell="A7" workbookViewId="0">
      <pane xSplit="2" topLeftCell="C1" activePane="topRight" state="frozen"/>
      <selection pane="topRight" activeCell="B16" sqref="B16"/>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431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682</v>
      </c>
      <c r="D7" s="10">
        <v>300</v>
      </c>
      <c r="E7" s="10">
        <v>380</v>
      </c>
      <c r="F7" s="10"/>
      <c r="G7" s="10">
        <v>61</v>
      </c>
      <c r="H7" s="10">
        <v>220</v>
      </c>
      <c r="I7" s="10">
        <v>401</v>
      </c>
      <c r="J7" s="10"/>
      <c r="K7" s="10">
        <v>125</v>
      </c>
      <c r="L7" s="10">
        <v>151</v>
      </c>
      <c r="M7" s="10">
        <v>271</v>
      </c>
      <c r="N7" s="10">
        <v>135</v>
      </c>
      <c r="O7" s="10"/>
      <c r="P7" s="10">
        <v>116</v>
      </c>
      <c r="Q7" s="10">
        <v>153</v>
      </c>
      <c r="R7" s="10">
        <v>110</v>
      </c>
      <c r="S7" s="10">
        <v>273</v>
      </c>
      <c r="T7" s="10"/>
      <c r="U7" s="10">
        <v>356</v>
      </c>
      <c r="V7" s="10">
        <v>165</v>
      </c>
      <c r="W7" s="10">
        <v>89</v>
      </c>
      <c r="X7" s="10">
        <v>53</v>
      </c>
      <c r="Y7" s="10">
        <v>10</v>
      </c>
      <c r="Z7" s="10"/>
      <c r="AA7" s="10">
        <v>234</v>
      </c>
      <c r="AB7" s="10">
        <v>236</v>
      </c>
      <c r="AC7" s="10"/>
      <c r="AD7" s="10">
        <v>291</v>
      </c>
      <c r="AE7" s="10">
        <v>295</v>
      </c>
      <c r="AF7" s="10"/>
      <c r="AG7" s="10">
        <v>215</v>
      </c>
      <c r="AH7" s="10">
        <v>237</v>
      </c>
      <c r="AI7" s="10">
        <v>89</v>
      </c>
      <c r="AJ7" s="10" t="s">
        <v>122</v>
      </c>
      <c r="AK7" s="10" t="s">
        <v>122</v>
      </c>
      <c r="AL7" s="10" t="s">
        <v>122</v>
      </c>
      <c r="AM7" s="10">
        <v>20</v>
      </c>
      <c r="AN7" s="10">
        <v>51</v>
      </c>
      <c r="AO7" s="10">
        <v>3</v>
      </c>
      <c r="AP7" s="10"/>
      <c r="AQ7" s="10">
        <v>354</v>
      </c>
      <c r="AR7" s="10">
        <v>151</v>
      </c>
      <c r="AS7" s="10">
        <v>9</v>
      </c>
      <c r="AT7" s="10">
        <v>41</v>
      </c>
      <c r="AU7" s="10">
        <v>109</v>
      </c>
      <c r="AV7" s="10">
        <v>14</v>
      </c>
      <c r="AW7" s="10"/>
      <c r="AX7" s="10">
        <v>110</v>
      </c>
      <c r="AY7" s="10">
        <v>316</v>
      </c>
      <c r="AZ7" s="10">
        <v>25</v>
      </c>
      <c r="BA7" s="10">
        <v>104</v>
      </c>
      <c r="BB7" s="10">
        <v>127</v>
      </c>
      <c r="BC7" s="10"/>
      <c r="BD7" s="10">
        <v>465</v>
      </c>
      <c r="BE7" s="10">
        <v>215</v>
      </c>
      <c r="BF7" s="10"/>
      <c r="BG7" s="10">
        <v>359</v>
      </c>
      <c r="BH7" s="10">
        <v>320</v>
      </c>
      <c r="BI7" s="10"/>
      <c r="BJ7" s="10">
        <v>441</v>
      </c>
      <c r="BK7" s="10">
        <v>229</v>
      </c>
    </row>
    <row r="8" spans="2:63" ht="30" customHeight="1" x14ac:dyDescent="0.35">
      <c r="B8" s="11" t="s">
        <v>19</v>
      </c>
      <c r="C8" s="11">
        <v>672</v>
      </c>
      <c r="D8" s="11">
        <v>306</v>
      </c>
      <c r="E8" s="11">
        <v>364</v>
      </c>
      <c r="F8" s="11"/>
      <c r="G8" s="11">
        <v>64</v>
      </c>
      <c r="H8" s="11">
        <v>206</v>
      </c>
      <c r="I8" s="11">
        <v>402</v>
      </c>
      <c r="J8" s="11"/>
      <c r="K8" s="11">
        <v>115</v>
      </c>
      <c r="L8" s="11">
        <v>147</v>
      </c>
      <c r="M8" s="11">
        <v>264</v>
      </c>
      <c r="N8" s="11">
        <v>145</v>
      </c>
      <c r="O8" s="11"/>
      <c r="P8" s="11">
        <v>115</v>
      </c>
      <c r="Q8" s="11">
        <v>154</v>
      </c>
      <c r="R8" s="11">
        <v>108</v>
      </c>
      <c r="S8" s="11">
        <v>266</v>
      </c>
      <c r="T8" s="11"/>
      <c r="U8" s="11">
        <v>366</v>
      </c>
      <c r="V8" s="11">
        <v>155</v>
      </c>
      <c r="W8" s="11">
        <v>82</v>
      </c>
      <c r="X8" s="11">
        <v>49</v>
      </c>
      <c r="Y8" s="11">
        <v>10</v>
      </c>
      <c r="Z8" s="11"/>
      <c r="AA8" s="11">
        <v>228</v>
      </c>
      <c r="AB8" s="11">
        <v>236</v>
      </c>
      <c r="AC8" s="11"/>
      <c r="AD8" s="11">
        <v>283</v>
      </c>
      <c r="AE8" s="11">
        <v>294</v>
      </c>
      <c r="AF8" s="11"/>
      <c r="AG8" s="11">
        <v>214</v>
      </c>
      <c r="AH8" s="11">
        <v>234</v>
      </c>
      <c r="AI8" s="11">
        <v>85</v>
      </c>
      <c r="AJ8" s="11" t="s">
        <v>122</v>
      </c>
      <c r="AK8" s="11" t="s">
        <v>122</v>
      </c>
      <c r="AL8" s="11" t="s">
        <v>122</v>
      </c>
      <c r="AM8" s="11">
        <v>20</v>
      </c>
      <c r="AN8" s="11">
        <v>52</v>
      </c>
      <c r="AO8" s="11">
        <v>3</v>
      </c>
      <c r="AP8" s="11"/>
      <c r="AQ8" s="11">
        <v>349</v>
      </c>
      <c r="AR8" s="11">
        <v>148</v>
      </c>
      <c r="AS8" s="11">
        <v>9</v>
      </c>
      <c r="AT8" s="11">
        <v>40</v>
      </c>
      <c r="AU8" s="11">
        <v>108</v>
      </c>
      <c r="AV8" s="11">
        <v>14</v>
      </c>
      <c r="AW8" s="11"/>
      <c r="AX8" s="11">
        <v>112</v>
      </c>
      <c r="AY8" s="11">
        <v>308</v>
      </c>
      <c r="AZ8" s="11">
        <v>25</v>
      </c>
      <c r="BA8" s="11">
        <v>102</v>
      </c>
      <c r="BB8" s="11">
        <v>125</v>
      </c>
      <c r="BC8" s="11"/>
      <c r="BD8" s="11">
        <v>457</v>
      </c>
      <c r="BE8" s="11">
        <v>213</v>
      </c>
      <c r="BF8" s="11"/>
      <c r="BG8" s="11">
        <v>354</v>
      </c>
      <c r="BH8" s="11">
        <v>315</v>
      </c>
      <c r="BI8" s="11"/>
      <c r="BJ8" s="11">
        <v>433</v>
      </c>
      <c r="BK8" s="11">
        <v>227</v>
      </c>
    </row>
    <row r="9" spans="2:63" x14ac:dyDescent="0.35">
      <c r="B9" s="17" t="s">
        <v>144</v>
      </c>
      <c r="C9" s="16">
        <v>0.150994181748933</v>
      </c>
      <c r="D9" s="16">
        <v>0.114346562128001</v>
      </c>
      <c r="E9" s="16">
        <v>0.179974589210289</v>
      </c>
      <c r="F9" s="16"/>
      <c r="G9" s="16">
        <v>0.34967420136189398</v>
      </c>
      <c r="H9" s="16">
        <v>0.19128969666476001</v>
      </c>
      <c r="I9" s="16">
        <v>9.8532712698853206E-2</v>
      </c>
      <c r="J9" s="16"/>
      <c r="K9" s="16">
        <v>0.113255921376602</v>
      </c>
      <c r="L9" s="16">
        <v>0.10395903995052</v>
      </c>
      <c r="M9" s="16">
        <v>0.201317718527011</v>
      </c>
      <c r="N9" s="16">
        <v>0.13681952077019999</v>
      </c>
      <c r="O9" s="16"/>
      <c r="P9" s="16">
        <v>0.28755273377322199</v>
      </c>
      <c r="Q9" s="16">
        <v>0.20891583409915301</v>
      </c>
      <c r="R9" s="16">
        <v>0.13149850300489499</v>
      </c>
      <c r="S9" s="16">
        <v>7.5477663545075693E-2</v>
      </c>
      <c r="T9" s="16"/>
      <c r="U9" s="16">
        <v>0.14988786403714199</v>
      </c>
      <c r="V9" s="16">
        <v>0.175719531097495</v>
      </c>
      <c r="W9" s="16">
        <v>0.14263330958731299</v>
      </c>
      <c r="X9" s="16">
        <v>9.7788933068438597E-2</v>
      </c>
      <c r="Y9" s="16">
        <v>0.17183932765857299</v>
      </c>
      <c r="Z9" s="16"/>
      <c r="AA9" s="16">
        <v>0.13823513509499299</v>
      </c>
      <c r="AB9" s="16">
        <v>0.14699683661645199</v>
      </c>
      <c r="AC9" s="16"/>
      <c r="AD9" s="16">
        <v>0.120767124538136</v>
      </c>
      <c r="AE9" s="16">
        <v>0.14993273696175799</v>
      </c>
      <c r="AF9" s="16"/>
      <c r="AG9" s="16">
        <v>0.149539228378853</v>
      </c>
      <c r="AH9" s="16">
        <v>9.6543290761623698E-2</v>
      </c>
      <c r="AI9" s="16">
        <v>3.41749611897239E-2</v>
      </c>
      <c r="AJ9" s="16" t="s">
        <v>123</v>
      </c>
      <c r="AK9" s="16" t="s">
        <v>123</v>
      </c>
      <c r="AL9" s="16" t="s">
        <v>123</v>
      </c>
      <c r="AM9" s="16">
        <v>0.24328013098724499</v>
      </c>
      <c r="AN9" s="16">
        <v>0.46761763033254</v>
      </c>
      <c r="AO9" s="16">
        <v>0.66385596045511097</v>
      </c>
      <c r="AP9" s="16"/>
      <c r="AQ9" s="16">
        <v>8.4860627833437896E-2</v>
      </c>
      <c r="AR9" s="16">
        <v>0.116283699137845</v>
      </c>
      <c r="AS9" s="16">
        <v>0</v>
      </c>
      <c r="AT9" s="16">
        <v>0.31314676719296602</v>
      </c>
      <c r="AU9" s="16">
        <v>0.33513340919364198</v>
      </c>
      <c r="AV9" s="16">
        <v>0.34508031084052299</v>
      </c>
      <c r="AW9" s="16"/>
      <c r="AX9" s="16">
        <v>0.194970189766561</v>
      </c>
      <c r="AY9" s="16">
        <v>0.132708629470419</v>
      </c>
      <c r="AZ9" s="16">
        <v>0.115878708169079</v>
      </c>
      <c r="BA9" s="16">
        <v>0.13175730934035701</v>
      </c>
      <c r="BB9" s="16">
        <v>0.17963631063941701</v>
      </c>
      <c r="BC9" s="16"/>
      <c r="BD9" s="16">
        <v>0.13561793654777499</v>
      </c>
      <c r="BE9" s="16">
        <v>0.18529449867643299</v>
      </c>
      <c r="BF9" s="16"/>
      <c r="BG9" s="16">
        <v>0.148266098293836</v>
      </c>
      <c r="BH9" s="16">
        <v>0.15236884064411299</v>
      </c>
      <c r="BI9" s="16"/>
      <c r="BJ9" s="16">
        <v>0.18844182247421901</v>
      </c>
      <c r="BK9" s="16">
        <v>7.52276102595653E-2</v>
      </c>
    </row>
    <row r="10" spans="2:63" x14ac:dyDescent="0.35">
      <c r="B10" s="17" t="s">
        <v>145</v>
      </c>
      <c r="C10" s="16">
        <v>0.70567996695464397</v>
      </c>
      <c r="D10" s="16">
        <v>0.75910100666614899</v>
      </c>
      <c r="E10" s="16">
        <v>0.66183382886428299</v>
      </c>
      <c r="F10" s="16"/>
      <c r="G10" s="16">
        <v>0.47347410121292</v>
      </c>
      <c r="H10" s="16">
        <v>0.60556300696252197</v>
      </c>
      <c r="I10" s="16">
        <v>0.79415373117235499</v>
      </c>
      <c r="J10" s="16"/>
      <c r="K10" s="16">
        <v>0.74308111846688896</v>
      </c>
      <c r="L10" s="16">
        <v>0.75409959325179499</v>
      </c>
      <c r="M10" s="16">
        <v>0.65485820431810404</v>
      </c>
      <c r="N10" s="16">
        <v>0.719630596825658</v>
      </c>
      <c r="O10" s="16"/>
      <c r="P10" s="16">
        <v>0.54777021840808104</v>
      </c>
      <c r="Q10" s="16">
        <v>0.63009998396694999</v>
      </c>
      <c r="R10" s="16">
        <v>0.71729546998728999</v>
      </c>
      <c r="S10" s="16">
        <v>0.80210544185112398</v>
      </c>
      <c r="T10" s="16"/>
      <c r="U10" s="16">
        <v>0.70816243419672698</v>
      </c>
      <c r="V10" s="16">
        <v>0.68163232714972199</v>
      </c>
      <c r="W10" s="16">
        <v>0.72517166943921996</v>
      </c>
      <c r="X10" s="16">
        <v>0.75246015568340097</v>
      </c>
      <c r="Y10" s="16">
        <v>0.73031812123203299</v>
      </c>
      <c r="Z10" s="16"/>
      <c r="AA10" s="16">
        <v>0.72710500041486803</v>
      </c>
      <c r="AB10" s="16">
        <v>0.69559630528048999</v>
      </c>
      <c r="AC10" s="16"/>
      <c r="AD10" s="16">
        <v>0.74449757782060899</v>
      </c>
      <c r="AE10" s="16">
        <v>0.710328817278992</v>
      </c>
      <c r="AF10" s="16"/>
      <c r="AG10" s="16">
        <v>0.71731940386265602</v>
      </c>
      <c r="AH10" s="16">
        <v>0.80333026246169004</v>
      </c>
      <c r="AI10" s="16">
        <v>0.79741691045709095</v>
      </c>
      <c r="AJ10" s="16" t="s">
        <v>123</v>
      </c>
      <c r="AK10" s="16" t="s">
        <v>123</v>
      </c>
      <c r="AL10" s="16" t="s">
        <v>123</v>
      </c>
      <c r="AM10" s="16">
        <v>0.61233538358509698</v>
      </c>
      <c r="AN10" s="16">
        <v>0.33982311535430598</v>
      </c>
      <c r="AO10" s="16">
        <v>0.33614403954488897</v>
      </c>
      <c r="AP10" s="16"/>
      <c r="AQ10" s="16">
        <v>0.79211940216924204</v>
      </c>
      <c r="AR10" s="16">
        <v>0.71811319720137301</v>
      </c>
      <c r="AS10" s="16">
        <v>0.89899096421410896</v>
      </c>
      <c r="AT10" s="16">
        <v>0.56775222880939802</v>
      </c>
      <c r="AU10" s="16">
        <v>0.47564882578065998</v>
      </c>
      <c r="AV10" s="16">
        <v>0.53021940983360805</v>
      </c>
      <c r="AW10" s="16"/>
      <c r="AX10" s="16">
        <v>0.677386261374052</v>
      </c>
      <c r="AY10" s="16">
        <v>0.73204358651517498</v>
      </c>
      <c r="AZ10" s="16">
        <v>0.66519947954151404</v>
      </c>
      <c r="BA10" s="16">
        <v>0.73408089483218997</v>
      </c>
      <c r="BB10" s="16">
        <v>0.65091515452821402</v>
      </c>
      <c r="BC10" s="16"/>
      <c r="BD10" s="16">
        <v>0.73934630419286096</v>
      </c>
      <c r="BE10" s="16">
        <v>0.63089827347171901</v>
      </c>
      <c r="BF10" s="16"/>
      <c r="BG10" s="16">
        <v>0.75440817680294403</v>
      </c>
      <c r="BH10" s="16">
        <v>0.65128377682942296</v>
      </c>
      <c r="BI10" s="16"/>
      <c r="BJ10" s="16">
        <v>0.67257928029176395</v>
      </c>
      <c r="BK10" s="16">
        <v>0.77365500672946996</v>
      </c>
    </row>
    <row r="11" spans="2:63" x14ac:dyDescent="0.35">
      <c r="B11" s="17" t="s">
        <v>164</v>
      </c>
      <c r="C11" s="18">
        <v>0.143325851296423</v>
      </c>
      <c r="D11" s="18">
        <v>0.12655243120585</v>
      </c>
      <c r="E11" s="18">
        <v>0.15819158192542801</v>
      </c>
      <c r="F11" s="18"/>
      <c r="G11" s="18">
        <v>0.176851697425187</v>
      </c>
      <c r="H11" s="18">
        <v>0.203147296372718</v>
      </c>
      <c r="I11" s="18">
        <v>0.107313556128792</v>
      </c>
      <c r="J11" s="18"/>
      <c r="K11" s="18">
        <v>0.14366296015650901</v>
      </c>
      <c r="L11" s="18">
        <v>0.14194136679768499</v>
      </c>
      <c r="M11" s="18">
        <v>0.14382407715488399</v>
      </c>
      <c r="N11" s="18">
        <v>0.14354988240414299</v>
      </c>
      <c r="O11" s="18"/>
      <c r="P11" s="18">
        <v>0.16467704781869699</v>
      </c>
      <c r="Q11" s="18">
        <v>0.16098418193389699</v>
      </c>
      <c r="R11" s="18">
        <v>0.15120602700781399</v>
      </c>
      <c r="S11" s="18">
        <v>0.12241689460380099</v>
      </c>
      <c r="T11" s="18"/>
      <c r="U11" s="18">
        <v>0.141949701766132</v>
      </c>
      <c r="V11" s="18">
        <v>0.14264814175278201</v>
      </c>
      <c r="W11" s="18">
        <v>0.132195020973467</v>
      </c>
      <c r="X11" s="18">
        <v>0.14975091124816101</v>
      </c>
      <c r="Y11" s="18">
        <v>9.7842551109393994E-2</v>
      </c>
      <c r="Z11" s="18"/>
      <c r="AA11" s="18">
        <v>0.134659864490139</v>
      </c>
      <c r="AB11" s="18">
        <v>0.15740685810305799</v>
      </c>
      <c r="AC11" s="18"/>
      <c r="AD11" s="18">
        <v>0.134735297641254</v>
      </c>
      <c r="AE11" s="18">
        <v>0.13973844575925001</v>
      </c>
      <c r="AF11" s="18"/>
      <c r="AG11" s="18">
        <v>0.133141367758491</v>
      </c>
      <c r="AH11" s="18">
        <v>0.100126446776686</v>
      </c>
      <c r="AI11" s="18">
        <v>0.168408128353185</v>
      </c>
      <c r="AJ11" s="18" t="s">
        <v>123</v>
      </c>
      <c r="AK11" s="18" t="s">
        <v>123</v>
      </c>
      <c r="AL11" s="18" t="s">
        <v>123</v>
      </c>
      <c r="AM11" s="18">
        <v>0.144384485427657</v>
      </c>
      <c r="AN11" s="18">
        <v>0.19255925431315299</v>
      </c>
      <c r="AO11" s="18">
        <v>0</v>
      </c>
      <c r="AP11" s="18"/>
      <c r="AQ11" s="18">
        <v>0.123019969997321</v>
      </c>
      <c r="AR11" s="18">
        <v>0.16560310366078099</v>
      </c>
      <c r="AS11" s="18">
        <v>0.101009035785891</v>
      </c>
      <c r="AT11" s="18">
        <v>0.119101003997635</v>
      </c>
      <c r="AU11" s="18">
        <v>0.18921776502569701</v>
      </c>
      <c r="AV11" s="18">
        <v>0.124700279325869</v>
      </c>
      <c r="AW11" s="18"/>
      <c r="AX11" s="18">
        <v>0.127643548859387</v>
      </c>
      <c r="AY11" s="18">
        <v>0.13524778401440599</v>
      </c>
      <c r="AZ11" s="18">
        <v>0.21892181228940699</v>
      </c>
      <c r="BA11" s="18">
        <v>0.134161795827452</v>
      </c>
      <c r="BB11" s="18">
        <v>0.16944853483236899</v>
      </c>
      <c r="BC11" s="18"/>
      <c r="BD11" s="18">
        <v>0.125035759259364</v>
      </c>
      <c r="BE11" s="18">
        <v>0.183807227851848</v>
      </c>
      <c r="BF11" s="18"/>
      <c r="BG11" s="18">
        <v>9.7325724903220806E-2</v>
      </c>
      <c r="BH11" s="18">
        <v>0.196347382526463</v>
      </c>
      <c r="BI11" s="18"/>
      <c r="BJ11" s="18">
        <v>0.13897889723401699</v>
      </c>
      <c r="BK11" s="18">
        <v>0.151117383010965</v>
      </c>
    </row>
    <row r="12" spans="2:63" x14ac:dyDescent="0.35">
      <c r="B12" t="s">
        <v>492</v>
      </c>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K27"/>
  <sheetViews>
    <sheetView showGridLines="0" topLeftCell="A17" workbookViewId="0">
      <pane xSplit="2" topLeftCell="C1" activePane="topRight" state="frozen"/>
      <selection pane="topRight" activeCell="B27" sqref="B27"/>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444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479</v>
      </c>
      <c r="D7" s="10">
        <v>229</v>
      </c>
      <c r="E7" s="10">
        <v>249</v>
      </c>
      <c r="F7" s="10"/>
      <c r="G7" s="10">
        <v>28</v>
      </c>
      <c r="H7" s="10">
        <v>133</v>
      </c>
      <c r="I7" s="10">
        <v>318</v>
      </c>
      <c r="J7" s="10"/>
      <c r="K7" s="10">
        <v>93</v>
      </c>
      <c r="L7" s="10">
        <v>113</v>
      </c>
      <c r="M7" s="10">
        <v>176</v>
      </c>
      <c r="N7" s="10">
        <v>97</v>
      </c>
      <c r="O7" s="10"/>
      <c r="P7" s="10">
        <v>63</v>
      </c>
      <c r="Q7" s="10">
        <v>96</v>
      </c>
      <c r="R7" s="10">
        <v>78</v>
      </c>
      <c r="S7" s="10">
        <v>218</v>
      </c>
      <c r="T7" s="10"/>
      <c r="U7" s="10">
        <v>251</v>
      </c>
      <c r="V7" s="10">
        <v>112</v>
      </c>
      <c r="W7" s="10">
        <v>64</v>
      </c>
      <c r="X7" s="10">
        <v>40</v>
      </c>
      <c r="Y7" s="10">
        <v>7</v>
      </c>
      <c r="Z7" s="10"/>
      <c r="AA7" s="10">
        <v>170</v>
      </c>
      <c r="AB7" s="10">
        <v>163</v>
      </c>
      <c r="AC7" s="10"/>
      <c r="AD7" s="10">
        <v>216</v>
      </c>
      <c r="AE7" s="10">
        <v>208</v>
      </c>
      <c r="AF7" s="10"/>
      <c r="AG7" s="10">
        <v>153</v>
      </c>
      <c r="AH7" s="10">
        <v>190</v>
      </c>
      <c r="AI7" s="10">
        <v>71</v>
      </c>
      <c r="AJ7" s="10" t="s">
        <v>122</v>
      </c>
      <c r="AK7" s="10" t="s">
        <v>122</v>
      </c>
      <c r="AL7" s="10" t="s">
        <v>122</v>
      </c>
      <c r="AM7" s="10">
        <v>12</v>
      </c>
      <c r="AN7" s="10">
        <v>17</v>
      </c>
      <c r="AO7" s="10">
        <v>1</v>
      </c>
      <c r="AP7" s="10"/>
      <c r="AQ7" s="10">
        <v>280</v>
      </c>
      <c r="AR7" s="10">
        <v>108</v>
      </c>
      <c r="AS7" s="10">
        <v>8</v>
      </c>
      <c r="AT7" s="10">
        <v>23</v>
      </c>
      <c r="AU7" s="10">
        <v>51</v>
      </c>
      <c r="AV7" s="10">
        <v>7</v>
      </c>
      <c r="AW7" s="10"/>
      <c r="AX7" s="10">
        <v>75</v>
      </c>
      <c r="AY7" s="10">
        <v>229</v>
      </c>
      <c r="AZ7" s="10">
        <v>17</v>
      </c>
      <c r="BA7" s="10">
        <v>76</v>
      </c>
      <c r="BB7" s="10">
        <v>82</v>
      </c>
      <c r="BC7" s="10"/>
      <c r="BD7" s="10">
        <v>341</v>
      </c>
      <c r="BE7" s="10">
        <v>136</v>
      </c>
      <c r="BF7" s="10"/>
      <c r="BG7" s="10">
        <v>269</v>
      </c>
      <c r="BH7" s="10">
        <v>208</v>
      </c>
      <c r="BI7" s="10"/>
      <c r="BJ7" s="10">
        <v>296</v>
      </c>
      <c r="BK7" s="10">
        <v>176</v>
      </c>
    </row>
    <row r="8" spans="2:63" ht="30" customHeight="1" x14ac:dyDescent="0.35">
      <c r="B8" s="11" t="s">
        <v>19</v>
      </c>
      <c r="C8" s="11">
        <v>474</v>
      </c>
      <c r="D8" s="11">
        <v>232</v>
      </c>
      <c r="E8" s="11">
        <v>241</v>
      </c>
      <c r="F8" s="11"/>
      <c r="G8" s="11">
        <v>30</v>
      </c>
      <c r="H8" s="11">
        <v>125</v>
      </c>
      <c r="I8" s="11">
        <v>319</v>
      </c>
      <c r="J8" s="11"/>
      <c r="K8" s="11">
        <v>86</v>
      </c>
      <c r="L8" s="11">
        <v>111</v>
      </c>
      <c r="M8" s="11">
        <v>173</v>
      </c>
      <c r="N8" s="11">
        <v>105</v>
      </c>
      <c r="O8" s="11"/>
      <c r="P8" s="11">
        <v>63</v>
      </c>
      <c r="Q8" s="11">
        <v>97</v>
      </c>
      <c r="R8" s="11">
        <v>77</v>
      </c>
      <c r="S8" s="11">
        <v>214</v>
      </c>
      <c r="T8" s="11"/>
      <c r="U8" s="11">
        <v>259</v>
      </c>
      <c r="V8" s="11">
        <v>106</v>
      </c>
      <c r="W8" s="11">
        <v>60</v>
      </c>
      <c r="X8" s="11">
        <v>37</v>
      </c>
      <c r="Y8" s="11">
        <v>7</v>
      </c>
      <c r="Z8" s="11"/>
      <c r="AA8" s="11">
        <v>166</v>
      </c>
      <c r="AB8" s="11">
        <v>164</v>
      </c>
      <c r="AC8" s="11"/>
      <c r="AD8" s="11">
        <v>211</v>
      </c>
      <c r="AE8" s="11">
        <v>209</v>
      </c>
      <c r="AF8" s="11"/>
      <c r="AG8" s="11">
        <v>154</v>
      </c>
      <c r="AH8" s="11">
        <v>188</v>
      </c>
      <c r="AI8" s="11">
        <v>68</v>
      </c>
      <c r="AJ8" s="11" t="s">
        <v>122</v>
      </c>
      <c r="AK8" s="11" t="s">
        <v>122</v>
      </c>
      <c r="AL8" s="11" t="s">
        <v>122</v>
      </c>
      <c r="AM8" s="11">
        <v>12</v>
      </c>
      <c r="AN8" s="11">
        <v>18</v>
      </c>
      <c r="AO8" s="11">
        <v>1</v>
      </c>
      <c r="AP8" s="11"/>
      <c r="AQ8" s="11">
        <v>276</v>
      </c>
      <c r="AR8" s="11">
        <v>106</v>
      </c>
      <c r="AS8" s="11">
        <v>8</v>
      </c>
      <c r="AT8" s="11">
        <v>23</v>
      </c>
      <c r="AU8" s="11">
        <v>51</v>
      </c>
      <c r="AV8" s="11">
        <v>7</v>
      </c>
      <c r="AW8" s="11"/>
      <c r="AX8" s="11">
        <v>76</v>
      </c>
      <c r="AY8" s="11">
        <v>226</v>
      </c>
      <c r="AZ8" s="11">
        <v>17</v>
      </c>
      <c r="BA8" s="11">
        <v>75</v>
      </c>
      <c r="BB8" s="11">
        <v>81</v>
      </c>
      <c r="BC8" s="11"/>
      <c r="BD8" s="11">
        <v>338</v>
      </c>
      <c r="BE8" s="11">
        <v>134</v>
      </c>
      <c r="BF8" s="11"/>
      <c r="BG8" s="11">
        <v>267</v>
      </c>
      <c r="BH8" s="11">
        <v>205</v>
      </c>
      <c r="BI8" s="11"/>
      <c r="BJ8" s="11">
        <v>291</v>
      </c>
      <c r="BK8" s="11">
        <v>176</v>
      </c>
    </row>
    <row r="9" spans="2:63" ht="29" x14ac:dyDescent="0.35">
      <c r="B9" s="17" t="s">
        <v>432</v>
      </c>
      <c r="C9" s="16">
        <v>0.49714773251709299</v>
      </c>
      <c r="D9" s="16">
        <v>0.48166455790882301</v>
      </c>
      <c r="E9" s="16">
        <v>0.509950652629094</v>
      </c>
      <c r="F9" s="16"/>
      <c r="G9" s="16">
        <v>0.33304985231713602</v>
      </c>
      <c r="H9" s="16">
        <v>0.36073857173871399</v>
      </c>
      <c r="I9" s="16">
        <v>0.56609768132120097</v>
      </c>
      <c r="J9" s="16"/>
      <c r="K9" s="16">
        <v>0.54407312437312205</v>
      </c>
      <c r="L9" s="16">
        <v>0.49451019679559699</v>
      </c>
      <c r="M9" s="16">
        <v>0.51551175316170705</v>
      </c>
      <c r="N9" s="16">
        <v>0.43116571138841298</v>
      </c>
      <c r="O9" s="16"/>
      <c r="P9" s="16">
        <v>0.34324861807323198</v>
      </c>
      <c r="Q9" s="16">
        <v>0.48575912477338201</v>
      </c>
      <c r="R9" s="16">
        <v>0.52556438861406196</v>
      </c>
      <c r="S9" s="16">
        <v>0.52773249738745598</v>
      </c>
      <c r="T9" s="16"/>
      <c r="U9" s="16">
        <v>0.53682023641919596</v>
      </c>
      <c r="V9" s="16">
        <v>0.48561173877335301</v>
      </c>
      <c r="W9" s="16">
        <v>0.43693310288501103</v>
      </c>
      <c r="X9" s="16">
        <v>0.40742957250865802</v>
      </c>
      <c r="Y9" s="16">
        <v>0.40182704763023003</v>
      </c>
      <c r="Z9" s="16"/>
      <c r="AA9" s="16">
        <v>0.470116650283399</v>
      </c>
      <c r="AB9" s="16">
        <v>0.50796076315081795</v>
      </c>
      <c r="AC9" s="16"/>
      <c r="AD9" s="16">
        <v>0.50165896535161902</v>
      </c>
      <c r="AE9" s="16">
        <v>0.51437897812590205</v>
      </c>
      <c r="AF9" s="16"/>
      <c r="AG9" s="16">
        <v>0.42055599584476</v>
      </c>
      <c r="AH9" s="16">
        <v>0.59752193635283302</v>
      </c>
      <c r="AI9" s="16">
        <v>0.456791637978743</v>
      </c>
      <c r="AJ9" s="16" t="s">
        <v>123</v>
      </c>
      <c r="AK9" s="16" t="s">
        <v>123</v>
      </c>
      <c r="AL9" s="16" t="s">
        <v>123</v>
      </c>
      <c r="AM9" s="16">
        <v>0.321038479806042</v>
      </c>
      <c r="AN9" s="16">
        <v>0.29452360930589999</v>
      </c>
      <c r="AO9" s="16">
        <v>0</v>
      </c>
      <c r="AP9" s="16"/>
      <c r="AQ9" s="16">
        <v>0.52326631418664404</v>
      </c>
      <c r="AR9" s="16">
        <v>0.49494785425031101</v>
      </c>
      <c r="AS9" s="16">
        <v>0.30437849829427699</v>
      </c>
      <c r="AT9" s="16">
        <v>0.46175468953221099</v>
      </c>
      <c r="AU9" s="16">
        <v>0.39032016844254902</v>
      </c>
      <c r="AV9" s="16">
        <v>0.61315451958595502</v>
      </c>
      <c r="AW9" s="16"/>
      <c r="AX9" s="16">
        <v>0.477089226032679</v>
      </c>
      <c r="AY9" s="16">
        <v>0.50842340735994995</v>
      </c>
      <c r="AZ9" s="16">
        <v>0.53864494517351802</v>
      </c>
      <c r="BA9" s="16">
        <v>0.50377790701887304</v>
      </c>
      <c r="BB9" s="16">
        <v>0.46977480537056798</v>
      </c>
      <c r="BC9" s="16"/>
      <c r="BD9" s="16">
        <v>0.51963744669965695</v>
      </c>
      <c r="BE9" s="16">
        <v>0.44755800266427198</v>
      </c>
      <c r="BF9" s="16"/>
      <c r="BG9" s="16">
        <v>0.54871238227589103</v>
      </c>
      <c r="BH9" s="16">
        <v>0.42985214633087299</v>
      </c>
      <c r="BI9" s="16"/>
      <c r="BJ9" s="16">
        <v>0.46541581440686403</v>
      </c>
      <c r="BK9" s="16">
        <v>0.54538605638487003</v>
      </c>
    </row>
    <row r="10" spans="2:63" ht="29" x14ac:dyDescent="0.35">
      <c r="B10" s="17" t="s">
        <v>433</v>
      </c>
      <c r="C10" s="16">
        <v>0.17358108378445899</v>
      </c>
      <c r="D10" s="16">
        <v>0.185538636919131</v>
      </c>
      <c r="E10" s="16">
        <v>0.16278992030147099</v>
      </c>
      <c r="F10" s="16"/>
      <c r="G10" s="16">
        <v>0.111667795842133</v>
      </c>
      <c r="H10" s="16">
        <v>0.220938643527476</v>
      </c>
      <c r="I10" s="16">
        <v>0.160995409667581</v>
      </c>
      <c r="J10" s="16"/>
      <c r="K10" s="16">
        <v>9.8076588870221804E-2</v>
      </c>
      <c r="L10" s="16">
        <v>0.15926927701920801</v>
      </c>
      <c r="M10" s="16">
        <v>0.202412188016763</v>
      </c>
      <c r="N10" s="16">
        <v>0.202745139397986</v>
      </c>
      <c r="O10" s="16"/>
      <c r="P10" s="16">
        <v>0.21066060727670299</v>
      </c>
      <c r="Q10" s="16">
        <v>0.15427613012229999</v>
      </c>
      <c r="R10" s="16">
        <v>0.17548158877426201</v>
      </c>
      <c r="S10" s="16">
        <v>0.17630455249805199</v>
      </c>
      <c r="T10" s="16"/>
      <c r="U10" s="16">
        <v>0.175628871909423</v>
      </c>
      <c r="V10" s="16">
        <v>0.143182984234168</v>
      </c>
      <c r="W10" s="16">
        <v>0.20526763766785999</v>
      </c>
      <c r="X10" s="16">
        <v>0.174712746031188</v>
      </c>
      <c r="Y10" s="16">
        <v>0.26767801554092702</v>
      </c>
      <c r="Z10" s="16"/>
      <c r="AA10" s="16">
        <v>0.16946896754056501</v>
      </c>
      <c r="AB10" s="16">
        <v>0.210359555212215</v>
      </c>
      <c r="AC10" s="16"/>
      <c r="AD10" s="16">
        <v>0.156354703449303</v>
      </c>
      <c r="AE10" s="16">
        <v>0.17018577997374401</v>
      </c>
      <c r="AF10" s="16"/>
      <c r="AG10" s="16">
        <v>0.22208785538290801</v>
      </c>
      <c r="AH10" s="16">
        <v>0.12517857406382599</v>
      </c>
      <c r="AI10" s="16">
        <v>0.19698391395565501</v>
      </c>
      <c r="AJ10" s="16" t="s">
        <v>123</v>
      </c>
      <c r="AK10" s="16" t="s">
        <v>123</v>
      </c>
      <c r="AL10" s="16" t="s">
        <v>123</v>
      </c>
      <c r="AM10" s="16">
        <v>0.29407734120547901</v>
      </c>
      <c r="AN10" s="16">
        <v>5.9173848855576701E-2</v>
      </c>
      <c r="AO10" s="16">
        <v>1</v>
      </c>
      <c r="AP10" s="16"/>
      <c r="AQ10" s="16">
        <v>0.178781535203411</v>
      </c>
      <c r="AR10" s="16">
        <v>0.182158447136757</v>
      </c>
      <c r="AS10" s="16">
        <v>0.117554862085401</v>
      </c>
      <c r="AT10" s="16">
        <v>8.9296345043911096E-2</v>
      </c>
      <c r="AU10" s="16">
        <v>0.18806491762342001</v>
      </c>
      <c r="AV10" s="16">
        <v>0.12549412812823199</v>
      </c>
      <c r="AW10" s="16"/>
      <c r="AX10" s="16">
        <v>0.15175952911162099</v>
      </c>
      <c r="AY10" s="16">
        <v>0.16572095034158801</v>
      </c>
      <c r="AZ10" s="16">
        <v>0.177035115047011</v>
      </c>
      <c r="BA10" s="16">
        <v>0.171713640556344</v>
      </c>
      <c r="BB10" s="16">
        <v>0.21677867901263601</v>
      </c>
      <c r="BC10" s="16"/>
      <c r="BD10" s="16">
        <v>0.17036304177206099</v>
      </c>
      <c r="BE10" s="16">
        <v>0.18408679055874799</v>
      </c>
      <c r="BF10" s="16"/>
      <c r="BG10" s="16">
        <v>0.16482748215134499</v>
      </c>
      <c r="BH10" s="16">
        <v>0.18197316176743</v>
      </c>
      <c r="BI10" s="16"/>
      <c r="BJ10" s="16">
        <v>0.178764474551173</v>
      </c>
      <c r="BK10" s="16">
        <v>0.16701871849198599</v>
      </c>
    </row>
    <row r="11" spans="2:63" ht="29" x14ac:dyDescent="0.35">
      <c r="B11" s="17" t="s">
        <v>434</v>
      </c>
      <c r="C11" s="16">
        <v>0.15764256740372701</v>
      </c>
      <c r="D11" s="16">
        <v>0.120956509029347</v>
      </c>
      <c r="E11" s="16">
        <v>0.193653830801649</v>
      </c>
      <c r="F11" s="16"/>
      <c r="G11" s="16">
        <v>0.261042586586959</v>
      </c>
      <c r="H11" s="16">
        <v>0.25426548310221597</v>
      </c>
      <c r="I11" s="16">
        <v>0.110028787194525</v>
      </c>
      <c r="J11" s="16"/>
      <c r="K11" s="16">
        <v>0.13595902524536099</v>
      </c>
      <c r="L11" s="16">
        <v>0.16657542291629199</v>
      </c>
      <c r="M11" s="16">
        <v>0.14261986623077599</v>
      </c>
      <c r="N11" s="16">
        <v>0.19079355989753299</v>
      </c>
      <c r="O11" s="16"/>
      <c r="P11" s="16">
        <v>0.25249710346402499</v>
      </c>
      <c r="Q11" s="16">
        <v>0.14977429319573801</v>
      </c>
      <c r="R11" s="16">
        <v>6.5018015258937203E-2</v>
      </c>
      <c r="S11" s="16">
        <v>0.174811099237937</v>
      </c>
      <c r="T11" s="16"/>
      <c r="U11" s="16">
        <v>0.14166705291808701</v>
      </c>
      <c r="V11" s="16">
        <v>0.159142007662915</v>
      </c>
      <c r="W11" s="16">
        <v>0.17006400754567799</v>
      </c>
      <c r="X11" s="16">
        <v>0.194077958132888</v>
      </c>
      <c r="Y11" s="16">
        <v>0.26767801554092702</v>
      </c>
      <c r="Z11" s="16"/>
      <c r="AA11" s="16">
        <v>0.16679019292786501</v>
      </c>
      <c r="AB11" s="16">
        <v>0.15889179705055101</v>
      </c>
      <c r="AC11" s="16"/>
      <c r="AD11" s="16">
        <v>0.152642601785201</v>
      </c>
      <c r="AE11" s="16">
        <v>0.15307104620502099</v>
      </c>
      <c r="AF11" s="16"/>
      <c r="AG11" s="16">
        <v>0.184771051702873</v>
      </c>
      <c r="AH11" s="16">
        <v>0.120422778272567</v>
      </c>
      <c r="AI11" s="16">
        <v>0.17877072290669499</v>
      </c>
      <c r="AJ11" s="16" t="s">
        <v>123</v>
      </c>
      <c r="AK11" s="16" t="s">
        <v>123</v>
      </c>
      <c r="AL11" s="16" t="s">
        <v>123</v>
      </c>
      <c r="AM11" s="16">
        <v>0.356240452426829</v>
      </c>
      <c r="AN11" s="16">
        <v>0.20212972962015299</v>
      </c>
      <c r="AO11" s="16">
        <v>0</v>
      </c>
      <c r="AP11" s="16"/>
      <c r="AQ11" s="16">
        <v>0.15999781106204899</v>
      </c>
      <c r="AR11" s="16">
        <v>0.15312344076336301</v>
      </c>
      <c r="AS11" s="16">
        <v>0.34432761741485801</v>
      </c>
      <c r="AT11" s="16">
        <v>0.129077173514065</v>
      </c>
      <c r="AU11" s="16">
        <v>0.13098074579514399</v>
      </c>
      <c r="AV11" s="16">
        <v>0.24425431529659999</v>
      </c>
      <c r="AW11" s="16"/>
      <c r="AX11" s="16">
        <v>9.0311291687248205E-2</v>
      </c>
      <c r="AY11" s="16">
        <v>0.136968331356702</v>
      </c>
      <c r="AZ11" s="16">
        <v>0.16495216610549801</v>
      </c>
      <c r="BA11" s="16">
        <v>0.21854390062237999</v>
      </c>
      <c r="BB11" s="16">
        <v>0.220357402695674</v>
      </c>
      <c r="BC11" s="16"/>
      <c r="BD11" s="16">
        <v>0.135479091237628</v>
      </c>
      <c r="BE11" s="16">
        <v>0.20876250492873999</v>
      </c>
      <c r="BF11" s="16"/>
      <c r="BG11" s="16">
        <v>0.118158651078847</v>
      </c>
      <c r="BH11" s="16">
        <v>0.205859903842777</v>
      </c>
      <c r="BI11" s="16"/>
      <c r="BJ11" s="16">
        <v>0.17058033612870299</v>
      </c>
      <c r="BK11" s="16">
        <v>0.12582188018219501</v>
      </c>
    </row>
    <row r="12" spans="2:63" ht="29" x14ac:dyDescent="0.35">
      <c r="B12" s="17" t="s">
        <v>435</v>
      </c>
      <c r="C12" s="16">
        <v>0.14387493884238101</v>
      </c>
      <c r="D12" s="16">
        <v>0.14487359301663899</v>
      </c>
      <c r="E12" s="16">
        <v>0.143518004531311</v>
      </c>
      <c r="F12" s="16"/>
      <c r="G12" s="16">
        <v>0.113845490224864</v>
      </c>
      <c r="H12" s="16">
        <v>0.23191094416333799</v>
      </c>
      <c r="I12" s="16">
        <v>0.112355980938426</v>
      </c>
      <c r="J12" s="16"/>
      <c r="K12" s="16">
        <v>0.10488378637474501</v>
      </c>
      <c r="L12" s="16">
        <v>0.13063568054723701</v>
      </c>
      <c r="M12" s="16">
        <v>0.166968560316549</v>
      </c>
      <c r="N12" s="16">
        <v>0.151540066882388</v>
      </c>
      <c r="O12" s="16"/>
      <c r="P12" s="16">
        <v>0.14057617253778901</v>
      </c>
      <c r="Q12" s="16">
        <v>0.168411235438269</v>
      </c>
      <c r="R12" s="16">
        <v>0.12407064875172499</v>
      </c>
      <c r="S12" s="16">
        <v>0.14757877709817399</v>
      </c>
      <c r="T12" s="16"/>
      <c r="U12" s="16">
        <v>0.118978593687664</v>
      </c>
      <c r="V12" s="16">
        <v>0.16116150886785099</v>
      </c>
      <c r="W12" s="16">
        <v>0.172360839164764</v>
      </c>
      <c r="X12" s="16">
        <v>0.24406283514698299</v>
      </c>
      <c r="Y12" s="16">
        <v>0.13383900777046301</v>
      </c>
      <c r="Z12" s="16"/>
      <c r="AA12" s="16">
        <v>0.161809700400384</v>
      </c>
      <c r="AB12" s="16">
        <v>0.15076463223599801</v>
      </c>
      <c r="AC12" s="16"/>
      <c r="AD12" s="16">
        <v>0.13528702035034099</v>
      </c>
      <c r="AE12" s="16">
        <v>0.14567823814856601</v>
      </c>
      <c r="AF12" s="16"/>
      <c r="AG12" s="16">
        <v>0.16798040163297601</v>
      </c>
      <c r="AH12" s="16">
        <v>0.107362469523012</v>
      </c>
      <c r="AI12" s="16">
        <v>0.177094843426991</v>
      </c>
      <c r="AJ12" s="16" t="s">
        <v>123</v>
      </c>
      <c r="AK12" s="16" t="s">
        <v>123</v>
      </c>
      <c r="AL12" s="16" t="s">
        <v>123</v>
      </c>
      <c r="AM12" s="16">
        <v>8.1595561646307393E-2</v>
      </c>
      <c r="AN12" s="16">
        <v>0.30695884094938602</v>
      </c>
      <c r="AO12" s="16">
        <v>0</v>
      </c>
      <c r="AP12" s="16"/>
      <c r="AQ12" s="16">
        <v>0.154129850374637</v>
      </c>
      <c r="AR12" s="16">
        <v>0.17028283270971001</v>
      </c>
      <c r="AS12" s="16">
        <v>0</v>
      </c>
      <c r="AT12" s="16">
        <v>4.5978488585978999E-2</v>
      </c>
      <c r="AU12" s="16">
        <v>0.12707936263091901</v>
      </c>
      <c r="AV12" s="16">
        <v>0</v>
      </c>
      <c r="AW12" s="16"/>
      <c r="AX12" s="16">
        <v>0.196994665223031</v>
      </c>
      <c r="AY12" s="16">
        <v>0.12780613883157599</v>
      </c>
      <c r="AZ12" s="16">
        <v>0.111594575330855</v>
      </c>
      <c r="BA12" s="16">
        <v>0.195894573486322</v>
      </c>
      <c r="BB12" s="16">
        <v>9.7889977517709503E-2</v>
      </c>
      <c r="BC12" s="16"/>
      <c r="BD12" s="16">
        <v>0.12864351785026501</v>
      </c>
      <c r="BE12" s="16">
        <v>0.17738265280341001</v>
      </c>
      <c r="BF12" s="16"/>
      <c r="BG12" s="16">
        <v>0.12060146337848</v>
      </c>
      <c r="BH12" s="16">
        <v>0.17086828504968299</v>
      </c>
      <c r="BI12" s="16"/>
      <c r="BJ12" s="16">
        <v>0.14924215423308801</v>
      </c>
      <c r="BK12" s="16">
        <v>0.13521657619861099</v>
      </c>
    </row>
    <row r="13" spans="2:63" ht="29" x14ac:dyDescent="0.35">
      <c r="B13" s="17" t="s">
        <v>436</v>
      </c>
      <c r="C13" s="16">
        <v>0.10901875534814</v>
      </c>
      <c r="D13" s="16">
        <v>0.103842653407082</v>
      </c>
      <c r="E13" s="16">
        <v>0.114464727851878</v>
      </c>
      <c r="F13" s="16"/>
      <c r="G13" s="16">
        <v>0.23065450842578999</v>
      </c>
      <c r="H13" s="16">
        <v>0.19784782100661899</v>
      </c>
      <c r="I13" s="16">
        <v>6.2707929730864004E-2</v>
      </c>
      <c r="J13" s="16"/>
      <c r="K13" s="16">
        <v>0.116380137752604</v>
      </c>
      <c r="L13" s="16">
        <v>0.12260382604700901</v>
      </c>
      <c r="M13" s="16">
        <v>8.8649536728800896E-2</v>
      </c>
      <c r="N13" s="16">
        <v>0.12234582955098</v>
      </c>
      <c r="O13" s="16"/>
      <c r="P13" s="16">
        <v>0.243318480797692</v>
      </c>
      <c r="Q13" s="16">
        <v>0.13689517521859801</v>
      </c>
      <c r="R13" s="16">
        <v>0.114524380410194</v>
      </c>
      <c r="S13" s="16">
        <v>6.19408595236094E-2</v>
      </c>
      <c r="T13" s="16"/>
      <c r="U13" s="16">
        <v>0.120636881908484</v>
      </c>
      <c r="V13" s="16">
        <v>0.115059112560915</v>
      </c>
      <c r="W13" s="16">
        <v>9.2749677428410199E-2</v>
      </c>
      <c r="X13" s="16">
        <v>7.2663050434992493E-2</v>
      </c>
      <c r="Y13" s="16">
        <v>0</v>
      </c>
      <c r="Z13" s="16"/>
      <c r="AA13" s="16">
        <v>0.144520867684199</v>
      </c>
      <c r="AB13" s="16">
        <v>7.2505966802243194E-2</v>
      </c>
      <c r="AC13" s="16"/>
      <c r="AD13" s="16">
        <v>0.122142728502442</v>
      </c>
      <c r="AE13" s="16">
        <v>8.8790453567040004E-2</v>
      </c>
      <c r="AF13" s="16"/>
      <c r="AG13" s="16">
        <v>0.157862647016625</v>
      </c>
      <c r="AH13" s="16">
        <v>5.8026307938646403E-2</v>
      </c>
      <c r="AI13" s="16">
        <v>4.2276987642417399E-2</v>
      </c>
      <c r="AJ13" s="16" t="s">
        <v>123</v>
      </c>
      <c r="AK13" s="16" t="s">
        <v>123</v>
      </c>
      <c r="AL13" s="16" t="s">
        <v>123</v>
      </c>
      <c r="AM13" s="16">
        <v>0.14038486455665999</v>
      </c>
      <c r="AN13" s="16">
        <v>0.51458188541865402</v>
      </c>
      <c r="AO13" s="16">
        <v>0</v>
      </c>
      <c r="AP13" s="16"/>
      <c r="AQ13" s="16">
        <v>6.9967879232107094E-2</v>
      </c>
      <c r="AR13" s="16">
        <v>0.136651647463085</v>
      </c>
      <c r="AS13" s="16">
        <v>0.222693669153262</v>
      </c>
      <c r="AT13" s="16">
        <v>0.17300137675803401</v>
      </c>
      <c r="AU13" s="16">
        <v>0.17959583179091401</v>
      </c>
      <c r="AV13" s="16">
        <v>0.38684548041404498</v>
      </c>
      <c r="AW13" s="16"/>
      <c r="AX13" s="16">
        <v>0.12549325918066701</v>
      </c>
      <c r="AY13" s="16">
        <v>9.68909778480367E-2</v>
      </c>
      <c r="AZ13" s="16">
        <v>0.22684395890508899</v>
      </c>
      <c r="BA13" s="16">
        <v>8.9027951341556805E-2</v>
      </c>
      <c r="BB13" s="16">
        <v>0.121284571924052</v>
      </c>
      <c r="BC13" s="16"/>
      <c r="BD13" s="16">
        <v>0.105346163041559</v>
      </c>
      <c r="BE13" s="16">
        <v>0.11976713326945</v>
      </c>
      <c r="BF13" s="16"/>
      <c r="BG13" s="16">
        <v>9.5442639041569396E-2</v>
      </c>
      <c r="BH13" s="16">
        <v>0.12774286558797701</v>
      </c>
      <c r="BI13" s="16"/>
      <c r="BJ13" s="16">
        <v>0.15810288343510201</v>
      </c>
      <c r="BK13" s="16">
        <v>2.6405127285849799E-2</v>
      </c>
    </row>
    <row r="14" spans="2:63" ht="43.5" x14ac:dyDescent="0.35">
      <c r="B14" s="17" t="s">
        <v>437</v>
      </c>
      <c r="C14" s="16">
        <v>8.1230980263317695E-2</v>
      </c>
      <c r="D14" s="16">
        <v>7.4798910135518801E-2</v>
      </c>
      <c r="E14" s="16">
        <v>8.77702072036355E-2</v>
      </c>
      <c r="F14" s="16"/>
      <c r="G14" s="16">
        <v>8.3457412063693906E-2</v>
      </c>
      <c r="H14" s="16">
        <v>9.4359160092313807E-2</v>
      </c>
      <c r="I14" s="16">
        <v>7.5890587976552099E-2</v>
      </c>
      <c r="J14" s="16"/>
      <c r="K14" s="16">
        <v>7.2871639495041093E-2</v>
      </c>
      <c r="L14" s="16">
        <v>9.7656971793543101E-2</v>
      </c>
      <c r="M14" s="16">
        <v>6.6928373812083594E-2</v>
      </c>
      <c r="N14" s="16">
        <v>9.4369114692400696E-2</v>
      </c>
      <c r="O14" s="16"/>
      <c r="P14" s="16">
        <v>6.1295618313619703E-2</v>
      </c>
      <c r="Q14" s="16">
        <v>7.8282637446412798E-2</v>
      </c>
      <c r="R14" s="16">
        <v>9.0363520466348393E-2</v>
      </c>
      <c r="S14" s="16">
        <v>9.3966113378251004E-2</v>
      </c>
      <c r="T14" s="16"/>
      <c r="U14" s="16">
        <v>6.9801783415129506E-2</v>
      </c>
      <c r="V14" s="16">
        <v>6.3753736634827293E-2</v>
      </c>
      <c r="W14" s="16">
        <v>0.12294659719456399</v>
      </c>
      <c r="X14" s="16">
        <v>0.119102246528022</v>
      </c>
      <c r="Y14" s="16">
        <v>0.13383900777046301</v>
      </c>
      <c r="Z14" s="16"/>
      <c r="AA14" s="16">
        <v>8.83784756180441E-2</v>
      </c>
      <c r="AB14" s="16">
        <v>7.8361617171096895E-2</v>
      </c>
      <c r="AC14" s="16"/>
      <c r="AD14" s="16">
        <v>8.1895975018281997E-2</v>
      </c>
      <c r="AE14" s="16">
        <v>7.5814414644379102E-2</v>
      </c>
      <c r="AF14" s="16"/>
      <c r="AG14" s="16">
        <v>7.3620976838121494E-2</v>
      </c>
      <c r="AH14" s="16">
        <v>7.1656107804980704E-2</v>
      </c>
      <c r="AI14" s="16">
        <v>9.5212404383392096E-2</v>
      </c>
      <c r="AJ14" s="16" t="s">
        <v>123</v>
      </c>
      <c r="AK14" s="16" t="s">
        <v>123</v>
      </c>
      <c r="AL14" s="16" t="s">
        <v>123</v>
      </c>
      <c r="AM14" s="16">
        <v>0.238002694471288</v>
      </c>
      <c r="AN14" s="16">
        <v>0.13752919844370701</v>
      </c>
      <c r="AO14" s="16">
        <v>0</v>
      </c>
      <c r="AP14" s="16"/>
      <c r="AQ14" s="16">
        <v>7.8013555481474997E-2</v>
      </c>
      <c r="AR14" s="16">
        <v>0.10753386693460899</v>
      </c>
      <c r="AS14" s="16">
        <v>0</v>
      </c>
      <c r="AT14" s="16">
        <v>4.2018041772820598E-2</v>
      </c>
      <c r="AU14" s="16">
        <v>7.1475460041945701E-2</v>
      </c>
      <c r="AV14" s="16">
        <v>0.12549412812823199</v>
      </c>
      <c r="AW14" s="16"/>
      <c r="AX14" s="16">
        <v>9.7529094039306194E-2</v>
      </c>
      <c r="AY14" s="16">
        <v>7.7623291028430699E-2</v>
      </c>
      <c r="AZ14" s="16">
        <v>0</v>
      </c>
      <c r="BA14" s="16">
        <v>0.10497522465461499</v>
      </c>
      <c r="BB14" s="16">
        <v>7.1106797614022804E-2</v>
      </c>
      <c r="BC14" s="16"/>
      <c r="BD14" s="16">
        <v>8.4342304237012902E-2</v>
      </c>
      <c r="BE14" s="16">
        <v>7.4544051364835204E-2</v>
      </c>
      <c r="BF14" s="16"/>
      <c r="BG14" s="16">
        <v>6.3180490774266004E-2</v>
      </c>
      <c r="BH14" s="16">
        <v>0.10550574144323401</v>
      </c>
      <c r="BI14" s="16"/>
      <c r="BJ14" s="16">
        <v>7.6474944052340593E-2</v>
      </c>
      <c r="BK14" s="16">
        <v>7.5478522733930103E-2</v>
      </c>
    </row>
    <row r="15" spans="2:63" x14ac:dyDescent="0.35">
      <c r="B15" s="17" t="s">
        <v>438</v>
      </c>
      <c r="C15" s="16">
        <v>6.2460198313822803E-2</v>
      </c>
      <c r="D15" s="16">
        <v>6.2370112796267502E-2</v>
      </c>
      <c r="E15" s="16">
        <v>6.2809774835473203E-2</v>
      </c>
      <c r="F15" s="16"/>
      <c r="G15" s="16">
        <v>8.6836753044683093E-2</v>
      </c>
      <c r="H15" s="16">
        <v>6.6023903880738602E-2</v>
      </c>
      <c r="I15" s="16">
        <v>5.8740582406624199E-2</v>
      </c>
      <c r="J15" s="16"/>
      <c r="K15" s="16">
        <v>4.3288743143732697E-2</v>
      </c>
      <c r="L15" s="16">
        <v>8.3556619156245696E-2</v>
      </c>
      <c r="M15" s="16">
        <v>7.8564753223560005E-2</v>
      </c>
      <c r="N15" s="16">
        <v>2.9173072868425701E-2</v>
      </c>
      <c r="O15" s="16"/>
      <c r="P15" s="16">
        <v>8.6704978117697798E-2</v>
      </c>
      <c r="Q15" s="16">
        <v>4.0499945882160403E-2</v>
      </c>
      <c r="R15" s="16">
        <v>3.5095850380992603E-2</v>
      </c>
      <c r="S15" s="16">
        <v>6.9127267128892805E-2</v>
      </c>
      <c r="T15" s="16"/>
      <c r="U15" s="16">
        <v>3.8483719782571098E-2</v>
      </c>
      <c r="V15" s="16">
        <v>0.107109832421244</v>
      </c>
      <c r="W15" s="16">
        <v>7.7909683055968404E-2</v>
      </c>
      <c r="X15" s="16">
        <v>7.2516987971383506E-2</v>
      </c>
      <c r="Y15" s="16">
        <v>0.13388202952131201</v>
      </c>
      <c r="Z15" s="16"/>
      <c r="AA15" s="16">
        <v>7.4892941042568606E-2</v>
      </c>
      <c r="AB15" s="16">
        <v>5.9495269570495099E-2</v>
      </c>
      <c r="AC15" s="16"/>
      <c r="AD15" s="16">
        <v>7.22023278186915E-2</v>
      </c>
      <c r="AE15" s="16">
        <v>5.9766631162977903E-2</v>
      </c>
      <c r="AF15" s="16"/>
      <c r="AG15" s="16">
        <v>5.74441083750055E-2</v>
      </c>
      <c r="AH15" s="16">
        <v>6.6458051650564495E-2</v>
      </c>
      <c r="AI15" s="16">
        <v>5.5967775256611903E-2</v>
      </c>
      <c r="AJ15" s="16" t="s">
        <v>123</v>
      </c>
      <c r="AK15" s="16" t="s">
        <v>123</v>
      </c>
      <c r="AL15" s="16" t="s">
        <v>123</v>
      </c>
      <c r="AM15" s="16">
        <v>0.142837294456718</v>
      </c>
      <c r="AN15" s="16">
        <v>5.20620214941582E-2</v>
      </c>
      <c r="AO15" s="16">
        <v>0</v>
      </c>
      <c r="AP15" s="16"/>
      <c r="AQ15" s="16">
        <v>5.9424446514973799E-2</v>
      </c>
      <c r="AR15" s="16">
        <v>8.1279019244083303E-2</v>
      </c>
      <c r="AS15" s="16">
        <v>0</v>
      </c>
      <c r="AT15" s="16">
        <v>8.2470591460342704E-2</v>
      </c>
      <c r="AU15" s="16">
        <v>5.2395641159616299E-2</v>
      </c>
      <c r="AV15" s="16">
        <v>0</v>
      </c>
      <c r="AW15" s="16"/>
      <c r="AX15" s="16">
        <v>4.9863535839138502E-2</v>
      </c>
      <c r="AY15" s="16">
        <v>5.5535068665492203E-2</v>
      </c>
      <c r="AZ15" s="16">
        <v>0.108019970745921</v>
      </c>
      <c r="BA15" s="16">
        <v>7.71773551630308E-2</v>
      </c>
      <c r="BB15" s="16">
        <v>7.0453587986651203E-2</v>
      </c>
      <c r="BC15" s="16"/>
      <c r="BD15" s="16">
        <v>6.0058214414874002E-2</v>
      </c>
      <c r="BE15" s="16">
        <v>6.9366759115761997E-2</v>
      </c>
      <c r="BF15" s="16"/>
      <c r="BG15" s="16">
        <v>4.6876526802738697E-2</v>
      </c>
      <c r="BH15" s="16">
        <v>7.8656348105912405E-2</v>
      </c>
      <c r="BI15" s="16"/>
      <c r="BJ15" s="16">
        <v>6.8398511939385301E-2</v>
      </c>
      <c r="BK15" s="16">
        <v>5.5282886899077899E-2</v>
      </c>
    </row>
    <row r="16" spans="2:63" x14ac:dyDescent="0.35">
      <c r="B16" s="17" t="s">
        <v>439</v>
      </c>
      <c r="C16" s="16">
        <v>4.52322951179581E-2</v>
      </c>
      <c r="D16" s="16">
        <v>4.2900566535472202E-2</v>
      </c>
      <c r="E16" s="16">
        <v>4.7669277912029101E-2</v>
      </c>
      <c r="F16" s="16"/>
      <c r="G16" s="16">
        <v>6.08054699445107E-2</v>
      </c>
      <c r="H16" s="16">
        <v>3.6930513989747997E-2</v>
      </c>
      <c r="I16" s="16">
        <v>4.6987885467479902E-2</v>
      </c>
      <c r="J16" s="16"/>
      <c r="K16" s="16">
        <v>5.2980684853368397E-2</v>
      </c>
      <c r="L16" s="16">
        <v>7.1932324952551294E-2</v>
      </c>
      <c r="M16" s="16">
        <v>3.3343658850488199E-2</v>
      </c>
      <c r="N16" s="16">
        <v>3.03366329861352E-2</v>
      </c>
      <c r="O16" s="16"/>
      <c r="P16" s="16">
        <v>6.2644144262221396E-2</v>
      </c>
      <c r="Q16" s="16">
        <v>3.0959645922028999E-2</v>
      </c>
      <c r="R16" s="16">
        <v>2.6839009822416399E-2</v>
      </c>
      <c r="S16" s="16">
        <v>5.8101856378159601E-2</v>
      </c>
      <c r="T16" s="16"/>
      <c r="U16" s="16">
        <v>4.6653392232301902E-2</v>
      </c>
      <c r="V16" s="16">
        <v>4.5559726549103501E-2</v>
      </c>
      <c r="W16" s="16">
        <v>1.39057720162091E-2</v>
      </c>
      <c r="X16" s="16">
        <v>4.8265968693183399E-2</v>
      </c>
      <c r="Y16" s="16">
        <v>0.13383900777046301</v>
      </c>
      <c r="Z16" s="16"/>
      <c r="AA16" s="16">
        <v>4.6321653345703297E-2</v>
      </c>
      <c r="AB16" s="16">
        <v>4.9023617501419002E-2</v>
      </c>
      <c r="AC16" s="16"/>
      <c r="AD16" s="16">
        <v>3.2292238412390199E-2</v>
      </c>
      <c r="AE16" s="16">
        <v>5.2563311705705697E-2</v>
      </c>
      <c r="AF16" s="16"/>
      <c r="AG16" s="16">
        <v>6.4442927881803405E-2</v>
      </c>
      <c r="AH16" s="16">
        <v>2.55664921448715E-2</v>
      </c>
      <c r="AI16" s="16">
        <v>7.0624405061517098E-2</v>
      </c>
      <c r="AJ16" s="16" t="s">
        <v>123</v>
      </c>
      <c r="AK16" s="16" t="s">
        <v>123</v>
      </c>
      <c r="AL16" s="16" t="s">
        <v>123</v>
      </c>
      <c r="AM16" s="16">
        <v>8.1595561646307393E-2</v>
      </c>
      <c r="AN16" s="16">
        <v>5.31057978534668E-2</v>
      </c>
      <c r="AO16" s="16">
        <v>0</v>
      </c>
      <c r="AP16" s="16"/>
      <c r="AQ16" s="16">
        <v>5.2307066631386699E-2</v>
      </c>
      <c r="AR16" s="16">
        <v>4.7487588428948103E-2</v>
      </c>
      <c r="AS16" s="16">
        <v>0</v>
      </c>
      <c r="AT16" s="16">
        <v>0</v>
      </c>
      <c r="AU16" s="16">
        <v>3.8170607760415601E-2</v>
      </c>
      <c r="AV16" s="16">
        <v>0</v>
      </c>
      <c r="AW16" s="16"/>
      <c r="AX16" s="16">
        <v>3.8436126753372102E-2</v>
      </c>
      <c r="AY16" s="16">
        <v>4.7101304224821901E-2</v>
      </c>
      <c r="AZ16" s="16">
        <v>0</v>
      </c>
      <c r="BA16" s="16">
        <v>3.9937354531817702E-2</v>
      </c>
      <c r="BB16" s="16">
        <v>6.0641146522822501E-2</v>
      </c>
      <c r="BC16" s="16"/>
      <c r="BD16" s="16">
        <v>4.6613169326449003E-2</v>
      </c>
      <c r="BE16" s="16">
        <v>4.2392406920369899E-2</v>
      </c>
      <c r="BF16" s="16"/>
      <c r="BG16" s="16">
        <v>4.3619508178310201E-2</v>
      </c>
      <c r="BH16" s="16">
        <v>4.7770946115266097E-2</v>
      </c>
      <c r="BI16" s="16"/>
      <c r="BJ16" s="16">
        <v>3.9784607992633003E-2</v>
      </c>
      <c r="BK16" s="16">
        <v>4.4910313962215197E-2</v>
      </c>
    </row>
    <row r="17" spans="2:63" ht="43.5" x14ac:dyDescent="0.35">
      <c r="B17" s="17" t="s">
        <v>440</v>
      </c>
      <c r="C17" s="16">
        <v>3.4294723934006101E-2</v>
      </c>
      <c r="D17" s="16">
        <v>3.2511816782389603E-2</v>
      </c>
      <c r="E17" s="16">
        <v>3.6156886401713002E-2</v>
      </c>
      <c r="F17" s="16"/>
      <c r="G17" s="16">
        <v>5.3049791487743303E-2</v>
      </c>
      <c r="H17" s="16">
        <v>2.7827641379340601E-2</v>
      </c>
      <c r="I17" s="16">
        <v>3.50298605200451E-2</v>
      </c>
      <c r="J17" s="16"/>
      <c r="K17" s="16">
        <v>5.2980684853368397E-2</v>
      </c>
      <c r="L17" s="16">
        <v>1.8739799596740402E-2</v>
      </c>
      <c r="M17" s="16">
        <v>1.0612506723428001E-2</v>
      </c>
      <c r="N17" s="16">
        <v>7.4660684379922904E-2</v>
      </c>
      <c r="O17" s="16"/>
      <c r="P17" s="16">
        <v>1.47204804056936E-2</v>
      </c>
      <c r="Q17" s="16">
        <v>4.6550371679727601E-2</v>
      </c>
      <c r="R17" s="16">
        <v>5.2787813211971402E-2</v>
      </c>
      <c r="S17" s="16">
        <v>3.1558484115308802E-2</v>
      </c>
      <c r="T17" s="16"/>
      <c r="U17" s="16">
        <v>3.0294150994137101E-2</v>
      </c>
      <c r="V17" s="16">
        <v>4.66746597042959E-2</v>
      </c>
      <c r="W17" s="16">
        <v>2.9496951181947E-2</v>
      </c>
      <c r="X17" s="16">
        <v>4.5953307523310602E-2</v>
      </c>
      <c r="Y17" s="16">
        <v>0</v>
      </c>
      <c r="Z17" s="16"/>
      <c r="AA17" s="16">
        <v>4.6391089823191602E-2</v>
      </c>
      <c r="AB17" s="16">
        <v>1.9656312164339801E-2</v>
      </c>
      <c r="AC17" s="16"/>
      <c r="AD17" s="16">
        <v>4.5287905683563001E-2</v>
      </c>
      <c r="AE17" s="16">
        <v>2.0378203771590601E-2</v>
      </c>
      <c r="AF17" s="16"/>
      <c r="AG17" s="16">
        <v>2.7271664653842301E-2</v>
      </c>
      <c r="AH17" s="16">
        <v>4.0916813231708503E-2</v>
      </c>
      <c r="AI17" s="16">
        <v>1.3731072456966699E-2</v>
      </c>
      <c r="AJ17" s="16" t="s">
        <v>123</v>
      </c>
      <c r="AK17" s="16" t="s">
        <v>123</v>
      </c>
      <c r="AL17" s="16" t="s">
        <v>123</v>
      </c>
      <c r="AM17" s="16">
        <v>0</v>
      </c>
      <c r="AN17" s="16">
        <v>0.13752919844370701</v>
      </c>
      <c r="AO17" s="16">
        <v>0</v>
      </c>
      <c r="AP17" s="16"/>
      <c r="AQ17" s="16">
        <v>3.53404501273459E-2</v>
      </c>
      <c r="AR17" s="16">
        <v>3.7775303063066999E-2</v>
      </c>
      <c r="AS17" s="16">
        <v>0</v>
      </c>
      <c r="AT17" s="16">
        <v>0</v>
      </c>
      <c r="AU17" s="16">
        <v>4.8491936323275198E-2</v>
      </c>
      <c r="AV17" s="16">
        <v>0</v>
      </c>
      <c r="AW17" s="16"/>
      <c r="AX17" s="16">
        <v>7.3291065068755101E-2</v>
      </c>
      <c r="AY17" s="16">
        <v>2.5902893366269199E-2</v>
      </c>
      <c r="AZ17" s="16">
        <v>0</v>
      </c>
      <c r="BA17" s="16">
        <v>3.7268403285976602E-2</v>
      </c>
      <c r="BB17" s="16">
        <v>2.5663896826717301E-2</v>
      </c>
      <c r="BC17" s="16"/>
      <c r="BD17" s="16">
        <v>3.4603245785554002E-2</v>
      </c>
      <c r="BE17" s="16">
        <v>3.39972711604365E-2</v>
      </c>
      <c r="BF17" s="16"/>
      <c r="BG17" s="16">
        <v>2.2997388106074702E-2</v>
      </c>
      <c r="BH17" s="16">
        <v>4.9326575951449701E-2</v>
      </c>
      <c r="BI17" s="16"/>
      <c r="BJ17" s="16">
        <v>3.9733350673036599E-2</v>
      </c>
      <c r="BK17" s="16">
        <v>2.0840175402305899E-2</v>
      </c>
    </row>
    <row r="18" spans="2:63" ht="43.5" x14ac:dyDescent="0.35">
      <c r="B18" s="17" t="s">
        <v>441</v>
      </c>
      <c r="C18" s="16">
        <v>3.0554215649584701E-2</v>
      </c>
      <c r="D18" s="16">
        <v>3.7503621809947298E-2</v>
      </c>
      <c r="E18" s="16">
        <v>2.3986812993553399E-2</v>
      </c>
      <c r="F18" s="16"/>
      <c r="G18" s="16">
        <v>0.113855261432254</v>
      </c>
      <c r="H18" s="16">
        <v>3.19367642592739E-2</v>
      </c>
      <c r="I18" s="16">
        <v>2.2060006562556099E-2</v>
      </c>
      <c r="J18" s="16"/>
      <c r="K18" s="16">
        <v>1.1476230852353801E-2</v>
      </c>
      <c r="L18" s="16">
        <v>4.5175162511440499E-2</v>
      </c>
      <c r="M18" s="16">
        <v>2.7797610796348599E-2</v>
      </c>
      <c r="N18" s="16">
        <v>3.5256749733684097E-2</v>
      </c>
      <c r="O18" s="16"/>
      <c r="P18" s="16">
        <v>3.1873817007837701E-2</v>
      </c>
      <c r="Q18" s="16">
        <v>5.6166842119427803E-2</v>
      </c>
      <c r="R18" s="16">
        <v>3.9302214835757701E-2</v>
      </c>
      <c r="S18" s="16">
        <v>1.8693604864866601E-2</v>
      </c>
      <c r="T18" s="16"/>
      <c r="U18" s="16">
        <v>4.4504277795120298E-2</v>
      </c>
      <c r="V18" s="16">
        <v>2.7850973665745699E-2</v>
      </c>
      <c r="W18" s="16">
        <v>0</v>
      </c>
      <c r="X18" s="16">
        <v>0</v>
      </c>
      <c r="Y18" s="16">
        <v>0</v>
      </c>
      <c r="Z18" s="16"/>
      <c r="AA18" s="16">
        <v>3.0196365770053999E-2</v>
      </c>
      <c r="AB18" s="16">
        <v>2.42740966558588E-2</v>
      </c>
      <c r="AC18" s="16"/>
      <c r="AD18" s="16">
        <v>2.37029831030404E-2</v>
      </c>
      <c r="AE18" s="16">
        <v>1.4442643139092E-2</v>
      </c>
      <c r="AF18" s="16"/>
      <c r="AG18" s="16">
        <v>5.0839179289023199E-2</v>
      </c>
      <c r="AH18" s="16">
        <v>1.61936765170939E-2</v>
      </c>
      <c r="AI18" s="16">
        <v>0</v>
      </c>
      <c r="AJ18" s="16" t="s">
        <v>123</v>
      </c>
      <c r="AK18" s="16" t="s">
        <v>123</v>
      </c>
      <c r="AL18" s="16" t="s">
        <v>123</v>
      </c>
      <c r="AM18" s="16">
        <v>0</v>
      </c>
      <c r="AN18" s="16">
        <v>0.203137369938373</v>
      </c>
      <c r="AO18" s="16">
        <v>0</v>
      </c>
      <c r="AP18" s="16"/>
      <c r="AQ18" s="16">
        <v>1.8013177037927701E-2</v>
      </c>
      <c r="AR18" s="16">
        <v>3.79781195170961E-2</v>
      </c>
      <c r="AS18" s="16">
        <v>0.117554862085401</v>
      </c>
      <c r="AT18" s="16">
        <v>0</v>
      </c>
      <c r="AU18" s="16">
        <v>4.9453104156483803E-2</v>
      </c>
      <c r="AV18" s="16">
        <v>0.26808529324567698</v>
      </c>
      <c r="AW18" s="16"/>
      <c r="AX18" s="16">
        <v>7.3495194033630695E-2</v>
      </c>
      <c r="AY18" s="16">
        <v>2.6377975919245299E-2</v>
      </c>
      <c r="AZ18" s="16">
        <v>6.2394376875857298E-2</v>
      </c>
      <c r="BA18" s="16">
        <v>0</v>
      </c>
      <c r="BB18" s="16">
        <v>2.3622176724312601E-2</v>
      </c>
      <c r="BC18" s="16"/>
      <c r="BD18" s="16">
        <v>3.7097342521742897E-2</v>
      </c>
      <c r="BE18" s="16">
        <v>1.45369640290613E-2</v>
      </c>
      <c r="BF18" s="16"/>
      <c r="BG18" s="16">
        <v>2.9586737685837802E-2</v>
      </c>
      <c r="BH18" s="16">
        <v>3.2110401794891802E-2</v>
      </c>
      <c r="BI18" s="16"/>
      <c r="BJ18" s="16">
        <v>4.0659327400043299E-2</v>
      </c>
      <c r="BK18" s="16">
        <v>9.2045950848946203E-3</v>
      </c>
    </row>
    <row r="19" spans="2:63" x14ac:dyDescent="0.35">
      <c r="B19" s="17" t="s">
        <v>84</v>
      </c>
      <c r="C19" s="16">
        <v>2.7103276313452301E-2</v>
      </c>
      <c r="D19" s="16">
        <v>3.5120290313678998E-2</v>
      </c>
      <c r="E19" s="16">
        <v>1.9492685143145901E-2</v>
      </c>
      <c r="F19" s="16"/>
      <c r="G19" s="16">
        <v>0.13430996675392601</v>
      </c>
      <c r="H19" s="16">
        <v>2.2665301621611698E-2</v>
      </c>
      <c r="I19" s="16">
        <v>1.8599846483156601E-2</v>
      </c>
      <c r="J19" s="16"/>
      <c r="K19" s="16">
        <v>3.1815947674458098E-2</v>
      </c>
      <c r="L19" s="16">
        <v>1.8056524921862101E-2</v>
      </c>
      <c r="M19" s="16">
        <v>1.06847651088767E-2</v>
      </c>
      <c r="N19" s="16">
        <v>5.9991585220882403E-2</v>
      </c>
      <c r="O19" s="16"/>
      <c r="P19" s="16">
        <v>2.9269643204102101E-2</v>
      </c>
      <c r="Q19" s="16">
        <v>5.2895161733920802E-2</v>
      </c>
      <c r="R19" s="16">
        <v>3.73998246975892E-2</v>
      </c>
      <c r="S19" s="16">
        <v>1.3977027972015599E-2</v>
      </c>
      <c r="T19" s="16"/>
      <c r="U19" s="16">
        <v>2.7938889493589501E-2</v>
      </c>
      <c r="V19" s="16">
        <v>4.5149930923318801E-2</v>
      </c>
      <c r="W19" s="16">
        <v>1.39057720162091E-2</v>
      </c>
      <c r="X19" s="16">
        <v>0</v>
      </c>
      <c r="Y19" s="16">
        <v>0</v>
      </c>
      <c r="Z19" s="16"/>
      <c r="AA19" s="16">
        <v>1.20442007545284E-2</v>
      </c>
      <c r="AB19" s="16">
        <v>4.24165405496503E-2</v>
      </c>
      <c r="AC19" s="16"/>
      <c r="AD19" s="16">
        <v>2.7656568862103399E-2</v>
      </c>
      <c r="AE19" s="16">
        <v>2.8673566718388901E-2</v>
      </c>
      <c r="AF19" s="16"/>
      <c r="AG19" s="16">
        <v>2.3869321498591001E-2</v>
      </c>
      <c r="AH19" s="16">
        <v>1.4946916520630901E-2</v>
      </c>
      <c r="AI19" s="16">
        <v>2.8229131809864701E-2</v>
      </c>
      <c r="AJ19" s="16" t="s">
        <v>123</v>
      </c>
      <c r="AK19" s="16" t="s">
        <v>123</v>
      </c>
      <c r="AL19" s="16" t="s">
        <v>123</v>
      </c>
      <c r="AM19" s="16">
        <v>0</v>
      </c>
      <c r="AN19" s="16">
        <v>0.139173299401327</v>
      </c>
      <c r="AO19" s="16">
        <v>0</v>
      </c>
      <c r="AP19" s="16"/>
      <c r="AQ19" s="16">
        <v>1.8034111057486198E-2</v>
      </c>
      <c r="AR19" s="16">
        <v>2.6360152236233999E-2</v>
      </c>
      <c r="AS19" s="16">
        <v>0</v>
      </c>
      <c r="AT19" s="16">
        <v>0.108138613285316</v>
      </c>
      <c r="AU19" s="16">
        <v>5.0545179521912301E-2</v>
      </c>
      <c r="AV19" s="16">
        <v>0</v>
      </c>
      <c r="AW19" s="16"/>
      <c r="AX19" s="16">
        <v>5.5686511475670303E-2</v>
      </c>
      <c r="AY19" s="16">
        <v>2.99242719904768E-2</v>
      </c>
      <c r="AZ19" s="16">
        <v>0</v>
      </c>
      <c r="BA19" s="16">
        <v>1.36861919248493E-2</v>
      </c>
      <c r="BB19" s="16">
        <v>1.0586345917780401E-2</v>
      </c>
      <c r="BC19" s="16"/>
      <c r="BD19" s="16">
        <v>1.9659886030074E-2</v>
      </c>
      <c r="BE19" s="16">
        <v>4.6186315608334701E-2</v>
      </c>
      <c r="BF19" s="16"/>
      <c r="BG19" s="16">
        <v>2.1769994358123601E-2</v>
      </c>
      <c r="BH19" s="16">
        <v>3.4305816757043202E-2</v>
      </c>
      <c r="BI19" s="16"/>
      <c r="BJ19" s="16">
        <v>2.8080245358166198E-2</v>
      </c>
      <c r="BK19" s="16">
        <v>2.6640801487518101E-2</v>
      </c>
    </row>
    <row r="20" spans="2:63" ht="43.5" x14ac:dyDescent="0.35">
      <c r="B20" s="17" t="s">
        <v>442</v>
      </c>
      <c r="C20" s="16">
        <v>1.5690408046693801E-2</v>
      </c>
      <c r="D20" s="16">
        <v>1.6884866922139301E-2</v>
      </c>
      <c r="E20" s="16">
        <v>1.46055246625934E-2</v>
      </c>
      <c r="F20" s="16"/>
      <c r="G20" s="16">
        <v>0</v>
      </c>
      <c r="H20" s="16">
        <v>3.5304689213422398E-2</v>
      </c>
      <c r="I20" s="16">
        <v>9.5274104281338808E-3</v>
      </c>
      <c r="J20" s="16"/>
      <c r="K20" s="16">
        <v>4.1055691820583003E-2</v>
      </c>
      <c r="L20" s="16">
        <v>9.3652289997846003E-3</v>
      </c>
      <c r="M20" s="16">
        <v>1.07842386870881E-2</v>
      </c>
      <c r="N20" s="16">
        <v>9.7559539565094302E-3</v>
      </c>
      <c r="O20" s="16"/>
      <c r="P20" s="16">
        <v>1.5677943813903601E-2</v>
      </c>
      <c r="Q20" s="16">
        <v>0</v>
      </c>
      <c r="R20" s="16">
        <v>3.9354922658071501E-2</v>
      </c>
      <c r="S20" s="16">
        <v>1.5954224158775801E-2</v>
      </c>
      <c r="T20" s="16"/>
      <c r="U20" s="16">
        <v>1.1607095849111199E-2</v>
      </c>
      <c r="V20" s="16">
        <v>0</v>
      </c>
      <c r="W20" s="16">
        <v>2.8499144678661902E-2</v>
      </c>
      <c r="X20" s="16">
        <v>7.3441399306667904E-2</v>
      </c>
      <c r="Y20" s="16">
        <v>0</v>
      </c>
      <c r="Z20" s="16"/>
      <c r="AA20" s="16">
        <v>2.1501413815757001E-2</v>
      </c>
      <c r="AB20" s="16">
        <v>0</v>
      </c>
      <c r="AC20" s="16"/>
      <c r="AD20" s="16">
        <v>2.1716558966803599E-2</v>
      </c>
      <c r="AE20" s="16">
        <v>4.9582007070005903E-3</v>
      </c>
      <c r="AF20" s="16"/>
      <c r="AG20" s="16">
        <v>1.31757933526961E-2</v>
      </c>
      <c r="AH20" s="16">
        <v>1.44887122279847E-2</v>
      </c>
      <c r="AI20" s="16">
        <v>1.2852309327571899E-2</v>
      </c>
      <c r="AJ20" s="16" t="s">
        <v>123</v>
      </c>
      <c r="AK20" s="16" t="s">
        <v>123</v>
      </c>
      <c r="AL20" s="16" t="s">
        <v>123</v>
      </c>
      <c r="AM20" s="16">
        <v>0</v>
      </c>
      <c r="AN20" s="16">
        <v>4.6671475214376902E-2</v>
      </c>
      <c r="AO20" s="16">
        <v>0</v>
      </c>
      <c r="AP20" s="16"/>
      <c r="AQ20" s="16">
        <v>1.70005424876425E-2</v>
      </c>
      <c r="AR20" s="16">
        <v>1.7604543943190901E-2</v>
      </c>
      <c r="AS20" s="16">
        <v>0</v>
      </c>
      <c r="AT20" s="16">
        <v>0</v>
      </c>
      <c r="AU20" s="16">
        <v>1.70533379758308E-2</v>
      </c>
      <c r="AV20" s="16">
        <v>0</v>
      </c>
      <c r="AW20" s="16"/>
      <c r="AX20" s="16">
        <v>0</v>
      </c>
      <c r="AY20" s="16">
        <v>2.0405401257516598E-2</v>
      </c>
      <c r="AZ20" s="16">
        <v>6.0522143714680801E-2</v>
      </c>
      <c r="BA20" s="16">
        <v>1.1117381345723499E-2</v>
      </c>
      <c r="BB20" s="16">
        <v>1.20987520411351E-2</v>
      </c>
      <c r="BC20" s="16"/>
      <c r="BD20" s="16">
        <v>1.1367470505913699E-2</v>
      </c>
      <c r="BE20" s="16">
        <v>2.6772662961643299E-2</v>
      </c>
      <c r="BF20" s="16"/>
      <c r="BG20" s="16">
        <v>7.5963986028817999E-3</v>
      </c>
      <c r="BH20" s="16">
        <v>2.63735619974362E-2</v>
      </c>
      <c r="BI20" s="16"/>
      <c r="BJ20" s="16">
        <v>1.8490828831840899E-2</v>
      </c>
      <c r="BK20" s="16">
        <v>5.8148900502061401E-3</v>
      </c>
    </row>
    <row r="21" spans="2:63" ht="29" x14ac:dyDescent="0.35">
      <c r="B21" s="17" t="s">
        <v>443</v>
      </c>
      <c r="C21" s="16">
        <v>1.2239289806649499E-2</v>
      </c>
      <c r="D21" s="16">
        <v>8.9314438168494204E-3</v>
      </c>
      <c r="E21" s="16">
        <v>1.54779840251754E-2</v>
      </c>
      <c r="F21" s="16"/>
      <c r="G21" s="16">
        <v>2.8219451838061502E-2</v>
      </c>
      <c r="H21" s="16">
        <v>1.6026633117297798E-2</v>
      </c>
      <c r="I21" s="16">
        <v>9.2340711815142792E-3</v>
      </c>
      <c r="J21" s="16"/>
      <c r="K21" s="16">
        <v>0</v>
      </c>
      <c r="L21" s="16">
        <v>7.76784128469121E-3</v>
      </c>
      <c r="M21" s="16">
        <v>1.6567460803078901E-2</v>
      </c>
      <c r="N21" s="16">
        <v>1.98137052287649E-2</v>
      </c>
      <c r="O21" s="16"/>
      <c r="P21" s="16">
        <v>4.5181559554770802E-2</v>
      </c>
      <c r="Q21" s="16">
        <v>1.9868552159974299E-2</v>
      </c>
      <c r="R21" s="16">
        <v>0</v>
      </c>
      <c r="S21" s="16">
        <v>4.7792996626948902E-3</v>
      </c>
      <c r="T21" s="16"/>
      <c r="U21" s="16">
        <v>7.7014654239584901E-3</v>
      </c>
      <c r="V21" s="16">
        <v>2.78571175557898E-2</v>
      </c>
      <c r="W21" s="16">
        <v>0</v>
      </c>
      <c r="X21" s="16">
        <v>2.3145825011465601E-2</v>
      </c>
      <c r="Y21" s="16">
        <v>0</v>
      </c>
      <c r="Z21" s="16"/>
      <c r="AA21" s="16">
        <v>2.9232699970507901E-2</v>
      </c>
      <c r="AB21" s="16">
        <v>0</v>
      </c>
      <c r="AC21" s="16"/>
      <c r="AD21" s="16">
        <v>2.2945176544384101E-2</v>
      </c>
      <c r="AE21" s="16">
        <v>0</v>
      </c>
      <c r="AF21" s="16"/>
      <c r="AG21" s="16">
        <v>1.8646067704211001E-2</v>
      </c>
      <c r="AH21" s="16">
        <v>5.42292297403618E-3</v>
      </c>
      <c r="AI21" s="16">
        <v>0</v>
      </c>
      <c r="AJ21" s="16" t="s">
        <v>123</v>
      </c>
      <c r="AK21" s="16" t="s">
        <v>123</v>
      </c>
      <c r="AL21" s="16" t="s">
        <v>123</v>
      </c>
      <c r="AM21" s="16">
        <v>7.1418647228359194E-2</v>
      </c>
      <c r="AN21" s="16">
        <v>5.9173848855576701E-2</v>
      </c>
      <c r="AO21" s="16">
        <v>0</v>
      </c>
      <c r="AP21" s="16"/>
      <c r="AQ21" s="16">
        <v>7.1809317655318E-3</v>
      </c>
      <c r="AR21" s="16">
        <v>8.9088095144394999E-3</v>
      </c>
      <c r="AS21" s="16">
        <v>0</v>
      </c>
      <c r="AT21" s="16">
        <v>4.5978488585978999E-2</v>
      </c>
      <c r="AU21" s="16">
        <v>3.5447837578473397E-2</v>
      </c>
      <c r="AV21" s="16">
        <v>0</v>
      </c>
      <c r="AW21" s="16"/>
      <c r="AX21" s="16">
        <v>1.3490314647185199E-2</v>
      </c>
      <c r="AY21" s="16">
        <v>0</v>
      </c>
      <c r="AZ21" s="16">
        <v>0.108019970745921</v>
      </c>
      <c r="BA21" s="16">
        <v>3.96356506103894E-2</v>
      </c>
      <c r="BB21" s="16">
        <v>0</v>
      </c>
      <c r="BC21" s="16"/>
      <c r="BD21" s="16">
        <v>8.6677107184800293E-3</v>
      </c>
      <c r="BE21" s="16">
        <v>2.1385278549870299E-2</v>
      </c>
      <c r="BF21" s="16"/>
      <c r="BG21" s="16">
        <v>3.6057927674300501E-3</v>
      </c>
      <c r="BH21" s="16">
        <v>2.3590720996454099E-2</v>
      </c>
      <c r="BI21" s="16"/>
      <c r="BJ21" s="16">
        <v>1.66308481160851E-2</v>
      </c>
      <c r="BK21" s="16">
        <v>5.4821028362133503E-3</v>
      </c>
    </row>
    <row r="22" spans="2:63" x14ac:dyDescent="0.35">
      <c r="B22" s="17" t="s">
        <v>107</v>
      </c>
      <c r="C22" s="18">
        <v>0.112903130871255</v>
      </c>
      <c r="D22" s="18">
        <v>0.12741439986837599</v>
      </c>
      <c r="E22" s="18">
        <v>9.9396112131788006E-2</v>
      </c>
      <c r="F22" s="18"/>
      <c r="G22" s="18">
        <v>7.3083274247772098E-2</v>
      </c>
      <c r="H22" s="18">
        <v>9.7343750270501003E-2</v>
      </c>
      <c r="I22" s="18">
        <v>0.12278283220938301</v>
      </c>
      <c r="J22" s="18"/>
      <c r="K22" s="18">
        <v>0.12588171279332</v>
      </c>
      <c r="L22" s="18">
        <v>8.7911584450948405E-2</v>
      </c>
      <c r="M22" s="18">
        <v>0.11056673611833499</v>
      </c>
      <c r="N22" s="18">
        <v>0.132585772016729</v>
      </c>
      <c r="O22" s="18"/>
      <c r="P22" s="18">
        <v>0.12900852345566199</v>
      </c>
      <c r="Q22" s="18">
        <v>7.1219478579922502E-2</v>
      </c>
      <c r="R22" s="18">
        <v>0.184192189280139</v>
      </c>
      <c r="S22" s="18">
        <v>9.0948204909485603E-2</v>
      </c>
      <c r="T22" s="18"/>
      <c r="U22" s="18">
        <v>9.1522183014390995E-2</v>
      </c>
      <c r="V22" s="18">
        <v>9.7469169661059299E-2</v>
      </c>
      <c r="W22" s="18">
        <v>0.17550970953240899</v>
      </c>
      <c r="X22" s="18">
        <v>0.148318498298873</v>
      </c>
      <c r="Y22" s="18">
        <v>0.196612907307532</v>
      </c>
      <c r="Z22" s="18"/>
      <c r="AA22" s="18">
        <v>0.122944872423483</v>
      </c>
      <c r="AB22" s="18">
        <v>8.9882282903556501E-2</v>
      </c>
      <c r="AC22" s="18"/>
      <c r="AD22" s="18">
        <v>0.11153923914872001</v>
      </c>
      <c r="AE22" s="18">
        <v>0.110512367267262</v>
      </c>
      <c r="AF22" s="18"/>
      <c r="AG22" s="18">
        <v>0.118501924704869</v>
      </c>
      <c r="AH22" s="18">
        <v>0.11081592273817201</v>
      </c>
      <c r="AI22" s="18">
        <v>0.15468802415230201</v>
      </c>
      <c r="AJ22" s="18" t="s">
        <v>123</v>
      </c>
      <c r="AK22" s="18" t="s">
        <v>123</v>
      </c>
      <c r="AL22" s="18" t="s">
        <v>123</v>
      </c>
      <c r="AM22" s="18">
        <v>9.1485105557152793E-2</v>
      </c>
      <c r="AN22" s="18">
        <v>0</v>
      </c>
      <c r="AO22" s="18">
        <v>0</v>
      </c>
      <c r="AP22" s="18"/>
      <c r="AQ22" s="18">
        <v>0.100912610707158</v>
      </c>
      <c r="AR22" s="18">
        <v>0.10268193817098401</v>
      </c>
      <c r="AS22" s="18">
        <v>0.240006874834503</v>
      </c>
      <c r="AT22" s="18">
        <v>0.12646265482507599</v>
      </c>
      <c r="AU22" s="18">
        <v>0.174004917662089</v>
      </c>
      <c r="AV22" s="18">
        <v>0</v>
      </c>
      <c r="AW22" s="18"/>
      <c r="AX22" s="18">
        <v>0.1245437803066</v>
      </c>
      <c r="AY22" s="18">
        <v>0.1233053819816</v>
      </c>
      <c r="AZ22" s="18">
        <v>6.2394376875857298E-2</v>
      </c>
      <c r="BA22" s="18">
        <v>9.14114257237683E-2</v>
      </c>
      <c r="BB22" s="18">
        <v>0.10339303244036201</v>
      </c>
      <c r="BC22" s="18"/>
      <c r="BD22" s="18">
        <v>0.11081120409186999</v>
      </c>
      <c r="BE22" s="18">
        <v>0.112573133613173</v>
      </c>
      <c r="BF22" s="18"/>
      <c r="BG22" s="18">
        <v>0.107534582708395</v>
      </c>
      <c r="BH22" s="18">
        <v>0.120986933916945</v>
      </c>
      <c r="BI22" s="18"/>
      <c r="BJ22" s="18">
        <v>0.118571453506659</v>
      </c>
      <c r="BK22" s="18">
        <v>0.108326701070613</v>
      </c>
    </row>
    <row r="23" spans="2:63" x14ac:dyDescent="0.35">
      <c r="B23" t="s">
        <v>495</v>
      </c>
    </row>
    <row r="24" spans="2:63" x14ac:dyDescent="0.35">
      <c r="B24" t="s">
        <v>87</v>
      </c>
    </row>
    <row r="25" spans="2:63" x14ac:dyDescent="0.35">
      <c r="B25" t="s">
        <v>88</v>
      </c>
    </row>
    <row r="27" spans="2:63" x14ac:dyDescent="0.35">
      <c r="B27"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BK16"/>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448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1010</v>
      </c>
      <c r="D7" s="10">
        <v>477</v>
      </c>
      <c r="E7" s="10">
        <v>530</v>
      </c>
      <c r="F7" s="10"/>
      <c r="G7" s="10">
        <v>154</v>
      </c>
      <c r="H7" s="10">
        <v>389</v>
      </c>
      <c r="I7" s="10">
        <v>467</v>
      </c>
      <c r="J7" s="10"/>
      <c r="K7" s="10">
        <v>185</v>
      </c>
      <c r="L7" s="10">
        <v>213</v>
      </c>
      <c r="M7" s="10">
        <v>395</v>
      </c>
      <c r="N7" s="10">
        <v>217</v>
      </c>
      <c r="O7" s="10"/>
      <c r="P7" s="10">
        <v>160</v>
      </c>
      <c r="Q7" s="10">
        <v>207</v>
      </c>
      <c r="R7" s="10">
        <v>178</v>
      </c>
      <c r="S7" s="10">
        <v>410</v>
      </c>
      <c r="T7" s="10"/>
      <c r="U7" s="10">
        <v>534</v>
      </c>
      <c r="V7" s="10">
        <v>237</v>
      </c>
      <c r="W7" s="10">
        <v>128</v>
      </c>
      <c r="X7" s="10">
        <v>79</v>
      </c>
      <c r="Y7" s="10">
        <v>15</v>
      </c>
      <c r="Z7" s="10"/>
      <c r="AA7" s="10">
        <v>325</v>
      </c>
      <c r="AB7" s="10">
        <v>340</v>
      </c>
      <c r="AC7" s="10"/>
      <c r="AD7" s="10">
        <v>407</v>
      </c>
      <c r="AE7" s="10">
        <v>427</v>
      </c>
      <c r="AF7" s="10"/>
      <c r="AG7" s="10">
        <v>223</v>
      </c>
      <c r="AH7" s="10">
        <v>239</v>
      </c>
      <c r="AI7" s="10">
        <v>89</v>
      </c>
      <c r="AJ7" s="10">
        <v>177</v>
      </c>
      <c r="AK7" s="10">
        <v>65</v>
      </c>
      <c r="AL7" s="10">
        <v>42</v>
      </c>
      <c r="AM7" s="10">
        <v>23</v>
      </c>
      <c r="AN7" s="10">
        <v>55</v>
      </c>
      <c r="AO7" s="10">
        <v>3</v>
      </c>
      <c r="AP7" s="10"/>
      <c r="AQ7" s="10">
        <v>485</v>
      </c>
      <c r="AR7" s="10">
        <v>235</v>
      </c>
      <c r="AS7" s="10">
        <v>15</v>
      </c>
      <c r="AT7" s="10">
        <v>72</v>
      </c>
      <c r="AU7" s="10">
        <v>169</v>
      </c>
      <c r="AV7" s="10">
        <v>22</v>
      </c>
      <c r="AW7" s="10"/>
      <c r="AX7" s="10">
        <v>176</v>
      </c>
      <c r="AY7" s="10">
        <v>473</v>
      </c>
      <c r="AZ7" s="10">
        <v>34</v>
      </c>
      <c r="BA7" s="10">
        <v>144</v>
      </c>
      <c r="BB7" s="10">
        <v>183</v>
      </c>
      <c r="BC7" s="10"/>
      <c r="BD7" s="10">
        <v>654</v>
      </c>
      <c r="BE7" s="10">
        <v>351</v>
      </c>
      <c r="BF7" s="10"/>
      <c r="BG7" s="10">
        <v>484</v>
      </c>
      <c r="BH7" s="10">
        <v>523</v>
      </c>
      <c r="BI7" s="10"/>
      <c r="BJ7" s="10">
        <v>583</v>
      </c>
      <c r="BK7" s="10">
        <v>400</v>
      </c>
    </row>
    <row r="8" spans="2:63" ht="30" customHeight="1" x14ac:dyDescent="0.35">
      <c r="B8" s="11" t="s">
        <v>19</v>
      </c>
      <c r="C8" s="11">
        <v>1010</v>
      </c>
      <c r="D8" s="11">
        <v>504</v>
      </c>
      <c r="E8" s="11">
        <v>503</v>
      </c>
      <c r="F8" s="11"/>
      <c r="G8" s="11">
        <v>177</v>
      </c>
      <c r="H8" s="11">
        <v>366</v>
      </c>
      <c r="I8" s="11">
        <v>467</v>
      </c>
      <c r="J8" s="11"/>
      <c r="K8" s="11">
        <v>172</v>
      </c>
      <c r="L8" s="11">
        <v>210</v>
      </c>
      <c r="M8" s="11">
        <v>387</v>
      </c>
      <c r="N8" s="11">
        <v>241</v>
      </c>
      <c r="O8" s="11"/>
      <c r="P8" s="11">
        <v>162</v>
      </c>
      <c r="Q8" s="11">
        <v>211</v>
      </c>
      <c r="R8" s="11">
        <v>177</v>
      </c>
      <c r="S8" s="11">
        <v>407</v>
      </c>
      <c r="T8" s="11"/>
      <c r="U8" s="11">
        <v>557</v>
      </c>
      <c r="V8" s="11">
        <v>223</v>
      </c>
      <c r="W8" s="11">
        <v>122</v>
      </c>
      <c r="X8" s="11">
        <v>75</v>
      </c>
      <c r="Y8" s="11">
        <v>15</v>
      </c>
      <c r="Z8" s="11"/>
      <c r="AA8" s="11">
        <v>322</v>
      </c>
      <c r="AB8" s="11">
        <v>343</v>
      </c>
      <c r="AC8" s="11"/>
      <c r="AD8" s="11">
        <v>403</v>
      </c>
      <c r="AE8" s="11">
        <v>429</v>
      </c>
      <c r="AF8" s="11"/>
      <c r="AG8" s="11">
        <v>223</v>
      </c>
      <c r="AH8" s="11">
        <v>236</v>
      </c>
      <c r="AI8" s="11">
        <v>85</v>
      </c>
      <c r="AJ8" s="11">
        <v>185</v>
      </c>
      <c r="AK8" s="11">
        <v>65</v>
      </c>
      <c r="AL8" s="11">
        <v>45</v>
      </c>
      <c r="AM8" s="11">
        <v>23</v>
      </c>
      <c r="AN8" s="11">
        <v>57</v>
      </c>
      <c r="AO8" s="11">
        <v>3</v>
      </c>
      <c r="AP8" s="11"/>
      <c r="AQ8" s="11">
        <v>482</v>
      </c>
      <c r="AR8" s="11">
        <v>234</v>
      </c>
      <c r="AS8" s="11">
        <v>15</v>
      </c>
      <c r="AT8" s="11">
        <v>72</v>
      </c>
      <c r="AU8" s="11">
        <v>173</v>
      </c>
      <c r="AV8" s="11">
        <v>22</v>
      </c>
      <c r="AW8" s="11"/>
      <c r="AX8" s="11">
        <v>181</v>
      </c>
      <c r="AY8" s="11">
        <v>472</v>
      </c>
      <c r="AZ8" s="11">
        <v>35</v>
      </c>
      <c r="BA8" s="11">
        <v>140</v>
      </c>
      <c r="BB8" s="11">
        <v>181</v>
      </c>
      <c r="BC8" s="11"/>
      <c r="BD8" s="11">
        <v>647</v>
      </c>
      <c r="BE8" s="11">
        <v>358</v>
      </c>
      <c r="BF8" s="11"/>
      <c r="BG8" s="11">
        <v>482</v>
      </c>
      <c r="BH8" s="11">
        <v>525</v>
      </c>
      <c r="BI8" s="11"/>
      <c r="BJ8" s="11">
        <v>578</v>
      </c>
      <c r="BK8" s="11">
        <v>404</v>
      </c>
    </row>
    <row r="9" spans="2:63" ht="29" x14ac:dyDescent="0.35">
      <c r="B9" s="17" t="s">
        <v>446</v>
      </c>
      <c r="C9" s="16">
        <v>0.18414831092424899</v>
      </c>
      <c r="D9" s="16">
        <v>0.20912519296644799</v>
      </c>
      <c r="E9" s="16">
        <v>0.16023769037216601</v>
      </c>
      <c r="F9" s="16"/>
      <c r="G9" s="16">
        <v>0.224286542151477</v>
      </c>
      <c r="H9" s="16">
        <v>0.19736857290316301</v>
      </c>
      <c r="I9" s="16">
        <v>0.15858513413719399</v>
      </c>
      <c r="J9" s="16"/>
      <c r="K9" s="16">
        <v>0.181941163898898</v>
      </c>
      <c r="L9" s="16">
        <v>0.20159833960523299</v>
      </c>
      <c r="M9" s="16">
        <v>0.191504375856901</v>
      </c>
      <c r="N9" s="16">
        <v>0.158723464896178</v>
      </c>
      <c r="O9" s="16"/>
      <c r="P9" s="16">
        <v>0.104851203647242</v>
      </c>
      <c r="Q9" s="16">
        <v>0.19524130326376499</v>
      </c>
      <c r="R9" s="16">
        <v>0.23003136070997901</v>
      </c>
      <c r="S9" s="16">
        <v>0.204919285709737</v>
      </c>
      <c r="T9" s="16"/>
      <c r="U9" s="16">
        <v>0.180018815918319</v>
      </c>
      <c r="V9" s="16">
        <v>0.21339325967579401</v>
      </c>
      <c r="W9" s="16">
        <v>0.203497307005504</v>
      </c>
      <c r="X9" s="16">
        <v>0.16365969539501099</v>
      </c>
      <c r="Y9" s="16">
        <v>0</v>
      </c>
      <c r="Z9" s="16"/>
      <c r="AA9" s="16">
        <v>0.16212830343738599</v>
      </c>
      <c r="AB9" s="16">
        <v>0.24124593748856399</v>
      </c>
      <c r="AC9" s="16"/>
      <c r="AD9" s="16">
        <v>0.17913302492525099</v>
      </c>
      <c r="AE9" s="16">
        <v>0.21339697396364399</v>
      </c>
      <c r="AF9" s="16"/>
      <c r="AG9" s="16">
        <v>0.151967590404193</v>
      </c>
      <c r="AH9" s="16">
        <v>0.160187528553249</v>
      </c>
      <c r="AI9" s="16">
        <v>0.14733189320543499</v>
      </c>
      <c r="AJ9" s="16">
        <v>0.31046241963932802</v>
      </c>
      <c r="AK9" s="16">
        <v>0.358350445860881</v>
      </c>
      <c r="AL9" s="16">
        <v>7.75997377337556E-2</v>
      </c>
      <c r="AM9" s="16">
        <v>8.1161546662441103E-2</v>
      </c>
      <c r="AN9" s="16">
        <v>6.7346509223940199E-2</v>
      </c>
      <c r="AO9" s="16">
        <v>0</v>
      </c>
      <c r="AP9" s="16"/>
      <c r="AQ9" s="16">
        <v>0.19471178071425299</v>
      </c>
      <c r="AR9" s="16">
        <v>0.21838144641805701</v>
      </c>
      <c r="AS9" s="16">
        <v>0.106270438408441</v>
      </c>
      <c r="AT9" s="16">
        <v>0.25441498690312903</v>
      </c>
      <c r="AU9" s="16">
        <v>0.10645959911737</v>
      </c>
      <c r="AV9" s="16">
        <v>4.0042624487603602E-2</v>
      </c>
      <c r="AW9" s="16"/>
      <c r="AX9" s="16">
        <v>0.20597506185122</v>
      </c>
      <c r="AY9" s="16">
        <v>0.17063146246421099</v>
      </c>
      <c r="AZ9" s="16">
        <v>0.13639962248769</v>
      </c>
      <c r="BA9" s="16">
        <v>0.14377756380578999</v>
      </c>
      <c r="BB9" s="16">
        <v>0.23792445656974301</v>
      </c>
      <c r="BC9" s="16"/>
      <c r="BD9" s="16">
        <v>0.19368528869393001</v>
      </c>
      <c r="BE9" s="16">
        <v>0.16935045724224901</v>
      </c>
      <c r="BF9" s="16"/>
      <c r="BG9" s="16">
        <v>0.19952432132234299</v>
      </c>
      <c r="BH9" s="16">
        <v>0.17109128931854001</v>
      </c>
      <c r="BI9" s="16"/>
      <c r="BJ9" s="16">
        <v>0.18020902660753799</v>
      </c>
      <c r="BK9" s="16">
        <v>0.194646950883093</v>
      </c>
    </row>
    <row r="10" spans="2:63" ht="29" x14ac:dyDescent="0.35">
      <c r="B10" s="17" t="s">
        <v>447</v>
      </c>
      <c r="C10" s="16">
        <v>0.261154959092535</v>
      </c>
      <c r="D10" s="16">
        <v>0.23559552949786999</v>
      </c>
      <c r="E10" s="16">
        <v>0.28830039874631802</v>
      </c>
      <c r="F10" s="16"/>
      <c r="G10" s="16">
        <v>0.31569127857444801</v>
      </c>
      <c r="H10" s="16">
        <v>0.29624304180276101</v>
      </c>
      <c r="I10" s="16">
        <v>0.213003184253514</v>
      </c>
      <c r="J10" s="16"/>
      <c r="K10" s="16">
        <v>0.25100544657171597</v>
      </c>
      <c r="L10" s="16">
        <v>0.26261548062111401</v>
      </c>
      <c r="M10" s="16">
        <v>0.25061747271542101</v>
      </c>
      <c r="N10" s="16">
        <v>0.284032069016872</v>
      </c>
      <c r="O10" s="16"/>
      <c r="P10" s="16">
        <v>0.35961002940456199</v>
      </c>
      <c r="Q10" s="16">
        <v>0.28721615878747597</v>
      </c>
      <c r="R10" s="16">
        <v>0.224467502034815</v>
      </c>
      <c r="S10" s="16">
        <v>0.235035874615693</v>
      </c>
      <c r="T10" s="16"/>
      <c r="U10" s="16">
        <v>0.27593047916674701</v>
      </c>
      <c r="V10" s="16">
        <v>0.21871126928505899</v>
      </c>
      <c r="W10" s="16">
        <v>0.230784860411895</v>
      </c>
      <c r="X10" s="16">
        <v>0.26484911161706598</v>
      </c>
      <c r="Y10" s="16">
        <v>0.37764107482180798</v>
      </c>
      <c r="Z10" s="16"/>
      <c r="AA10" s="16">
        <v>0.30605308890220601</v>
      </c>
      <c r="AB10" s="16">
        <v>0.24133954785435999</v>
      </c>
      <c r="AC10" s="16"/>
      <c r="AD10" s="16">
        <v>0.27594533693041901</v>
      </c>
      <c r="AE10" s="16">
        <v>0.24395217354889001</v>
      </c>
      <c r="AF10" s="16"/>
      <c r="AG10" s="16">
        <v>0.315900166703174</v>
      </c>
      <c r="AH10" s="16">
        <v>0.16059955348861699</v>
      </c>
      <c r="AI10" s="16">
        <v>0.27467647665441602</v>
      </c>
      <c r="AJ10" s="16">
        <v>0.243454638006779</v>
      </c>
      <c r="AK10" s="16">
        <v>0.17534085036254199</v>
      </c>
      <c r="AL10" s="16">
        <v>0.326659219488664</v>
      </c>
      <c r="AM10" s="16">
        <v>0.33610082594281199</v>
      </c>
      <c r="AN10" s="16">
        <v>0.477591912048145</v>
      </c>
      <c r="AO10" s="16">
        <v>0.34726529715392002</v>
      </c>
      <c r="AP10" s="16"/>
      <c r="AQ10" s="16">
        <v>0.23302352474697399</v>
      </c>
      <c r="AR10" s="16">
        <v>0.23122835108221301</v>
      </c>
      <c r="AS10" s="16">
        <v>0.40172058598850702</v>
      </c>
      <c r="AT10" s="16">
        <v>0.22687233155102901</v>
      </c>
      <c r="AU10" s="16">
        <v>0.36861282391510097</v>
      </c>
      <c r="AV10" s="16">
        <v>0.46516033191623701</v>
      </c>
      <c r="AW10" s="16"/>
      <c r="AX10" s="16">
        <v>0.26349906793153099</v>
      </c>
      <c r="AY10" s="16">
        <v>0.26797483767451502</v>
      </c>
      <c r="AZ10" s="16">
        <v>0.34614782691171803</v>
      </c>
      <c r="BA10" s="16">
        <v>0.23139360872213899</v>
      </c>
      <c r="BB10" s="16">
        <v>0.247734785707659</v>
      </c>
      <c r="BC10" s="16"/>
      <c r="BD10" s="16">
        <v>0.257886896427729</v>
      </c>
      <c r="BE10" s="16">
        <v>0.267777402040215</v>
      </c>
      <c r="BF10" s="16"/>
      <c r="BG10" s="16">
        <v>0.23715209885626001</v>
      </c>
      <c r="BH10" s="16">
        <v>0.28277985646402198</v>
      </c>
      <c r="BI10" s="16"/>
      <c r="BJ10" s="16">
        <v>0.286165852072223</v>
      </c>
      <c r="BK10" s="16">
        <v>0.22146717403426899</v>
      </c>
    </row>
    <row r="11" spans="2:63" x14ac:dyDescent="0.35">
      <c r="B11" s="17" t="s">
        <v>84</v>
      </c>
      <c r="C11" s="18">
        <v>0.55469672998321495</v>
      </c>
      <c r="D11" s="18">
        <v>0.55527927753568196</v>
      </c>
      <c r="E11" s="18">
        <v>0.55146191088151597</v>
      </c>
      <c r="F11" s="18"/>
      <c r="G11" s="18">
        <v>0.46002217927407502</v>
      </c>
      <c r="H11" s="18">
        <v>0.50638838529407604</v>
      </c>
      <c r="I11" s="18">
        <v>0.62841168160929295</v>
      </c>
      <c r="J11" s="18"/>
      <c r="K11" s="18">
        <v>0.567053389529386</v>
      </c>
      <c r="L11" s="18">
        <v>0.53578617977365295</v>
      </c>
      <c r="M11" s="18">
        <v>0.55787815142767805</v>
      </c>
      <c r="N11" s="18">
        <v>0.55724446608695</v>
      </c>
      <c r="O11" s="18"/>
      <c r="P11" s="18">
        <v>0.53553876694819502</v>
      </c>
      <c r="Q11" s="18">
        <v>0.51754253794875904</v>
      </c>
      <c r="R11" s="18">
        <v>0.54550113725520599</v>
      </c>
      <c r="S11" s="18">
        <v>0.56004483967456997</v>
      </c>
      <c r="T11" s="18"/>
      <c r="U11" s="18">
        <v>0.54405070491493401</v>
      </c>
      <c r="V11" s="18">
        <v>0.56789547103914695</v>
      </c>
      <c r="W11" s="18">
        <v>0.565717832582601</v>
      </c>
      <c r="X11" s="18">
        <v>0.57149119298792395</v>
      </c>
      <c r="Y11" s="18">
        <v>0.62235892517819202</v>
      </c>
      <c r="Z11" s="18"/>
      <c r="AA11" s="18">
        <v>0.531818607660408</v>
      </c>
      <c r="AB11" s="18">
        <v>0.517414514657076</v>
      </c>
      <c r="AC11" s="18"/>
      <c r="AD11" s="18">
        <v>0.54492163814433003</v>
      </c>
      <c r="AE11" s="18">
        <v>0.54265085248746603</v>
      </c>
      <c r="AF11" s="18"/>
      <c r="AG11" s="18">
        <v>0.53213224289263295</v>
      </c>
      <c r="AH11" s="18">
        <v>0.67921291795813499</v>
      </c>
      <c r="AI11" s="18">
        <v>0.57799163014014898</v>
      </c>
      <c r="AJ11" s="18">
        <v>0.44608294235389301</v>
      </c>
      <c r="AK11" s="18">
        <v>0.46630870377657802</v>
      </c>
      <c r="AL11" s="18">
        <v>0.59574104277758</v>
      </c>
      <c r="AM11" s="18">
        <v>0.58273762739474699</v>
      </c>
      <c r="AN11" s="18">
        <v>0.45506157872791497</v>
      </c>
      <c r="AO11" s="18">
        <v>0.65273470284608004</v>
      </c>
      <c r="AP11" s="18"/>
      <c r="AQ11" s="18">
        <v>0.57226469453877304</v>
      </c>
      <c r="AR11" s="18">
        <v>0.55039020249972903</v>
      </c>
      <c r="AS11" s="18">
        <v>0.49200897560305201</v>
      </c>
      <c r="AT11" s="18">
        <v>0.51871268154584205</v>
      </c>
      <c r="AU11" s="18">
        <v>0.52492757696752801</v>
      </c>
      <c r="AV11" s="18">
        <v>0.49479704359616</v>
      </c>
      <c r="AW11" s="18"/>
      <c r="AX11" s="18">
        <v>0.53052587021724895</v>
      </c>
      <c r="AY11" s="18">
        <v>0.56139369986127396</v>
      </c>
      <c r="AZ11" s="18">
        <v>0.51745255060059203</v>
      </c>
      <c r="BA11" s="18">
        <v>0.62482882747207102</v>
      </c>
      <c r="BB11" s="18">
        <v>0.51434075772259802</v>
      </c>
      <c r="BC11" s="18"/>
      <c r="BD11" s="18">
        <v>0.54842781487834102</v>
      </c>
      <c r="BE11" s="18">
        <v>0.562872140717536</v>
      </c>
      <c r="BF11" s="18"/>
      <c r="BG11" s="18">
        <v>0.56332357982139603</v>
      </c>
      <c r="BH11" s="18">
        <v>0.54612885421743895</v>
      </c>
      <c r="BI11" s="18"/>
      <c r="BJ11" s="18">
        <v>0.53362512132023898</v>
      </c>
      <c r="BK11" s="18">
        <v>0.58388587508263801</v>
      </c>
    </row>
    <row r="12" spans="2:63" x14ac:dyDescent="0.35">
      <c r="B12" s="15"/>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K23"/>
  <sheetViews>
    <sheetView showGridLines="0" topLeftCell="A14" workbookViewId="0">
      <pane xSplit="2" topLeftCell="C1" activePane="topRight" state="frozen"/>
      <selection pane="topRight" activeCell="B23" sqref="B23"/>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457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265</v>
      </c>
      <c r="D7" s="10">
        <v>111</v>
      </c>
      <c r="E7" s="10">
        <v>154</v>
      </c>
      <c r="F7" s="10"/>
      <c r="G7" s="10">
        <v>50</v>
      </c>
      <c r="H7" s="10">
        <v>116</v>
      </c>
      <c r="I7" s="10">
        <v>99</v>
      </c>
      <c r="J7" s="10"/>
      <c r="K7" s="10">
        <v>47</v>
      </c>
      <c r="L7" s="10">
        <v>56</v>
      </c>
      <c r="M7" s="10">
        <v>100</v>
      </c>
      <c r="N7" s="10">
        <v>62</v>
      </c>
      <c r="O7" s="10"/>
      <c r="P7" s="10">
        <v>59</v>
      </c>
      <c r="Q7" s="10">
        <v>60</v>
      </c>
      <c r="R7" s="10">
        <v>40</v>
      </c>
      <c r="S7" s="10">
        <v>96</v>
      </c>
      <c r="T7" s="10"/>
      <c r="U7" s="10">
        <v>149</v>
      </c>
      <c r="V7" s="10">
        <v>53</v>
      </c>
      <c r="W7" s="10">
        <v>30</v>
      </c>
      <c r="X7" s="10">
        <v>21</v>
      </c>
      <c r="Y7" s="10">
        <v>5</v>
      </c>
      <c r="Z7" s="10"/>
      <c r="AA7" s="10">
        <v>101</v>
      </c>
      <c r="AB7" s="10">
        <v>83</v>
      </c>
      <c r="AC7" s="10"/>
      <c r="AD7" s="10">
        <v>113</v>
      </c>
      <c r="AE7" s="10">
        <v>105</v>
      </c>
      <c r="AF7" s="10"/>
      <c r="AG7" s="10">
        <v>72</v>
      </c>
      <c r="AH7" s="10">
        <v>39</v>
      </c>
      <c r="AI7" s="10">
        <v>24</v>
      </c>
      <c r="AJ7" s="10">
        <v>41</v>
      </c>
      <c r="AK7" s="10">
        <v>11</v>
      </c>
      <c r="AL7" s="10">
        <v>15</v>
      </c>
      <c r="AM7" s="10">
        <v>8</v>
      </c>
      <c r="AN7" s="10">
        <v>27</v>
      </c>
      <c r="AO7" s="10">
        <v>1</v>
      </c>
      <c r="AP7" s="10"/>
      <c r="AQ7" s="10">
        <v>113</v>
      </c>
      <c r="AR7" s="10">
        <v>55</v>
      </c>
      <c r="AS7" s="10">
        <v>6</v>
      </c>
      <c r="AT7" s="10">
        <v>17</v>
      </c>
      <c r="AU7" s="10">
        <v>63</v>
      </c>
      <c r="AV7" s="10">
        <v>10</v>
      </c>
      <c r="AW7" s="10"/>
      <c r="AX7" s="10">
        <v>47</v>
      </c>
      <c r="AY7" s="10">
        <v>126</v>
      </c>
      <c r="AZ7" s="10">
        <v>11</v>
      </c>
      <c r="BA7" s="10">
        <v>34</v>
      </c>
      <c r="BB7" s="10">
        <v>47</v>
      </c>
      <c r="BC7" s="10"/>
      <c r="BD7" s="10">
        <v>170</v>
      </c>
      <c r="BE7" s="10">
        <v>94</v>
      </c>
      <c r="BF7" s="10"/>
      <c r="BG7" s="10">
        <v>116</v>
      </c>
      <c r="BH7" s="10">
        <v>148</v>
      </c>
      <c r="BI7" s="10"/>
      <c r="BJ7" s="10">
        <v>170</v>
      </c>
      <c r="BK7" s="10">
        <v>87</v>
      </c>
    </row>
    <row r="8" spans="2:63" ht="30" customHeight="1" x14ac:dyDescent="0.35">
      <c r="B8" s="11" t="s">
        <v>19</v>
      </c>
      <c r="C8" s="11">
        <v>265</v>
      </c>
      <c r="D8" s="11">
        <v>119</v>
      </c>
      <c r="E8" s="11">
        <v>146</v>
      </c>
      <c r="F8" s="11"/>
      <c r="G8" s="11">
        <v>56</v>
      </c>
      <c r="H8" s="11">
        <v>109</v>
      </c>
      <c r="I8" s="11">
        <v>99</v>
      </c>
      <c r="J8" s="11"/>
      <c r="K8" s="11">
        <v>43</v>
      </c>
      <c r="L8" s="11">
        <v>55</v>
      </c>
      <c r="M8" s="11">
        <v>98</v>
      </c>
      <c r="N8" s="11">
        <v>68</v>
      </c>
      <c r="O8" s="11"/>
      <c r="P8" s="11">
        <v>59</v>
      </c>
      <c r="Q8" s="11">
        <v>61</v>
      </c>
      <c r="R8" s="11">
        <v>40</v>
      </c>
      <c r="S8" s="11">
        <v>96</v>
      </c>
      <c r="T8" s="11"/>
      <c r="U8" s="11">
        <v>154</v>
      </c>
      <c r="V8" s="11">
        <v>50</v>
      </c>
      <c r="W8" s="11">
        <v>28</v>
      </c>
      <c r="X8" s="11">
        <v>20</v>
      </c>
      <c r="Y8" s="11">
        <v>6</v>
      </c>
      <c r="Z8" s="11"/>
      <c r="AA8" s="11">
        <v>99</v>
      </c>
      <c r="AB8" s="11">
        <v>84</v>
      </c>
      <c r="AC8" s="11"/>
      <c r="AD8" s="11">
        <v>111</v>
      </c>
      <c r="AE8" s="11">
        <v>105</v>
      </c>
      <c r="AF8" s="11"/>
      <c r="AG8" s="11">
        <v>71</v>
      </c>
      <c r="AH8" s="11">
        <v>38</v>
      </c>
      <c r="AI8" s="11">
        <v>23</v>
      </c>
      <c r="AJ8" s="11">
        <v>45</v>
      </c>
      <c r="AK8" s="11">
        <v>11</v>
      </c>
      <c r="AL8" s="11">
        <v>15</v>
      </c>
      <c r="AM8" s="11">
        <v>8</v>
      </c>
      <c r="AN8" s="11">
        <v>27</v>
      </c>
      <c r="AO8" s="11">
        <v>1</v>
      </c>
      <c r="AP8" s="11"/>
      <c r="AQ8" s="11">
        <v>112</v>
      </c>
      <c r="AR8" s="11">
        <v>54</v>
      </c>
      <c r="AS8" s="11">
        <v>6</v>
      </c>
      <c r="AT8" s="11">
        <v>16</v>
      </c>
      <c r="AU8" s="11">
        <v>65</v>
      </c>
      <c r="AV8" s="11">
        <v>10</v>
      </c>
      <c r="AW8" s="11"/>
      <c r="AX8" s="11">
        <v>48</v>
      </c>
      <c r="AY8" s="11">
        <v>126</v>
      </c>
      <c r="AZ8" s="11">
        <v>12</v>
      </c>
      <c r="BA8" s="11">
        <v>32</v>
      </c>
      <c r="BB8" s="11">
        <v>46</v>
      </c>
      <c r="BC8" s="11"/>
      <c r="BD8" s="11">
        <v>168</v>
      </c>
      <c r="BE8" s="11">
        <v>96</v>
      </c>
      <c r="BF8" s="11"/>
      <c r="BG8" s="11">
        <v>115</v>
      </c>
      <c r="BH8" s="11">
        <v>149</v>
      </c>
      <c r="BI8" s="11"/>
      <c r="BJ8" s="11">
        <v>166</v>
      </c>
      <c r="BK8" s="11">
        <v>89</v>
      </c>
    </row>
    <row r="9" spans="2:63" ht="29" x14ac:dyDescent="0.35">
      <c r="B9" s="17" t="s">
        <v>449</v>
      </c>
      <c r="C9" s="16">
        <v>0.54175837883746802</v>
      </c>
      <c r="D9" s="16">
        <v>0.48059405719980303</v>
      </c>
      <c r="E9" s="16">
        <v>0.59150115073882303</v>
      </c>
      <c r="F9" s="16"/>
      <c r="G9" s="16">
        <v>0.32142250523506</v>
      </c>
      <c r="H9" s="16">
        <v>0.55726370623949895</v>
      </c>
      <c r="I9" s="16">
        <v>0.64842566696153903</v>
      </c>
      <c r="J9" s="16"/>
      <c r="K9" s="16">
        <v>0.652148629666086</v>
      </c>
      <c r="L9" s="16">
        <v>0.53352527998022403</v>
      </c>
      <c r="M9" s="16">
        <v>0.49555410172155001</v>
      </c>
      <c r="N9" s="16">
        <v>0.54481999025635997</v>
      </c>
      <c r="O9" s="16"/>
      <c r="P9" s="16">
        <v>0.46323875903710399</v>
      </c>
      <c r="Q9" s="16">
        <v>0.50332830053770805</v>
      </c>
      <c r="R9" s="16">
        <v>0.68242147808712605</v>
      </c>
      <c r="S9" s="16">
        <v>0.57071187089173403</v>
      </c>
      <c r="T9" s="16"/>
      <c r="U9" s="16">
        <v>0.53451361242860695</v>
      </c>
      <c r="V9" s="16">
        <v>0.57800018062776704</v>
      </c>
      <c r="W9" s="16">
        <v>0.51616653493033005</v>
      </c>
      <c r="X9" s="16">
        <v>0.50730000864616398</v>
      </c>
      <c r="Y9" s="16">
        <v>0.65947115826849201</v>
      </c>
      <c r="Z9" s="16"/>
      <c r="AA9" s="16">
        <v>0.54650731551913001</v>
      </c>
      <c r="AB9" s="16">
        <v>0.46367528338886899</v>
      </c>
      <c r="AC9" s="16"/>
      <c r="AD9" s="16">
        <v>0.55901878236143299</v>
      </c>
      <c r="AE9" s="16">
        <v>0.55605177534222805</v>
      </c>
      <c r="AF9" s="16"/>
      <c r="AG9" s="16">
        <v>0.61849487319761598</v>
      </c>
      <c r="AH9" s="16">
        <v>0.66754479283717305</v>
      </c>
      <c r="AI9" s="16">
        <v>0.59099013390996102</v>
      </c>
      <c r="AJ9" s="16">
        <v>0.45836954025895499</v>
      </c>
      <c r="AK9" s="16">
        <v>0.251995897987496</v>
      </c>
      <c r="AL9" s="16">
        <v>0.378966181239692</v>
      </c>
      <c r="AM9" s="16">
        <v>0.50170104461788201</v>
      </c>
      <c r="AN9" s="16">
        <v>0.50814679139385399</v>
      </c>
      <c r="AO9" s="16">
        <v>1</v>
      </c>
      <c r="AP9" s="16"/>
      <c r="AQ9" s="16">
        <v>0.59908925266133095</v>
      </c>
      <c r="AR9" s="16">
        <v>0.55934333757866594</v>
      </c>
      <c r="AS9" s="16">
        <v>0.30824324210862902</v>
      </c>
      <c r="AT9" s="16">
        <v>0.56612527910667099</v>
      </c>
      <c r="AU9" s="16">
        <v>0.50602915228878897</v>
      </c>
      <c r="AV9" s="16">
        <v>0.20257893506065999</v>
      </c>
      <c r="AW9" s="16"/>
      <c r="AX9" s="16">
        <v>0.54704597863085402</v>
      </c>
      <c r="AY9" s="16">
        <v>0.51752956294101105</v>
      </c>
      <c r="AZ9" s="16">
        <v>0.33936935394968099</v>
      </c>
      <c r="BA9" s="16">
        <v>0.56308224937874696</v>
      </c>
      <c r="BB9" s="16">
        <v>0.64139372089827695</v>
      </c>
      <c r="BC9" s="16"/>
      <c r="BD9" s="16">
        <v>0.585640587533102</v>
      </c>
      <c r="BE9" s="16">
        <v>0.47051188034603297</v>
      </c>
      <c r="BF9" s="16"/>
      <c r="BG9" s="16">
        <v>0.62695414749266298</v>
      </c>
      <c r="BH9" s="16">
        <v>0.47270042974933102</v>
      </c>
      <c r="BI9" s="16"/>
      <c r="BJ9" s="16">
        <v>0.542362984669018</v>
      </c>
      <c r="BK9" s="16">
        <v>0.57226258400302799</v>
      </c>
    </row>
    <row r="10" spans="2:63" ht="29" x14ac:dyDescent="0.35">
      <c r="B10" s="17" t="s">
        <v>450</v>
      </c>
      <c r="C10" s="16">
        <v>0.449649637974887</v>
      </c>
      <c r="D10" s="16">
        <v>0.408244030470026</v>
      </c>
      <c r="E10" s="16">
        <v>0.483323348962029</v>
      </c>
      <c r="F10" s="16"/>
      <c r="G10" s="16">
        <v>0.369939070486628</v>
      </c>
      <c r="H10" s="16">
        <v>0.47851824563756601</v>
      </c>
      <c r="I10" s="16">
        <v>0.462686631329075</v>
      </c>
      <c r="J10" s="16"/>
      <c r="K10" s="16">
        <v>0.52728639516240405</v>
      </c>
      <c r="L10" s="16">
        <v>0.56970886377739804</v>
      </c>
      <c r="M10" s="16">
        <v>0.42241015118441999</v>
      </c>
      <c r="N10" s="16">
        <v>0.342973008302909</v>
      </c>
      <c r="O10" s="16"/>
      <c r="P10" s="16">
        <v>0.46004781923509802</v>
      </c>
      <c r="Q10" s="16">
        <v>0.47327807156141299</v>
      </c>
      <c r="R10" s="16">
        <v>0.58291561594772001</v>
      </c>
      <c r="S10" s="16">
        <v>0.40746000232796098</v>
      </c>
      <c r="T10" s="16"/>
      <c r="U10" s="16">
        <v>0.45141376129439498</v>
      </c>
      <c r="V10" s="16">
        <v>0.44884832271744102</v>
      </c>
      <c r="W10" s="16">
        <v>0.545148899690581</v>
      </c>
      <c r="X10" s="16">
        <v>0.45600230782555801</v>
      </c>
      <c r="Y10" s="16">
        <v>0.14403453044918199</v>
      </c>
      <c r="Z10" s="16"/>
      <c r="AA10" s="16">
        <v>0.51780494753558004</v>
      </c>
      <c r="AB10" s="16">
        <v>0.40741413074141403</v>
      </c>
      <c r="AC10" s="16"/>
      <c r="AD10" s="16">
        <v>0.50799227583082096</v>
      </c>
      <c r="AE10" s="16">
        <v>0.41571707954444398</v>
      </c>
      <c r="AF10" s="16"/>
      <c r="AG10" s="16">
        <v>0.48259593980845999</v>
      </c>
      <c r="AH10" s="16">
        <v>0.58666181521397198</v>
      </c>
      <c r="AI10" s="16">
        <v>0.35868615095911</v>
      </c>
      <c r="AJ10" s="16">
        <v>0.40540827048592898</v>
      </c>
      <c r="AK10" s="16">
        <v>0.504677855943922</v>
      </c>
      <c r="AL10" s="16">
        <v>0.32588279747488702</v>
      </c>
      <c r="AM10" s="16">
        <v>0.37573305016674202</v>
      </c>
      <c r="AN10" s="16">
        <v>0.46091265305177398</v>
      </c>
      <c r="AO10" s="16">
        <v>0</v>
      </c>
      <c r="AP10" s="16"/>
      <c r="AQ10" s="16">
        <v>0.46052220704811198</v>
      </c>
      <c r="AR10" s="16">
        <v>0.40531063081619301</v>
      </c>
      <c r="AS10" s="16">
        <v>0.45888131658709802</v>
      </c>
      <c r="AT10" s="16">
        <v>0.44666514732987</v>
      </c>
      <c r="AU10" s="16">
        <v>0.47120080868931302</v>
      </c>
      <c r="AV10" s="16">
        <v>0.375985887144485</v>
      </c>
      <c r="AW10" s="16"/>
      <c r="AX10" s="16">
        <v>0.42265377515482699</v>
      </c>
      <c r="AY10" s="16">
        <v>0.45276139947258998</v>
      </c>
      <c r="AZ10" s="16">
        <v>0.16234633632096299</v>
      </c>
      <c r="BA10" s="16">
        <v>0.49700500848175599</v>
      </c>
      <c r="BB10" s="16">
        <v>0.51142152184573797</v>
      </c>
      <c r="BC10" s="16"/>
      <c r="BD10" s="16">
        <v>0.468969780615827</v>
      </c>
      <c r="BE10" s="16">
        <v>0.420465158041471</v>
      </c>
      <c r="BF10" s="16"/>
      <c r="BG10" s="16">
        <v>0.50438720391177405</v>
      </c>
      <c r="BH10" s="16">
        <v>0.40358866318627401</v>
      </c>
      <c r="BI10" s="16"/>
      <c r="BJ10" s="16">
        <v>0.513290486586786</v>
      </c>
      <c r="BK10" s="16">
        <v>0.36498747386397001</v>
      </c>
    </row>
    <row r="11" spans="2:63" ht="43.5" x14ac:dyDescent="0.35">
      <c r="B11" s="17" t="s">
        <v>451</v>
      </c>
      <c r="C11" s="16">
        <v>0.446703688746939</v>
      </c>
      <c r="D11" s="16">
        <v>0.37226979108242803</v>
      </c>
      <c r="E11" s="16">
        <v>0.50723813585792499</v>
      </c>
      <c r="F11" s="16"/>
      <c r="G11" s="16">
        <v>0.402893781111964</v>
      </c>
      <c r="H11" s="16">
        <v>0.47450563788300198</v>
      </c>
      <c r="I11" s="16">
        <v>0.440757135515634</v>
      </c>
      <c r="J11" s="16"/>
      <c r="K11" s="16">
        <v>0.40097752708886902</v>
      </c>
      <c r="L11" s="16">
        <v>0.37745740493440399</v>
      </c>
      <c r="M11" s="16">
        <v>0.464630487716301</v>
      </c>
      <c r="N11" s="16">
        <v>0.50566273468405998</v>
      </c>
      <c r="O11" s="16"/>
      <c r="P11" s="16">
        <v>0.34228814258047402</v>
      </c>
      <c r="Q11" s="16">
        <v>0.45281444678503002</v>
      </c>
      <c r="R11" s="16">
        <v>0.52443332919115704</v>
      </c>
      <c r="S11" s="16">
        <v>0.50918794815176904</v>
      </c>
      <c r="T11" s="16"/>
      <c r="U11" s="16">
        <v>0.42409208636914703</v>
      </c>
      <c r="V11" s="16">
        <v>0.45811285213032998</v>
      </c>
      <c r="W11" s="16">
        <v>0.515111754229305</v>
      </c>
      <c r="X11" s="16">
        <v>0.46822583137918</v>
      </c>
      <c r="Y11" s="16">
        <v>0.43578784155496098</v>
      </c>
      <c r="Z11" s="16"/>
      <c r="AA11" s="16">
        <v>0.49243233304853701</v>
      </c>
      <c r="AB11" s="16">
        <v>0.32059289725134199</v>
      </c>
      <c r="AC11" s="16"/>
      <c r="AD11" s="16">
        <v>0.54128969486842204</v>
      </c>
      <c r="AE11" s="16">
        <v>0.36620372382936101</v>
      </c>
      <c r="AF11" s="16"/>
      <c r="AG11" s="16">
        <v>0.34816614063844398</v>
      </c>
      <c r="AH11" s="16">
        <v>0.48621416532395301</v>
      </c>
      <c r="AI11" s="16">
        <v>0.40588485133847602</v>
      </c>
      <c r="AJ11" s="16">
        <v>0.438234988423778</v>
      </c>
      <c r="AK11" s="16">
        <v>0.67364066629847197</v>
      </c>
      <c r="AL11" s="16">
        <v>0.38785346275772897</v>
      </c>
      <c r="AM11" s="16">
        <v>0.74766299280558501</v>
      </c>
      <c r="AN11" s="16">
        <v>0.61389606022749299</v>
      </c>
      <c r="AO11" s="16">
        <v>1</v>
      </c>
      <c r="AP11" s="16"/>
      <c r="AQ11" s="16">
        <v>0.448593518879919</v>
      </c>
      <c r="AR11" s="16">
        <v>0.44290255928641598</v>
      </c>
      <c r="AS11" s="16">
        <v>0.45888131658709802</v>
      </c>
      <c r="AT11" s="16">
        <v>0.50266931252824398</v>
      </c>
      <c r="AU11" s="16">
        <v>0.43577730739877701</v>
      </c>
      <c r="AV11" s="16">
        <v>0.36642351300911102</v>
      </c>
      <c r="AW11" s="16"/>
      <c r="AX11" s="16">
        <v>0.49545535048511802</v>
      </c>
      <c r="AY11" s="16">
        <v>0.410338785005045</v>
      </c>
      <c r="AZ11" s="16">
        <v>0.50807440393719305</v>
      </c>
      <c r="BA11" s="16">
        <v>0.53021707914829797</v>
      </c>
      <c r="BB11" s="16">
        <v>0.42090248400762498</v>
      </c>
      <c r="BC11" s="16"/>
      <c r="BD11" s="16">
        <v>0.45349130738107302</v>
      </c>
      <c r="BE11" s="16">
        <v>0.43943645681098897</v>
      </c>
      <c r="BF11" s="16"/>
      <c r="BG11" s="16">
        <v>0.46591093561275299</v>
      </c>
      <c r="BH11" s="16">
        <v>0.42816010241953001</v>
      </c>
      <c r="BI11" s="16"/>
      <c r="BJ11" s="16">
        <v>0.47970478108779202</v>
      </c>
      <c r="BK11" s="16">
        <v>0.40802705960208702</v>
      </c>
    </row>
    <row r="12" spans="2:63" ht="29" x14ac:dyDescent="0.35">
      <c r="B12" s="17" t="s">
        <v>452</v>
      </c>
      <c r="C12" s="16">
        <v>0.43550013372024099</v>
      </c>
      <c r="D12" s="16">
        <v>0.34395933446712301</v>
      </c>
      <c r="E12" s="16">
        <v>0.50994701672321596</v>
      </c>
      <c r="F12" s="16"/>
      <c r="G12" s="16">
        <v>0.31341691315514297</v>
      </c>
      <c r="H12" s="16">
        <v>0.50009285176054696</v>
      </c>
      <c r="I12" s="16">
        <v>0.43308064560599302</v>
      </c>
      <c r="J12" s="16"/>
      <c r="K12" s="16">
        <v>0.54172723798427302</v>
      </c>
      <c r="L12" s="16">
        <v>0.433512041547295</v>
      </c>
      <c r="M12" s="16">
        <v>0.37685620133383102</v>
      </c>
      <c r="N12" s="16">
        <v>0.45393095590210802</v>
      </c>
      <c r="O12" s="16"/>
      <c r="P12" s="16">
        <v>0.45644951099550202</v>
      </c>
      <c r="Q12" s="16">
        <v>0.455185325718863</v>
      </c>
      <c r="R12" s="16">
        <v>0.458226560296631</v>
      </c>
      <c r="S12" s="16">
        <v>0.41621540786947597</v>
      </c>
      <c r="T12" s="16"/>
      <c r="U12" s="16">
        <v>0.43446395792777598</v>
      </c>
      <c r="V12" s="16">
        <v>0.48023736104179499</v>
      </c>
      <c r="W12" s="16">
        <v>0.43964895216406202</v>
      </c>
      <c r="X12" s="16">
        <v>0.41726036923534399</v>
      </c>
      <c r="Y12" s="16">
        <v>0.14403453044918199</v>
      </c>
      <c r="Z12" s="16"/>
      <c r="AA12" s="16">
        <v>0.55252116360956804</v>
      </c>
      <c r="AB12" s="16">
        <v>0.33727049777121598</v>
      </c>
      <c r="AC12" s="16"/>
      <c r="AD12" s="16">
        <v>0.53530072091036995</v>
      </c>
      <c r="AE12" s="16">
        <v>0.31230764492138802</v>
      </c>
      <c r="AF12" s="16"/>
      <c r="AG12" s="16">
        <v>0.42890090607551901</v>
      </c>
      <c r="AH12" s="16">
        <v>0.58744974747011203</v>
      </c>
      <c r="AI12" s="16">
        <v>0.31891652719193803</v>
      </c>
      <c r="AJ12" s="16">
        <v>0.304600234102195</v>
      </c>
      <c r="AK12" s="16">
        <v>0.33866748471505898</v>
      </c>
      <c r="AL12" s="16">
        <v>0.45492763019001597</v>
      </c>
      <c r="AM12" s="16">
        <v>0.51338055009907302</v>
      </c>
      <c r="AN12" s="16">
        <v>0.58995102983791003</v>
      </c>
      <c r="AO12" s="16">
        <v>0</v>
      </c>
      <c r="AP12" s="16"/>
      <c r="AQ12" s="16">
        <v>0.41266905116057601</v>
      </c>
      <c r="AR12" s="16">
        <v>0.41100681814231099</v>
      </c>
      <c r="AS12" s="16">
        <v>0.449573747123584</v>
      </c>
      <c r="AT12" s="16">
        <v>0.55988338437324403</v>
      </c>
      <c r="AU12" s="16">
        <v>0.46286133099627802</v>
      </c>
      <c r="AV12" s="16">
        <v>0.47727535467481502</v>
      </c>
      <c r="AW12" s="16"/>
      <c r="AX12" s="16">
        <v>0.418542807598699</v>
      </c>
      <c r="AY12" s="16">
        <v>0.40152035460038799</v>
      </c>
      <c r="AZ12" s="16">
        <v>0.42592378563046601</v>
      </c>
      <c r="BA12" s="16">
        <v>0.50388287080086103</v>
      </c>
      <c r="BB12" s="16">
        <v>0.50100890963314204</v>
      </c>
      <c r="BC12" s="16"/>
      <c r="BD12" s="16">
        <v>0.45181371249695301</v>
      </c>
      <c r="BE12" s="16">
        <v>0.41143460093997702</v>
      </c>
      <c r="BF12" s="16"/>
      <c r="BG12" s="16">
        <v>0.47039336924207797</v>
      </c>
      <c r="BH12" s="16">
        <v>0.40472546445636398</v>
      </c>
      <c r="BI12" s="16"/>
      <c r="BJ12" s="16">
        <v>0.52278976276634503</v>
      </c>
      <c r="BK12" s="16">
        <v>0.27325076187823699</v>
      </c>
    </row>
    <row r="13" spans="2:63" ht="58" x14ac:dyDescent="0.35">
      <c r="B13" s="17" t="s">
        <v>453</v>
      </c>
      <c r="C13" s="16">
        <v>0.41873515618002199</v>
      </c>
      <c r="D13" s="16">
        <v>0.34250270666639299</v>
      </c>
      <c r="E13" s="16">
        <v>0.48073230167444603</v>
      </c>
      <c r="F13" s="16"/>
      <c r="G13" s="16">
        <v>0.37737775144647101</v>
      </c>
      <c r="H13" s="16">
        <v>0.463310732888423</v>
      </c>
      <c r="I13" s="16">
        <v>0.39298476521574</v>
      </c>
      <c r="J13" s="16"/>
      <c r="K13" s="16">
        <v>0.39049319965173901</v>
      </c>
      <c r="L13" s="16">
        <v>0.37221477468887598</v>
      </c>
      <c r="M13" s="16">
        <v>0.42495343071756803</v>
      </c>
      <c r="N13" s="16">
        <v>0.46510551978921999</v>
      </c>
      <c r="O13" s="16"/>
      <c r="P13" s="16">
        <v>0.425453855456837</v>
      </c>
      <c r="Q13" s="16">
        <v>0.30267374175371198</v>
      </c>
      <c r="R13" s="16">
        <v>0.49609055807784902</v>
      </c>
      <c r="S13" s="16">
        <v>0.478115402846364</v>
      </c>
      <c r="T13" s="16"/>
      <c r="U13" s="16">
        <v>0.35102386003517999</v>
      </c>
      <c r="V13" s="16">
        <v>0.43854119719763002</v>
      </c>
      <c r="W13" s="16">
        <v>0.58244849518181296</v>
      </c>
      <c r="X13" s="16">
        <v>0.44904157601380401</v>
      </c>
      <c r="Y13" s="16">
        <v>0.82982045419516104</v>
      </c>
      <c r="Z13" s="16"/>
      <c r="AA13" s="16">
        <v>0.50814553924339401</v>
      </c>
      <c r="AB13" s="16">
        <v>0.31773465611259499</v>
      </c>
      <c r="AC13" s="16"/>
      <c r="AD13" s="16">
        <v>0.52736215442832302</v>
      </c>
      <c r="AE13" s="16">
        <v>0.29552628545686499</v>
      </c>
      <c r="AF13" s="16"/>
      <c r="AG13" s="16">
        <v>0.38282214197370901</v>
      </c>
      <c r="AH13" s="16">
        <v>0.32830337383615699</v>
      </c>
      <c r="AI13" s="16">
        <v>0.50158386197141402</v>
      </c>
      <c r="AJ13" s="16">
        <v>0.34622270507404201</v>
      </c>
      <c r="AK13" s="16">
        <v>0.59782691053523596</v>
      </c>
      <c r="AL13" s="16">
        <v>0.57674907999073699</v>
      </c>
      <c r="AM13" s="16">
        <v>0.37573305016674202</v>
      </c>
      <c r="AN13" s="16">
        <v>0.47282974265986399</v>
      </c>
      <c r="AO13" s="16">
        <v>1</v>
      </c>
      <c r="AP13" s="16"/>
      <c r="AQ13" s="16">
        <v>0.42995171933938597</v>
      </c>
      <c r="AR13" s="16">
        <v>0.418162428563911</v>
      </c>
      <c r="AS13" s="16">
        <v>0.45888131658709802</v>
      </c>
      <c r="AT13" s="16">
        <v>0.42898900684918601</v>
      </c>
      <c r="AU13" s="16">
        <v>0.40567161007946601</v>
      </c>
      <c r="AV13" s="16">
        <v>0.286841279862385</v>
      </c>
      <c r="AW13" s="16"/>
      <c r="AX13" s="16">
        <v>0.411845149416665</v>
      </c>
      <c r="AY13" s="16">
        <v>0.42870767532460702</v>
      </c>
      <c r="AZ13" s="16">
        <v>0.25209948671958798</v>
      </c>
      <c r="BA13" s="16">
        <v>0.55403705861796904</v>
      </c>
      <c r="BB13" s="16">
        <v>0.346476634963998</v>
      </c>
      <c r="BC13" s="16"/>
      <c r="BD13" s="16">
        <v>0.39103395271817798</v>
      </c>
      <c r="BE13" s="16">
        <v>0.471577594374056</v>
      </c>
      <c r="BF13" s="16"/>
      <c r="BG13" s="16">
        <v>0.38132670732081198</v>
      </c>
      <c r="BH13" s="16">
        <v>0.44388522963561</v>
      </c>
      <c r="BI13" s="16"/>
      <c r="BJ13" s="16">
        <v>0.460396059627173</v>
      </c>
      <c r="BK13" s="16">
        <v>0.361151796192623</v>
      </c>
    </row>
    <row r="14" spans="2:63" ht="29" x14ac:dyDescent="0.35">
      <c r="B14" s="17" t="s">
        <v>454</v>
      </c>
      <c r="C14" s="16">
        <v>0.41019523721904499</v>
      </c>
      <c r="D14" s="16">
        <v>0.35702795900314499</v>
      </c>
      <c r="E14" s="16">
        <v>0.45343429754209402</v>
      </c>
      <c r="F14" s="16"/>
      <c r="G14" s="16">
        <v>0.44535140384190602</v>
      </c>
      <c r="H14" s="16">
        <v>0.50845228047686297</v>
      </c>
      <c r="I14" s="16">
        <v>0.28251592136488402</v>
      </c>
      <c r="J14" s="16"/>
      <c r="K14" s="16">
        <v>0.41709970492606202</v>
      </c>
      <c r="L14" s="16">
        <v>0.44520668447827999</v>
      </c>
      <c r="M14" s="16">
        <v>0.372661316845257</v>
      </c>
      <c r="N14" s="16">
        <v>0.43128167220646502</v>
      </c>
      <c r="O14" s="16"/>
      <c r="P14" s="16">
        <v>0.47571224974445703</v>
      </c>
      <c r="Q14" s="16">
        <v>0.37654795524092299</v>
      </c>
      <c r="R14" s="16">
        <v>0.518579824237131</v>
      </c>
      <c r="S14" s="16">
        <v>0.37789132406957698</v>
      </c>
      <c r="T14" s="16"/>
      <c r="U14" s="16">
        <v>0.41174695759778102</v>
      </c>
      <c r="V14" s="16">
        <v>0.36827124677664003</v>
      </c>
      <c r="W14" s="16">
        <v>0.57455090941019404</v>
      </c>
      <c r="X14" s="16">
        <v>0.27457156089553802</v>
      </c>
      <c r="Y14" s="16">
        <v>0.40947307607747302</v>
      </c>
      <c r="Z14" s="16"/>
      <c r="AA14" s="16">
        <v>0.58969637288806998</v>
      </c>
      <c r="AB14" s="16">
        <v>0.257203767257071</v>
      </c>
      <c r="AC14" s="16"/>
      <c r="AD14" s="16">
        <v>0.55288264784291197</v>
      </c>
      <c r="AE14" s="16">
        <v>0.25085189199796099</v>
      </c>
      <c r="AF14" s="16"/>
      <c r="AG14" s="16">
        <v>0.34336703955068898</v>
      </c>
      <c r="AH14" s="16">
        <v>0.326945452469108</v>
      </c>
      <c r="AI14" s="16">
        <v>0.31403690366819798</v>
      </c>
      <c r="AJ14" s="16">
        <v>0.41717412711719698</v>
      </c>
      <c r="AK14" s="16">
        <v>0.504677855943922</v>
      </c>
      <c r="AL14" s="16">
        <v>0.52646874273562605</v>
      </c>
      <c r="AM14" s="16">
        <v>0.50519089406715001</v>
      </c>
      <c r="AN14" s="16">
        <v>0.74714528783748302</v>
      </c>
      <c r="AO14" s="16">
        <v>0</v>
      </c>
      <c r="AP14" s="16"/>
      <c r="AQ14" s="16">
        <v>0.33587386022260202</v>
      </c>
      <c r="AR14" s="16">
        <v>0.36676403800594598</v>
      </c>
      <c r="AS14" s="16">
        <v>0.85739372645603795</v>
      </c>
      <c r="AT14" s="16">
        <v>0.508230491082311</v>
      </c>
      <c r="AU14" s="16">
        <v>0.48924540129232402</v>
      </c>
      <c r="AV14" s="16">
        <v>0.47594175184628601</v>
      </c>
      <c r="AW14" s="16"/>
      <c r="AX14" s="16">
        <v>0.44908466503802202</v>
      </c>
      <c r="AY14" s="16">
        <v>0.39010089078336502</v>
      </c>
      <c r="AZ14" s="16">
        <v>0.46626866010029699</v>
      </c>
      <c r="BA14" s="16">
        <v>0.40463267342013798</v>
      </c>
      <c r="BB14" s="16">
        <v>0.41428365684917901</v>
      </c>
      <c r="BC14" s="16"/>
      <c r="BD14" s="16">
        <v>0.39522508905804299</v>
      </c>
      <c r="BE14" s="16">
        <v>0.44065396449753602</v>
      </c>
      <c r="BF14" s="16"/>
      <c r="BG14" s="16">
        <v>0.41280372008282101</v>
      </c>
      <c r="BH14" s="16">
        <v>0.40427476214817198</v>
      </c>
      <c r="BI14" s="16"/>
      <c r="BJ14" s="16">
        <v>0.48233652886641298</v>
      </c>
      <c r="BK14" s="16">
        <v>0.28568181565335898</v>
      </c>
    </row>
    <row r="15" spans="2:63" ht="43.5" x14ac:dyDescent="0.35">
      <c r="B15" s="17" t="s">
        <v>455</v>
      </c>
      <c r="C15" s="16">
        <v>0.40494399609479598</v>
      </c>
      <c r="D15" s="16">
        <v>0.37780811831232902</v>
      </c>
      <c r="E15" s="16">
        <v>0.42701264236986702</v>
      </c>
      <c r="F15" s="16"/>
      <c r="G15" s="16">
        <v>0.34137852318302903</v>
      </c>
      <c r="H15" s="16">
        <v>0.46476029152613002</v>
      </c>
      <c r="I15" s="16">
        <v>0.37491870419225198</v>
      </c>
      <c r="J15" s="16"/>
      <c r="K15" s="16">
        <v>0.50600676918216903</v>
      </c>
      <c r="L15" s="16">
        <v>0.34753961507597497</v>
      </c>
      <c r="M15" s="16">
        <v>0.418211381652216</v>
      </c>
      <c r="N15" s="16">
        <v>0.36850325962980901</v>
      </c>
      <c r="O15" s="16"/>
      <c r="P15" s="16">
        <v>0.453778001305158</v>
      </c>
      <c r="Q15" s="16">
        <v>0.49113688070822697</v>
      </c>
      <c r="R15" s="16">
        <v>0.43036798461303899</v>
      </c>
      <c r="S15" s="16">
        <v>0.330309835814661</v>
      </c>
      <c r="T15" s="16"/>
      <c r="U15" s="16">
        <v>0.43592666362860599</v>
      </c>
      <c r="V15" s="16">
        <v>0.25768474424909699</v>
      </c>
      <c r="W15" s="16">
        <v>0.44472163802028097</v>
      </c>
      <c r="X15" s="16">
        <v>0.255732491974073</v>
      </c>
      <c r="Y15" s="16">
        <v>0.82965070407333097</v>
      </c>
      <c r="Z15" s="16"/>
      <c r="AA15" s="16">
        <v>0.46148695177954402</v>
      </c>
      <c r="AB15" s="16">
        <v>0.336653448764764</v>
      </c>
      <c r="AC15" s="16"/>
      <c r="AD15" s="16">
        <v>0.44048029750081702</v>
      </c>
      <c r="AE15" s="16">
        <v>0.35290094560588903</v>
      </c>
      <c r="AF15" s="16"/>
      <c r="AG15" s="16">
        <v>0.39082424493057699</v>
      </c>
      <c r="AH15" s="16">
        <v>0.38606183729868898</v>
      </c>
      <c r="AI15" s="16">
        <v>0.41622509288647302</v>
      </c>
      <c r="AJ15" s="16">
        <v>0.39450795033073399</v>
      </c>
      <c r="AK15" s="16">
        <v>0.43148818480386703</v>
      </c>
      <c r="AL15" s="16">
        <v>0.51988952729927596</v>
      </c>
      <c r="AM15" s="16">
        <v>0.25460389942767597</v>
      </c>
      <c r="AN15" s="16">
        <v>0.49988368184864002</v>
      </c>
      <c r="AO15" s="16">
        <v>0</v>
      </c>
      <c r="AP15" s="16"/>
      <c r="AQ15" s="16">
        <v>0.357437653340752</v>
      </c>
      <c r="AR15" s="16">
        <v>0.50848583102026801</v>
      </c>
      <c r="AS15" s="16">
        <v>0.45888131658709802</v>
      </c>
      <c r="AT15" s="16">
        <v>0.39059870512882999</v>
      </c>
      <c r="AU15" s="16">
        <v>0.39241337181221098</v>
      </c>
      <c r="AV15" s="16">
        <v>0.39259640187884198</v>
      </c>
      <c r="AW15" s="16"/>
      <c r="AX15" s="16">
        <v>0.40927029551048799</v>
      </c>
      <c r="AY15" s="16">
        <v>0.38440635188873601</v>
      </c>
      <c r="AZ15" s="16">
        <v>0.34198065296806102</v>
      </c>
      <c r="BA15" s="16">
        <v>0.37993796397870999</v>
      </c>
      <c r="BB15" s="16">
        <v>0.49144285688768402</v>
      </c>
      <c r="BC15" s="16"/>
      <c r="BD15" s="16">
        <v>0.396053459365516</v>
      </c>
      <c r="BE15" s="16">
        <v>0.41435977662454299</v>
      </c>
      <c r="BF15" s="16"/>
      <c r="BG15" s="16">
        <v>0.41638054399938301</v>
      </c>
      <c r="BH15" s="16">
        <v>0.39214684295107</v>
      </c>
      <c r="BI15" s="16"/>
      <c r="BJ15" s="16">
        <v>0.42595738298410502</v>
      </c>
      <c r="BK15" s="16">
        <v>0.37249478958923798</v>
      </c>
    </row>
    <row r="16" spans="2:63" ht="58" x14ac:dyDescent="0.35">
      <c r="B16" s="17" t="s">
        <v>456</v>
      </c>
      <c r="C16" s="16">
        <v>0.30470184119836702</v>
      </c>
      <c r="D16" s="16">
        <v>0.24825566459431</v>
      </c>
      <c r="E16" s="16">
        <v>0.35060751320356698</v>
      </c>
      <c r="F16" s="16"/>
      <c r="G16" s="16">
        <v>0.27241164907022802</v>
      </c>
      <c r="H16" s="16">
        <v>0.41235089781885598</v>
      </c>
      <c r="I16" s="16">
        <v>0.20457049272942601</v>
      </c>
      <c r="J16" s="16"/>
      <c r="K16" s="16">
        <v>0.28643299272251799</v>
      </c>
      <c r="L16" s="16">
        <v>0.35002931374919999</v>
      </c>
      <c r="M16" s="16">
        <v>0.30584012500014601</v>
      </c>
      <c r="N16" s="16">
        <v>0.278097689258261</v>
      </c>
      <c r="O16" s="16"/>
      <c r="P16" s="16">
        <v>0.24181403950615099</v>
      </c>
      <c r="Q16" s="16">
        <v>0.42352003313792203</v>
      </c>
      <c r="R16" s="16">
        <v>0.312312968271719</v>
      </c>
      <c r="S16" s="16">
        <v>0.27582201298507197</v>
      </c>
      <c r="T16" s="16"/>
      <c r="U16" s="16">
        <v>0.29598499355774299</v>
      </c>
      <c r="V16" s="16">
        <v>0.27634760183855001</v>
      </c>
      <c r="W16" s="16">
        <v>0.34068422082136501</v>
      </c>
      <c r="X16" s="16">
        <v>0.31558775692428598</v>
      </c>
      <c r="Y16" s="16">
        <v>0.24999808219101799</v>
      </c>
      <c r="Z16" s="16"/>
      <c r="AA16" s="16">
        <v>0.37230025845213099</v>
      </c>
      <c r="AB16" s="16">
        <v>0.17805406545053801</v>
      </c>
      <c r="AC16" s="16"/>
      <c r="AD16" s="16">
        <v>0.38076737023915802</v>
      </c>
      <c r="AE16" s="16">
        <v>0.20119189871864601</v>
      </c>
      <c r="AF16" s="16"/>
      <c r="AG16" s="16">
        <v>0.19490615046736601</v>
      </c>
      <c r="AH16" s="16">
        <v>0.25588869628487099</v>
      </c>
      <c r="AI16" s="16">
        <v>0.25401798128549102</v>
      </c>
      <c r="AJ16" s="16">
        <v>0.22392161661370799</v>
      </c>
      <c r="AK16" s="16">
        <v>0.50398740945323195</v>
      </c>
      <c r="AL16" s="16">
        <v>0.45249133164982402</v>
      </c>
      <c r="AM16" s="16">
        <v>0.48888634213418802</v>
      </c>
      <c r="AN16" s="16">
        <v>0.579225545663688</v>
      </c>
      <c r="AO16" s="16">
        <v>0</v>
      </c>
      <c r="AP16" s="16"/>
      <c r="AQ16" s="16">
        <v>0.26100851150821502</v>
      </c>
      <c r="AR16" s="16">
        <v>0.31962299474760197</v>
      </c>
      <c r="AS16" s="16">
        <v>0.30824324210862902</v>
      </c>
      <c r="AT16" s="16">
        <v>0.29715124342611499</v>
      </c>
      <c r="AU16" s="16">
        <v>0.36406476137166999</v>
      </c>
      <c r="AV16" s="16">
        <v>0.27492437950674398</v>
      </c>
      <c r="AW16" s="16"/>
      <c r="AX16" s="16">
        <v>0.27685947499862601</v>
      </c>
      <c r="AY16" s="16">
        <v>0.314654213828505</v>
      </c>
      <c r="AZ16" s="16">
        <v>8.5780799270211802E-2</v>
      </c>
      <c r="BA16" s="16">
        <v>0.327172564849948</v>
      </c>
      <c r="BB16" s="16">
        <v>0.34807165708867799</v>
      </c>
      <c r="BC16" s="16"/>
      <c r="BD16" s="16">
        <v>0.26990327494155703</v>
      </c>
      <c r="BE16" s="16">
        <v>0.36879431693096199</v>
      </c>
      <c r="BF16" s="16"/>
      <c r="BG16" s="16">
        <v>0.26386136306948998</v>
      </c>
      <c r="BH16" s="16">
        <v>0.33175801662931698</v>
      </c>
      <c r="BI16" s="16"/>
      <c r="BJ16" s="16">
        <v>0.37405633896902502</v>
      </c>
      <c r="BK16" s="16">
        <v>0.19436620967819501</v>
      </c>
    </row>
    <row r="17" spans="2:63" x14ac:dyDescent="0.35">
      <c r="B17" s="17" t="s">
        <v>84</v>
      </c>
      <c r="C17" s="16">
        <v>0.106464914130111</v>
      </c>
      <c r="D17" s="16">
        <v>0.15644429105193799</v>
      </c>
      <c r="E17" s="16">
        <v>6.5818460782325006E-2</v>
      </c>
      <c r="F17" s="16"/>
      <c r="G17" s="16">
        <v>0.23783331024541399</v>
      </c>
      <c r="H17" s="16">
        <v>5.1373003840659098E-2</v>
      </c>
      <c r="I17" s="16">
        <v>9.3234246532073101E-2</v>
      </c>
      <c r="J17" s="16"/>
      <c r="K17" s="16">
        <v>5.27194875199564E-2</v>
      </c>
      <c r="L17" s="16">
        <v>9.6869813193711005E-2</v>
      </c>
      <c r="M17" s="16">
        <v>0.11720128141082101</v>
      </c>
      <c r="N17" s="16">
        <v>0.132726922517129</v>
      </c>
      <c r="O17" s="16"/>
      <c r="P17" s="16">
        <v>0.123497967013384</v>
      </c>
      <c r="Q17" s="16">
        <v>0.117308865053476</v>
      </c>
      <c r="R17" s="16">
        <v>0</v>
      </c>
      <c r="S17" s="16">
        <v>0.10235232683046901</v>
      </c>
      <c r="T17" s="16"/>
      <c r="U17" s="16">
        <v>0.10687261490027899</v>
      </c>
      <c r="V17" s="16">
        <v>0.114635613206442</v>
      </c>
      <c r="W17" s="16">
        <v>0.12844789556021899</v>
      </c>
      <c r="X17" s="16">
        <v>4.6279457147678303E-2</v>
      </c>
      <c r="Y17" s="16">
        <v>0</v>
      </c>
      <c r="Z17" s="16"/>
      <c r="AA17" s="16">
        <v>8.8321197788706493E-2</v>
      </c>
      <c r="AB17" s="16">
        <v>0.144072692875958</v>
      </c>
      <c r="AC17" s="16"/>
      <c r="AD17" s="16">
        <v>7.2314063650737906E-2</v>
      </c>
      <c r="AE17" s="16">
        <v>0.11368408934909401</v>
      </c>
      <c r="AF17" s="16"/>
      <c r="AG17" s="16">
        <v>9.5839241193644495E-2</v>
      </c>
      <c r="AH17" s="16">
        <v>5.4334721886780901E-2</v>
      </c>
      <c r="AI17" s="16">
        <v>4.11817125665574E-2</v>
      </c>
      <c r="AJ17" s="16">
        <v>0.14119994787743501</v>
      </c>
      <c r="AK17" s="16">
        <v>0.239714532992155</v>
      </c>
      <c r="AL17" s="16">
        <v>0.153733883280426</v>
      </c>
      <c r="AM17" s="16">
        <v>0.13455866877519801</v>
      </c>
      <c r="AN17" s="16">
        <v>9.0459278272144006E-2</v>
      </c>
      <c r="AO17" s="16">
        <v>0</v>
      </c>
      <c r="AP17" s="16"/>
      <c r="AQ17" s="16">
        <v>0.120066483960519</v>
      </c>
      <c r="AR17" s="16">
        <v>0.100292896661141</v>
      </c>
      <c r="AS17" s="16">
        <v>0</v>
      </c>
      <c r="AT17" s="16">
        <v>5.7490152283521001E-2</v>
      </c>
      <c r="AU17" s="16">
        <v>0.10414470878294201</v>
      </c>
      <c r="AV17" s="16">
        <v>0.155523606878744</v>
      </c>
      <c r="AW17" s="16"/>
      <c r="AX17" s="16">
        <v>6.11041190974052E-2</v>
      </c>
      <c r="AY17" s="16">
        <v>0.14876793885738199</v>
      </c>
      <c r="AZ17" s="16">
        <v>0.11679196879824801</v>
      </c>
      <c r="BA17" s="16">
        <v>8.5127185108247197E-2</v>
      </c>
      <c r="BB17" s="16">
        <v>4.9374824395164899E-2</v>
      </c>
      <c r="BC17" s="16"/>
      <c r="BD17" s="16">
        <v>0.10220199961890999</v>
      </c>
      <c r="BE17" s="16">
        <v>0.115031411461542</v>
      </c>
      <c r="BF17" s="16"/>
      <c r="BG17" s="16">
        <v>9.4280957420957101E-2</v>
      </c>
      <c r="BH17" s="16">
        <v>0.11661155143145401</v>
      </c>
      <c r="BI17" s="16"/>
      <c r="BJ17" s="16">
        <v>8.0150629247231001E-2</v>
      </c>
      <c r="BK17" s="16">
        <v>0.13095235728368801</v>
      </c>
    </row>
    <row r="18" spans="2:63" x14ac:dyDescent="0.35">
      <c r="B18" s="17" t="s">
        <v>140</v>
      </c>
      <c r="C18" s="18">
        <v>1.8544228861869998E-2</v>
      </c>
      <c r="D18" s="18">
        <v>2.46264859976707E-2</v>
      </c>
      <c r="E18" s="18">
        <v>1.35977450090153E-2</v>
      </c>
      <c r="F18" s="18"/>
      <c r="G18" s="18">
        <v>0</v>
      </c>
      <c r="H18" s="18">
        <v>1.8108393865164999E-2</v>
      </c>
      <c r="I18" s="18">
        <v>2.94341206832732E-2</v>
      </c>
      <c r="J18" s="18"/>
      <c r="K18" s="18">
        <v>4.3834126747729102E-2</v>
      </c>
      <c r="L18" s="18">
        <v>1.87921736697278E-2</v>
      </c>
      <c r="M18" s="18">
        <v>0</v>
      </c>
      <c r="N18" s="18">
        <v>2.8898817142177301E-2</v>
      </c>
      <c r="O18" s="18"/>
      <c r="P18" s="18">
        <v>1.5435009944898499E-2</v>
      </c>
      <c r="Q18" s="18">
        <v>4.9302139950901602E-2</v>
      </c>
      <c r="R18" s="18">
        <v>0</v>
      </c>
      <c r="S18" s="18">
        <v>1.04810570680723E-2</v>
      </c>
      <c r="T18" s="18"/>
      <c r="U18" s="18">
        <v>1.96561771943429E-2</v>
      </c>
      <c r="V18" s="18">
        <v>1.96960909858293E-2</v>
      </c>
      <c r="W18" s="18">
        <v>3.2246567006056E-2</v>
      </c>
      <c r="X18" s="18">
        <v>0</v>
      </c>
      <c r="Y18" s="18">
        <v>0</v>
      </c>
      <c r="Z18" s="18"/>
      <c r="AA18" s="18">
        <v>3.0041265911102798E-2</v>
      </c>
      <c r="AB18" s="18">
        <v>1.23857322906253E-2</v>
      </c>
      <c r="AC18" s="18"/>
      <c r="AD18" s="18">
        <v>3.5910000860831098E-2</v>
      </c>
      <c r="AE18" s="18">
        <v>0</v>
      </c>
      <c r="AF18" s="18"/>
      <c r="AG18" s="18">
        <v>2.65696781729973E-2</v>
      </c>
      <c r="AH18" s="18">
        <v>2.73112922146172E-2</v>
      </c>
      <c r="AI18" s="18">
        <v>0</v>
      </c>
      <c r="AJ18" s="18">
        <v>0</v>
      </c>
      <c r="AK18" s="18">
        <v>0</v>
      </c>
      <c r="AL18" s="18">
        <v>0</v>
      </c>
      <c r="AM18" s="18">
        <v>0.132053306641045</v>
      </c>
      <c r="AN18" s="18">
        <v>3.6085664812064801E-2</v>
      </c>
      <c r="AO18" s="18">
        <v>0</v>
      </c>
      <c r="AP18" s="18"/>
      <c r="AQ18" s="18">
        <v>2.5725478819868999E-2</v>
      </c>
      <c r="AR18" s="18">
        <v>1.91843992319824E-2</v>
      </c>
      <c r="AS18" s="18">
        <v>0</v>
      </c>
      <c r="AT18" s="18">
        <v>0</v>
      </c>
      <c r="AU18" s="18">
        <v>1.52216740996586E-2</v>
      </c>
      <c r="AV18" s="18">
        <v>0</v>
      </c>
      <c r="AW18" s="18"/>
      <c r="AX18" s="18">
        <v>1.9064635539370298E-2</v>
      </c>
      <c r="AY18" s="18">
        <v>7.7202660297388702E-3</v>
      </c>
      <c r="AZ18" s="18">
        <v>8.5695320190021698E-2</v>
      </c>
      <c r="BA18" s="18">
        <v>0</v>
      </c>
      <c r="BB18" s="18">
        <v>4.3298258790742603E-2</v>
      </c>
      <c r="BC18" s="18"/>
      <c r="BD18" s="18">
        <v>1.7999620912653901E-2</v>
      </c>
      <c r="BE18" s="18">
        <v>1.96897572937982E-2</v>
      </c>
      <c r="BF18" s="18"/>
      <c r="BG18" s="18">
        <v>2.6239546247151E-2</v>
      </c>
      <c r="BH18" s="18">
        <v>1.2702755050253599E-2</v>
      </c>
      <c r="BI18" s="18"/>
      <c r="BJ18" s="18">
        <v>2.94989519914567E-2</v>
      </c>
      <c r="BK18" s="18">
        <v>0</v>
      </c>
    </row>
    <row r="19" spans="2:63" x14ac:dyDescent="0.35">
      <c r="B19" t="s">
        <v>496</v>
      </c>
    </row>
    <row r="20" spans="2:63" x14ac:dyDescent="0.35">
      <c r="B20" t="s">
        <v>87</v>
      </c>
    </row>
    <row r="21" spans="2:63" x14ac:dyDescent="0.35">
      <c r="B21" t="s">
        <v>88</v>
      </c>
    </row>
    <row r="23" spans="2:63" x14ac:dyDescent="0.35">
      <c r="B23"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I22"/>
  <sheetViews>
    <sheetView showGridLines="0" topLeftCell="A2" workbookViewId="0">
      <pane xSplit="2" topLeftCell="C1" activePane="topRight" state="frozen"/>
      <selection pane="topRight"/>
    </sheetView>
  </sheetViews>
  <sheetFormatPr defaultColWidth="10.81640625" defaultRowHeight="14.5" x14ac:dyDescent="0.35"/>
  <cols>
    <col min="2" max="2" width="25.7265625" customWidth="1"/>
    <col min="3" max="9" width="20.7265625" customWidth="1"/>
  </cols>
  <sheetData>
    <row r="2" spans="2:9" ht="40" customHeight="1" x14ac:dyDescent="0.35">
      <c r="D2" s="29" t="s">
        <v>387</v>
      </c>
      <c r="E2" s="26"/>
      <c r="F2" s="26"/>
      <c r="G2" s="26"/>
      <c r="H2" s="26"/>
      <c r="I2" s="26"/>
    </row>
    <row r="6" spans="2:9" ht="50.15" customHeight="1" x14ac:dyDescent="0.35">
      <c r="B6" s="22" t="s">
        <v>14</v>
      </c>
      <c r="C6" s="22" t="s">
        <v>458</v>
      </c>
      <c r="D6" s="22" t="s">
        <v>459</v>
      </c>
      <c r="E6" s="22" t="s">
        <v>460</v>
      </c>
      <c r="F6" s="22" t="s">
        <v>461</v>
      </c>
      <c r="G6" s="22" t="s">
        <v>462</v>
      </c>
      <c r="H6" s="22" t="s">
        <v>463</v>
      </c>
    </row>
    <row r="7" spans="2:9" x14ac:dyDescent="0.35">
      <c r="B7" s="17" t="s">
        <v>322</v>
      </c>
      <c r="C7" s="16">
        <v>0.49491820553326799</v>
      </c>
      <c r="D7" s="16">
        <v>0.21194123848556101</v>
      </c>
      <c r="E7" s="16">
        <v>0.167655653637275</v>
      </c>
      <c r="F7" s="16">
        <v>9.2150174996350601E-2</v>
      </c>
      <c r="G7" s="16">
        <v>9.5492515232919004E-2</v>
      </c>
      <c r="H7" s="16">
        <v>0.109600121005382</v>
      </c>
    </row>
    <row r="8" spans="2:9" x14ac:dyDescent="0.35">
      <c r="B8" s="17" t="s">
        <v>323</v>
      </c>
      <c r="C8" s="16">
        <v>0.30658658812182799</v>
      </c>
      <c r="D8" s="16">
        <v>0.38815987528481799</v>
      </c>
      <c r="E8" s="16">
        <v>0.37207840103164802</v>
      </c>
      <c r="F8" s="16">
        <v>0.23080251752265299</v>
      </c>
      <c r="G8" s="16">
        <v>0.232642874241766</v>
      </c>
      <c r="H8" s="16">
        <v>0.234690685382482</v>
      </c>
    </row>
    <row r="9" spans="2:9" x14ac:dyDescent="0.35">
      <c r="B9" s="17" t="s">
        <v>324</v>
      </c>
      <c r="C9" s="16">
        <v>0.13988234127326901</v>
      </c>
      <c r="D9" s="16">
        <v>0.22548050952124099</v>
      </c>
      <c r="E9" s="16">
        <v>0.251206564502369</v>
      </c>
      <c r="F9" s="16">
        <v>0.30275262856740798</v>
      </c>
      <c r="G9" s="16">
        <v>0.26253491969905901</v>
      </c>
      <c r="H9" s="16">
        <v>0.210926072838448</v>
      </c>
    </row>
    <row r="10" spans="2:9" x14ac:dyDescent="0.35">
      <c r="B10" s="17" t="s">
        <v>325</v>
      </c>
      <c r="C10" s="16">
        <v>2.4138763976837702E-2</v>
      </c>
      <c r="D10" s="16">
        <v>7.6331300570203306E-2</v>
      </c>
      <c r="E10" s="16">
        <v>9.2321625986439601E-2</v>
      </c>
      <c r="F10" s="16">
        <v>0.15878715670239199</v>
      </c>
      <c r="G10" s="16">
        <v>0.16825336131646801</v>
      </c>
      <c r="H10" s="16">
        <v>0.178331823280688</v>
      </c>
    </row>
    <row r="11" spans="2:9" x14ac:dyDescent="0.35">
      <c r="B11" s="17" t="s">
        <v>326</v>
      </c>
      <c r="C11" s="16">
        <v>1.1035819029728401E-2</v>
      </c>
      <c r="D11" s="16">
        <v>3.5020544118077902E-2</v>
      </c>
      <c r="E11" s="16">
        <v>4.0969486053444901E-2</v>
      </c>
      <c r="F11" s="16">
        <v>0.10553080409483</v>
      </c>
      <c r="G11" s="16">
        <v>0.18397030439599699</v>
      </c>
      <c r="H11" s="16">
        <v>0.21648262937305299</v>
      </c>
    </row>
    <row r="12" spans="2:9" x14ac:dyDescent="0.35">
      <c r="B12" s="17" t="s">
        <v>164</v>
      </c>
      <c r="C12" s="16">
        <v>2.3438282065069E-2</v>
      </c>
      <c r="D12" s="16">
        <v>6.3066532020097696E-2</v>
      </c>
      <c r="E12" s="16">
        <v>7.57682687888242E-2</v>
      </c>
      <c r="F12" s="16">
        <v>0.109976718116366</v>
      </c>
      <c r="G12" s="16">
        <v>5.7106025113790898E-2</v>
      </c>
      <c r="H12" s="16">
        <v>4.9968668119946602E-2</v>
      </c>
    </row>
    <row r="13" spans="2:9" x14ac:dyDescent="0.35">
      <c r="B13" s="21" t="s">
        <v>327</v>
      </c>
      <c r="C13" s="19">
        <v>0.80150479365509597</v>
      </c>
      <c r="D13" s="19">
        <v>0.60010111377038</v>
      </c>
      <c r="E13" s="19">
        <v>0.53973405466892299</v>
      </c>
      <c r="F13" s="19">
        <v>0.32295269251900399</v>
      </c>
      <c r="G13" s="19">
        <v>0.32813538947468501</v>
      </c>
      <c r="H13" s="19">
        <v>0.34429080638786402</v>
      </c>
    </row>
    <row r="14" spans="2:9" x14ac:dyDescent="0.35">
      <c r="B14" s="21" t="s">
        <v>328</v>
      </c>
      <c r="C14" s="19">
        <v>3.5174583006566097E-2</v>
      </c>
      <c r="D14" s="19">
        <v>0.11135184468828099</v>
      </c>
      <c r="E14" s="19">
        <v>0.133291112039885</v>
      </c>
      <c r="F14" s="19">
        <v>0.26431796079722197</v>
      </c>
      <c r="G14" s="19">
        <v>0.352223665712465</v>
      </c>
      <c r="H14" s="19">
        <v>0.39481445265374099</v>
      </c>
    </row>
    <row r="15" spans="2:9" x14ac:dyDescent="0.35">
      <c r="B15" s="21" t="s">
        <v>96</v>
      </c>
      <c r="C15" s="20">
        <v>0.76633021064853002</v>
      </c>
      <c r="D15" s="20">
        <v>0.48874926908209898</v>
      </c>
      <c r="E15" s="20">
        <v>0.40644294262903802</v>
      </c>
      <c r="F15" s="20">
        <v>5.8634731721781602E-2</v>
      </c>
      <c r="G15" s="20">
        <v>-2.4088276237780301E-2</v>
      </c>
      <c r="H15" s="20">
        <v>-5.0523646265877201E-2</v>
      </c>
    </row>
    <row r="16" spans="2:9" x14ac:dyDescent="0.35">
      <c r="B16" s="15"/>
      <c r="C16" s="15"/>
      <c r="D16" s="15"/>
      <c r="E16" s="15"/>
      <c r="F16" s="15"/>
      <c r="G16" s="15"/>
      <c r="H16" s="15"/>
    </row>
    <row r="17" spans="2:2" x14ac:dyDescent="0.35">
      <c r="B17" t="s">
        <v>87</v>
      </c>
    </row>
    <row r="18" spans="2:2" x14ac:dyDescent="0.35">
      <c r="B18" t="s">
        <v>88</v>
      </c>
    </row>
    <row r="22" spans="2:2" x14ac:dyDescent="0.35">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K22"/>
  <sheetViews>
    <sheetView showGridLines="0" topLeftCell="A8"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464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1010</v>
      </c>
      <c r="D7" s="10">
        <v>477</v>
      </c>
      <c r="E7" s="10">
        <v>530</v>
      </c>
      <c r="F7" s="10"/>
      <c r="G7" s="10">
        <v>154</v>
      </c>
      <c r="H7" s="10">
        <v>389</v>
      </c>
      <c r="I7" s="10">
        <v>467</v>
      </c>
      <c r="J7" s="10"/>
      <c r="K7" s="10">
        <v>185</v>
      </c>
      <c r="L7" s="10">
        <v>213</v>
      </c>
      <c r="M7" s="10">
        <v>395</v>
      </c>
      <c r="N7" s="10">
        <v>217</v>
      </c>
      <c r="O7" s="10"/>
      <c r="P7" s="10">
        <v>160</v>
      </c>
      <c r="Q7" s="10">
        <v>207</v>
      </c>
      <c r="R7" s="10">
        <v>178</v>
      </c>
      <c r="S7" s="10">
        <v>410</v>
      </c>
      <c r="T7" s="10"/>
      <c r="U7" s="10">
        <v>534</v>
      </c>
      <c r="V7" s="10">
        <v>237</v>
      </c>
      <c r="W7" s="10">
        <v>128</v>
      </c>
      <c r="X7" s="10">
        <v>79</v>
      </c>
      <c r="Y7" s="10">
        <v>15</v>
      </c>
      <c r="Z7" s="10"/>
      <c r="AA7" s="10">
        <v>325</v>
      </c>
      <c r="AB7" s="10">
        <v>340</v>
      </c>
      <c r="AC7" s="10"/>
      <c r="AD7" s="10">
        <v>407</v>
      </c>
      <c r="AE7" s="10">
        <v>427</v>
      </c>
      <c r="AF7" s="10"/>
      <c r="AG7" s="10">
        <v>223</v>
      </c>
      <c r="AH7" s="10">
        <v>239</v>
      </c>
      <c r="AI7" s="10">
        <v>89</v>
      </c>
      <c r="AJ7" s="10">
        <v>177</v>
      </c>
      <c r="AK7" s="10">
        <v>65</v>
      </c>
      <c r="AL7" s="10">
        <v>42</v>
      </c>
      <c r="AM7" s="10">
        <v>23</v>
      </c>
      <c r="AN7" s="10">
        <v>55</v>
      </c>
      <c r="AO7" s="10">
        <v>3</v>
      </c>
      <c r="AP7" s="10"/>
      <c r="AQ7" s="10">
        <v>485</v>
      </c>
      <c r="AR7" s="10">
        <v>235</v>
      </c>
      <c r="AS7" s="10">
        <v>15</v>
      </c>
      <c r="AT7" s="10">
        <v>72</v>
      </c>
      <c r="AU7" s="10">
        <v>169</v>
      </c>
      <c r="AV7" s="10">
        <v>22</v>
      </c>
      <c r="AW7" s="10"/>
      <c r="AX7" s="10">
        <v>176</v>
      </c>
      <c r="AY7" s="10">
        <v>473</v>
      </c>
      <c r="AZ7" s="10">
        <v>34</v>
      </c>
      <c r="BA7" s="10">
        <v>144</v>
      </c>
      <c r="BB7" s="10">
        <v>183</v>
      </c>
      <c r="BC7" s="10"/>
      <c r="BD7" s="10">
        <v>654</v>
      </c>
      <c r="BE7" s="10">
        <v>351</v>
      </c>
      <c r="BF7" s="10"/>
      <c r="BG7" s="10">
        <v>484</v>
      </c>
      <c r="BH7" s="10">
        <v>523</v>
      </c>
      <c r="BI7" s="10"/>
      <c r="BJ7" s="10">
        <v>583</v>
      </c>
      <c r="BK7" s="10">
        <v>400</v>
      </c>
    </row>
    <row r="8" spans="2:63" ht="30" customHeight="1" x14ac:dyDescent="0.35">
      <c r="B8" s="11" t="s">
        <v>19</v>
      </c>
      <c r="C8" s="11">
        <v>1010</v>
      </c>
      <c r="D8" s="11">
        <v>504</v>
      </c>
      <c r="E8" s="11">
        <v>503</v>
      </c>
      <c r="F8" s="11"/>
      <c r="G8" s="11">
        <v>177</v>
      </c>
      <c r="H8" s="11">
        <v>366</v>
      </c>
      <c r="I8" s="11">
        <v>467</v>
      </c>
      <c r="J8" s="11"/>
      <c r="K8" s="11">
        <v>172</v>
      </c>
      <c r="L8" s="11">
        <v>210</v>
      </c>
      <c r="M8" s="11">
        <v>387</v>
      </c>
      <c r="N8" s="11">
        <v>241</v>
      </c>
      <c r="O8" s="11"/>
      <c r="P8" s="11">
        <v>162</v>
      </c>
      <c r="Q8" s="11">
        <v>211</v>
      </c>
      <c r="R8" s="11">
        <v>177</v>
      </c>
      <c r="S8" s="11">
        <v>407</v>
      </c>
      <c r="T8" s="11"/>
      <c r="U8" s="11">
        <v>557</v>
      </c>
      <c r="V8" s="11">
        <v>223</v>
      </c>
      <c r="W8" s="11">
        <v>122</v>
      </c>
      <c r="X8" s="11">
        <v>75</v>
      </c>
      <c r="Y8" s="11">
        <v>15</v>
      </c>
      <c r="Z8" s="11"/>
      <c r="AA8" s="11">
        <v>322</v>
      </c>
      <c r="AB8" s="11">
        <v>343</v>
      </c>
      <c r="AC8" s="11"/>
      <c r="AD8" s="11">
        <v>403</v>
      </c>
      <c r="AE8" s="11">
        <v>429</v>
      </c>
      <c r="AF8" s="11"/>
      <c r="AG8" s="11">
        <v>223</v>
      </c>
      <c r="AH8" s="11">
        <v>236</v>
      </c>
      <c r="AI8" s="11">
        <v>85</v>
      </c>
      <c r="AJ8" s="11">
        <v>185</v>
      </c>
      <c r="AK8" s="11">
        <v>65</v>
      </c>
      <c r="AL8" s="11">
        <v>45</v>
      </c>
      <c r="AM8" s="11">
        <v>23</v>
      </c>
      <c r="AN8" s="11">
        <v>57</v>
      </c>
      <c r="AO8" s="11">
        <v>3</v>
      </c>
      <c r="AP8" s="11"/>
      <c r="AQ8" s="11">
        <v>482</v>
      </c>
      <c r="AR8" s="11">
        <v>234</v>
      </c>
      <c r="AS8" s="11">
        <v>15</v>
      </c>
      <c r="AT8" s="11">
        <v>72</v>
      </c>
      <c r="AU8" s="11">
        <v>173</v>
      </c>
      <c r="AV8" s="11">
        <v>22</v>
      </c>
      <c r="AW8" s="11"/>
      <c r="AX8" s="11">
        <v>181</v>
      </c>
      <c r="AY8" s="11">
        <v>472</v>
      </c>
      <c r="AZ8" s="11">
        <v>35</v>
      </c>
      <c r="BA8" s="11">
        <v>140</v>
      </c>
      <c r="BB8" s="11">
        <v>181</v>
      </c>
      <c r="BC8" s="11"/>
      <c r="BD8" s="11">
        <v>647</v>
      </c>
      <c r="BE8" s="11">
        <v>358</v>
      </c>
      <c r="BF8" s="11"/>
      <c r="BG8" s="11">
        <v>482</v>
      </c>
      <c r="BH8" s="11">
        <v>525</v>
      </c>
      <c r="BI8" s="11"/>
      <c r="BJ8" s="11">
        <v>578</v>
      </c>
      <c r="BK8" s="11">
        <v>404</v>
      </c>
    </row>
    <row r="9" spans="2:63" x14ac:dyDescent="0.35">
      <c r="B9" s="17" t="s">
        <v>322</v>
      </c>
      <c r="C9" s="16">
        <v>9.2150174996350601E-2</v>
      </c>
      <c r="D9" s="16">
        <v>7.9762591200278898E-2</v>
      </c>
      <c r="E9" s="16">
        <v>0.105101472817426</v>
      </c>
      <c r="F9" s="16"/>
      <c r="G9" s="16">
        <v>0.114818567339076</v>
      </c>
      <c r="H9" s="16">
        <v>0.108267461767557</v>
      </c>
      <c r="I9" s="16">
        <v>7.0934621798052502E-2</v>
      </c>
      <c r="J9" s="16"/>
      <c r="K9" s="16">
        <v>5.8315443024273099E-2</v>
      </c>
      <c r="L9" s="16">
        <v>0.10606066736693601</v>
      </c>
      <c r="M9" s="16">
        <v>0.10284523146569099</v>
      </c>
      <c r="N9" s="16">
        <v>8.7007541417656306E-2</v>
      </c>
      <c r="O9" s="16"/>
      <c r="P9" s="16">
        <v>0.16543467424066799</v>
      </c>
      <c r="Q9" s="16">
        <v>0.121044886822439</v>
      </c>
      <c r="R9" s="16">
        <v>7.4757542162445803E-2</v>
      </c>
      <c r="S9" s="16">
        <v>5.8140373609600303E-2</v>
      </c>
      <c r="T9" s="16"/>
      <c r="U9" s="16">
        <v>9.1922461353678805E-2</v>
      </c>
      <c r="V9" s="16">
        <v>9.2450930492064806E-2</v>
      </c>
      <c r="W9" s="16">
        <v>8.3381319857974007E-2</v>
      </c>
      <c r="X9" s="16">
        <v>7.4830178481642098E-2</v>
      </c>
      <c r="Y9" s="16">
        <v>0.100240497670205</v>
      </c>
      <c r="Z9" s="16"/>
      <c r="AA9" s="16">
        <v>0.11997286228543701</v>
      </c>
      <c r="AB9" s="16">
        <v>7.33668844395126E-2</v>
      </c>
      <c r="AC9" s="16"/>
      <c r="AD9" s="16">
        <v>9.68935964895416E-2</v>
      </c>
      <c r="AE9" s="16">
        <v>8.4426260591765903E-2</v>
      </c>
      <c r="AF9" s="16"/>
      <c r="AG9" s="16">
        <v>0.108077837520529</v>
      </c>
      <c r="AH9" s="16">
        <v>6.3154623074947194E-2</v>
      </c>
      <c r="AI9" s="16">
        <v>4.5282231607649499E-2</v>
      </c>
      <c r="AJ9" s="16">
        <v>5.97049172408727E-2</v>
      </c>
      <c r="AK9" s="16">
        <v>9.8558118458751995E-2</v>
      </c>
      <c r="AL9" s="16">
        <v>9.4584246866590796E-2</v>
      </c>
      <c r="AM9" s="16">
        <v>4.0711607609151497E-2</v>
      </c>
      <c r="AN9" s="16">
        <v>0.240768538080494</v>
      </c>
      <c r="AO9" s="16">
        <v>0.34726529715392002</v>
      </c>
      <c r="AP9" s="16"/>
      <c r="AQ9" s="16">
        <v>6.5547403154300604E-2</v>
      </c>
      <c r="AR9" s="16">
        <v>0.117554165530888</v>
      </c>
      <c r="AS9" s="16">
        <v>0.12051632862228299</v>
      </c>
      <c r="AT9" s="16">
        <v>0.117986765426169</v>
      </c>
      <c r="AU9" s="16">
        <v>0.126097171688138</v>
      </c>
      <c r="AV9" s="16">
        <v>4.7115842336027301E-2</v>
      </c>
      <c r="AW9" s="16"/>
      <c r="AX9" s="16">
        <v>0.12899565949371899</v>
      </c>
      <c r="AY9" s="16">
        <v>9.0647298115566294E-2</v>
      </c>
      <c r="AZ9" s="16">
        <v>2.7034345106699501E-2</v>
      </c>
      <c r="BA9" s="16">
        <v>6.1157380822575901E-2</v>
      </c>
      <c r="BB9" s="16">
        <v>9.5771294107017804E-2</v>
      </c>
      <c r="BC9" s="16"/>
      <c r="BD9" s="16">
        <v>8.9298471886650896E-2</v>
      </c>
      <c r="BE9" s="16">
        <v>9.6086873504107204E-2</v>
      </c>
      <c r="BF9" s="16"/>
      <c r="BG9" s="16">
        <v>9.00156377650429E-2</v>
      </c>
      <c r="BH9" s="16">
        <v>9.2761092957058602E-2</v>
      </c>
      <c r="BI9" s="16"/>
      <c r="BJ9" s="16">
        <v>0.110986988961322</v>
      </c>
      <c r="BK9" s="16">
        <v>6.7027800242313695E-2</v>
      </c>
    </row>
    <row r="10" spans="2:63" x14ac:dyDescent="0.35">
      <c r="B10" s="17" t="s">
        <v>323</v>
      </c>
      <c r="C10" s="16">
        <v>0.23080251752265299</v>
      </c>
      <c r="D10" s="16">
        <v>0.25945169323127498</v>
      </c>
      <c r="E10" s="16">
        <v>0.19958228247350299</v>
      </c>
      <c r="F10" s="16"/>
      <c r="G10" s="16">
        <v>0.26302752122659001</v>
      </c>
      <c r="H10" s="16">
        <v>0.25389162110240499</v>
      </c>
      <c r="I10" s="16">
        <v>0.20050412455563801</v>
      </c>
      <c r="J10" s="16"/>
      <c r="K10" s="16">
        <v>0.208214709945229</v>
      </c>
      <c r="L10" s="16">
        <v>0.20493964890265301</v>
      </c>
      <c r="M10" s="16">
        <v>0.23700539845665</v>
      </c>
      <c r="N10" s="16">
        <v>0.25947946274030798</v>
      </c>
      <c r="O10" s="16"/>
      <c r="P10" s="16">
        <v>0.24072878927418301</v>
      </c>
      <c r="Q10" s="16">
        <v>0.203486454441585</v>
      </c>
      <c r="R10" s="16">
        <v>0.26349425651362102</v>
      </c>
      <c r="S10" s="16">
        <v>0.24756990710757101</v>
      </c>
      <c r="T10" s="16"/>
      <c r="U10" s="16">
        <v>0.21608446184343</v>
      </c>
      <c r="V10" s="16">
        <v>0.26717561166357501</v>
      </c>
      <c r="W10" s="16">
        <v>0.19324909105482899</v>
      </c>
      <c r="X10" s="16">
        <v>0.26693725645525601</v>
      </c>
      <c r="Y10" s="16">
        <v>0.40025733734909802</v>
      </c>
      <c r="Z10" s="16"/>
      <c r="AA10" s="16">
        <v>0.25525836538061403</v>
      </c>
      <c r="AB10" s="16">
        <v>0.23035230055646599</v>
      </c>
      <c r="AC10" s="16"/>
      <c r="AD10" s="16">
        <v>0.24127221415334901</v>
      </c>
      <c r="AE10" s="16">
        <v>0.21101338435725001</v>
      </c>
      <c r="AF10" s="16"/>
      <c r="AG10" s="16">
        <v>0.222350980753768</v>
      </c>
      <c r="AH10" s="16">
        <v>0.22361671418755699</v>
      </c>
      <c r="AI10" s="16">
        <v>0.25158700880291202</v>
      </c>
      <c r="AJ10" s="16">
        <v>0.26064557455625598</v>
      </c>
      <c r="AK10" s="16">
        <v>0.12870101799466199</v>
      </c>
      <c r="AL10" s="16">
        <v>0.385771594078201</v>
      </c>
      <c r="AM10" s="16">
        <v>0.35595417265634599</v>
      </c>
      <c r="AN10" s="16">
        <v>0.255800654042523</v>
      </c>
      <c r="AO10" s="16">
        <v>0.31659066330119101</v>
      </c>
      <c r="AP10" s="16"/>
      <c r="AQ10" s="16">
        <v>0.221569282967751</v>
      </c>
      <c r="AR10" s="16">
        <v>0.21792529155870299</v>
      </c>
      <c r="AS10" s="16">
        <v>0.33282435001231803</v>
      </c>
      <c r="AT10" s="16">
        <v>0.306571881848548</v>
      </c>
      <c r="AU10" s="16">
        <v>0.22195654651611799</v>
      </c>
      <c r="AV10" s="16">
        <v>0.35372072418261902</v>
      </c>
      <c r="AW10" s="16"/>
      <c r="AX10" s="16">
        <v>0.23704324116549999</v>
      </c>
      <c r="AY10" s="16">
        <v>0.213057013163475</v>
      </c>
      <c r="AZ10" s="16">
        <v>0.17192357249006401</v>
      </c>
      <c r="BA10" s="16">
        <v>0.21732165426810601</v>
      </c>
      <c r="BB10" s="16">
        <v>0.292485605838601</v>
      </c>
      <c r="BC10" s="16"/>
      <c r="BD10" s="16">
        <v>0.20906485593428001</v>
      </c>
      <c r="BE10" s="16">
        <v>0.27319995545161901</v>
      </c>
      <c r="BF10" s="16"/>
      <c r="BG10" s="16">
        <v>0.20005163701723799</v>
      </c>
      <c r="BH10" s="16">
        <v>0.258483131015666</v>
      </c>
      <c r="BI10" s="16"/>
      <c r="BJ10" s="16">
        <v>0.24134695777606299</v>
      </c>
      <c r="BK10" s="16">
        <v>0.224511917795815</v>
      </c>
    </row>
    <row r="11" spans="2:63" x14ac:dyDescent="0.35">
      <c r="B11" s="17" t="s">
        <v>324</v>
      </c>
      <c r="C11" s="16">
        <v>0.30275262856740798</v>
      </c>
      <c r="D11" s="16">
        <v>0.31379517847543198</v>
      </c>
      <c r="E11" s="16">
        <v>0.29349944929008498</v>
      </c>
      <c r="F11" s="16"/>
      <c r="G11" s="16">
        <v>0.328213330026908</v>
      </c>
      <c r="H11" s="16">
        <v>0.31137665270909098</v>
      </c>
      <c r="I11" s="16">
        <v>0.28635071032874498</v>
      </c>
      <c r="J11" s="16"/>
      <c r="K11" s="16">
        <v>0.34444595968924402</v>
      </c>
      <c r="L11" s="16">
        <v>0.25249950411309502</v>
      </c>
      <c r="M11" s="16">
        <v>0.28841171000721599</v>
      </c>
      <c r="N11" s="16">
        <v>0.33978614497620202</v>
      </c>
      <c r="O11" s="16"/>
      <c r="P11" s="16">
        <v>0.30374138793542699</v>
      </c>
      <c r="Q11" s="16">
        <v>0.33950734946129102</v>
      </c>
      <c r="R11" s="16">
        <v>0.341467735157374</v>
      </c>
      <c r="S11" s="16">
        <v>0.26090394339365902</v>
      </c>
      <c r="T11" s="16"/>
      <c r="U11" s="16">
        <v>0.35514545715443402</v>
      </c>
      <c r="V11" s="16">
        <v>0.236931754864105</v>
      </c>
      <c r="W11" s="16">
        <v>0.28125800630629999</v>
      </c>
      <c r="X11" s="16">
        <v>0.21278211158350699</v>
      </c>
      <c r="Y11" s="16">
        <v>0.122558281408052</v>
      </c>
      <c r="Z11" s="16"/>
      <c r="AA11" s="16">
        <v>0.254581739158248</v>
      </c>
      <c r="AB11" s="16">
        <v>0.33361898088859898</v>
      </c>
      <c r="AC11" s="16"/>
      <c r="AD11" s="16">
        <v>0.25179989988199902</v>
      </c>
      <c r="AE11" s="16">
        <v>0.32119523164680203</v>
      </c>
      <c r="AF11" s="16"/>
      <c r="AG11" s="16">
        <v>0.32115512916704603</v>
      </c>
      <c r="AH11" s="16">
        <v>0.27637487391901</v>
      </c>
      <c r="AI11" s="16">
        <v>0.2426580904858</v>
      </c>
      <c r="AJ11" s="16">
        <v>0.36202054807747203</v>
      </c>
      <c r="AK11" s="16">
        <v>0.29161720123274198</v>
      </c>
      <c r="AL11" s="16">
        <v>0.31149248047746902</v>
      </c>
      <c r="AM11" s="16">
        <v>0.25961783264328497</v>
      </c>
      <c r="AN11" s="16">
        <v>0.26306285776757599</v>
      </c>
      <c r="AO11" s="16">
        <v>0.33614403954488897</v>
      </c>
      <c r="AP11" s="16"/>
      <c r="AQ11" s="16">
        <v>0.29060286357304199</v>
      </c>
      <c r="AR11" s="16">
        <v>0.30565260933298599</v>
      </c>
      <c r="AS11" s="16">
        <v>0.123250711586921</v>
      </c>
      <c r="AT11" s="16">
        <v>0.32668173995871502</v>
      </c>
      <c r="AU11" s="16">
        <v>0.34788009086572103</v>
      </c>
      <c r="AV11" s="16">
        <v>0.26678841325224201</v>
      </c>
      <c r="AW11" s="16"/>
      <c r="AX11" s="16">
        <v>0.33960809305525103</v>
      </c>
      <c r="AY11" s="16">
        <v>0.27655440169611101</v>
      </c>
      <c r="AZ11" s="16">
        <v>0.420892731551812</v>
      </c>
      <c r="BA11" s="16">
        <v>0.33479297324313401</v>
      </c>
      <c r="BB11" s="16">
        <v>0.28657026893064402</v>
      </c>
      <c r="BC11" s="16"/>
      <c r="BD11" s="16">
        <v>0.305096441888701</v>
      </c>
      <c r="BE11" s="16">
        <v>0.29731454955765002</v>
      </c>
      <c r="BF11" s="16"/>
      <c r="BG11" s="16">
        <v>0.29702622024994801</v>
      </c>
      <c r="BH11" s="16">
        <v>0.30774937336913899</v>
      </c>
      <c r="BI11" s="16"/>
      <c r="BJ11" s="16">
        <v>0.30154195687677499</v>
      </c>
      <c r="BK11" s="16">
        <v>0.29848973153569802</v>
      </c>
    </row>
    <row r="12" spans="2:63" x14ac:dyDescent="0.35">
      <c r="B12" s="17" t="s">
        <v>325</v>
      </c>
      <c r="C12" s="16">
        <v>0.15878715670239199</v>
      </c>
      <c r="D12" s="16">
        <v>0.17225459961599701</v>
      </c>
      <c r="E12" s="16">
        <v>0.14624890244477701</v>
      </c>
      <c r="F12" s="16"/>
      <c r="G12" s="16">
        <v>0.118684261497345</v>
      </c>
      <c r="H12" s="16">
        <v>0.124172967520991</v>
      </c>
      <c r="I12" s="16">
        <v>0.20110021369032</v>
      </c>
      <c r="J12" s="16"/>
      <c r="K12" s="16">
        <v>0.162149738091486</v>
      </c>
      <c r="L12" s="16">
        <v>0.21086223658540801</v>
      </c>
      <c r="M12" s="16">
        <v>0.151717816749636</v>
      </c>
      <c r="N12" s="16">
        <v>0.122388658737353</v>
      </c>
      <c r="O12" s="16"/>
      <c r="P12" s="16">
        <v>0.102089470175217</v>
      </c>
      <c r="Q12" s="16">
        <v>0.126299899377221</v>
      </c>
      <c r="R12" s="16">
        <v>0.14769770746702501</v>
      </c>
      <c r="S12" s="16">
        <v>0.209878139970404</v>
      </c>
      <c r="T12" s="16"/>
      <c r="U12" s="16">
        <v>0.140024491306141</v>
      </c>
      <c r="V12" s="16">
        <v>0.16990695094418301</v>
      </c>
      <c r="W12" s="16">
        <v>0.213410708580275</v>
      </c>
      <c r="X12" s="16">
        <v>0.186745196456063</v>
      </c>
      <c r="Y12" s="16">
        <v>0.12855423135612301</v>
      </c>
      <c r="Z12" s="16"/>
      <c r="AA12" s="16">
        <v>0.15649449620993799</v>
      </c>
      <c r="AB12" s="16">
        <v>0.153979986966402</v>
      </c>
      <c r="AC12" s="16"/>
      <c r="AD12" s="16">
        <v>0.173311607450506</v>
      </c>
      <c r="AE12" s="16">
        <v>0.17144437023162501</v>
      </c>
      <c r="AF12" s="16"/>
      <c r="AG12" s="16">
        <v>0.133246920771457</v>
      </c>
      <c r="AH12" s="16">
        <v>0.20452067763489601</v>
      </c>
      <c r="AI12" s="16">
        <v>0.22380622204073899</v>
      </c>
      <c r="AJ12" s="16">
        <v>0.16594984217533501</v>
      </c>
      <c r="AK12" s="16">
        <v>0.245907444545579</v>
      </c>
      <c r="AL12" s="16">
        <v>8.0400484387626606E-2</v>
      </c>
      <c r="AM12" s="16">
        <v>0.128105755105835</v>
      </c>
      <c r="AN12" s="16">
        <v>6.9071086725428596E-2</v>
      </c>
      <c r="AO12" s="16">
        <v>0</v>
      </c>
      <c r="AP12" s="16"/>
      <c r="AQ12" s="16">
        <v>0.20311915784055001</v>
      </c>
      <c r="AR12" s="16">
        <v>0.15371899847550999</v>
      </c>
      <c r="AS12" s="16">
        <v>5.7287875773717897E-2</v>
      </c>
      <c r="AT12" s="16">
        <v>6.4857506571420198E-2</v>
      </c>
      <c r="AU12" s="16">
        <v>0.105776463170022</v>
      </c>
      <c r="AV12" s="16">
        <v>8.3750828717657794E-2</v>
      </c>
      <c r="AW12" s="16"/>
      <c r="AX12" s="16">
        <v>0.13968054465326599</v>
      </c>
      <c r="AY12" s="16">
        <v>0.17482741249092601</v>
      </c>
      <c r="AZ12" s="16">
        <v>0.15203751098033499</v>
      </c>
      <c r="BA12" s="16">
        <v>0.158622896311537</v>
      </c>
      <c r="BB12" s="16">
        <v>0.13757236240958301</v>
      </c>
      <c r="BC12" s="16"/>
      <c r="BD12" s="16">
        <v>0.16864100862665701</v>
      </c>
      <c r="BE12" s="16">
        <v>0.14307815096168899</v>
      </c>
      <c r="BF12" s="16"/>
      <c r="BG12" s="16">
        <v>0.18119736051478399</v>
      </c>
      <c r="BH12" s="16">
        <v>0.13913522534234901</v>
      </c>
      <c r="BI12" s="16"/>
      <c r="BJ12" s="16">
        <v>0.15861796322337399</v>
      </c>
      <c r="BK12" s="16">
        <v>0.16138722622438401</v>
      </c>
    </row>
    <row r="13" spans="2:63" x14ac:dyDescent="0.35">
      <c r="B13" s="17" t="s">
        <v>326</v>
      </c>
      <c r="C13" s="16">
        <v>0.10553080409483</v>
      </c>
      <c r="D13" s="16">
        <v>8.9073502763088397E-2</v>
      </c>
      <c r="E13" s="16">
        <v>0.122636424006088</v>
      </c>
      <c r="F13" s="16"/>
      <c r="G13" s="16">
        <v>5.7967059294167997E-2</v>
      </c>
      <c r="H13" s="16">
        <v>9.8089826324183699E-2</v>
      </c>
      <c r="I13" s="16">
        <v>0.12937840109981899</v>
      </c>
      <c r="J13" s="16"/>
      <c r="K13" s="16">
        <v>0.121808474133208</v>
      </c>
      <c r="L13" s="16">
        <v>0.13848264600215399</v>
      </c>
      <c r="M13" s="16">
        <v>0.100654249083893</v>
      </c>
      <c r="N13" s="16">
        <v>7.3053429467556205E-2</v>
      </c>
      <c r="O13" s="16"/>
      <c r="P13" s="16">
        <v>5.4652454458639102E-2</v>
      </c>
      <c r="Q13" s="16">
        <v>8.8088359878201405E-2</v>
      </c>
      <c r="R13" s="16">
        <v>8.1780395191621905E-2</v>
      </c>
      <c r="S13" s="16">
        <v>0.145136296662356</v>
      </c>
      <c r="T13" s="16"/>
      <c r="U13" s="16">
        <v>8.2042092940696407E-2</v>
      </c>
      <c r="V13" s="16">
        <v>0.116468778713001</v>
      </c>
      <c r="W13" s="16">
        <v>0.14911337594326399</v>
      </c>
      <c r="X13" s="16">
        <v>0.160686500166379</v>
      </c>
      <c r="Y13" s="16">
        <v>0.24838965221652201</v>
      </c>
      <c r="Z13" s="16"/>
      <c r="AA13" s="16">
        <v>0.115668390438881</v>
      </c>
      <c r="AB13" s="16">
        <v>0.109183892714209</v>
      </c>
      <c r="AC13" s="16"/>
      <c r="AD13" s="16">
        <v>0.129201397997393</v>
      </c>
      <c r="AE13" s="16">
        <v>0.11157005204222301</v>
      </c>
      <c r="AF13" s="16"/>
      <c r="AG13" s="16">
        <v>0.13524052194693301</v>
      </c>
      <c r="AH13" s="16">
        <v>0.106371123469211</v>
      </c>
      <c r="AI13" s="16">
        <v>0.137207973892117</v>
      </c>
      <c r="AJ13" s="16">
        <v>9.1601296588633099E-2</v>
      </c>
      <c r="AK13" s="16">
        <v>0.106817634439017</v>
      </c>
      <c r="AL13" s="16">
        <v>2.18685068664747E-2</v>
      </c>
      <c r="AM13" s="16">
        <v>0.133353088556178</v>
      </c>
      <c r="AN13" s="16">
        <v>4.4211734068175003E-2</v>
      </c>
      <c r="AO13" s="16">
        <v>0</v>
      </c>
      <c r="AP13" s="16"/>
      <c r="AQ13" s="16">
        <v>0.114032379718181</v>
      </c>
      <c r="AR13" s="16">
        <v>0.11316051935422999</v>
      </c>
      <c r="AS13" s="16">
        <v>0.12544764465014699</v>
      </c>
      <c r="AT13" s="16">
        <v>6.6279777061626202E-2</v>
      </c>
      <c r="AU13" s="16">
        <v>9.0234439156445995E-2</v>
      </c>
      <c r="AV13" s="16">
        <v>8.7418722195830106E-2</v>
      </c>
      <c r="AW13" s="16"/>
      <c r="AX13" s="16">
        <v>7.1382892659627398E-2</v>
      </c>
      <c r="AY13" s="16">
        <v>0.12103752111755001</v>
      </c>
      <c r="AZ13" s="16">
        <v>0.116122146113025</v>
      </c>
      <c r="BA13" s="16">
        <v>0.14359202472809701</v>
      </c>
      <c r="BB13" s="16">
        <v>6.7820748026426597E-2</v>
      </c>
      <c r="BC13" s="16"/>
      <c r="BD13" s="16">
        <v>0.117157898475473</v>
      </c>
      <c r="BE13" s="16">
        <v>8.31352008510923E-2</v>
      </c>
      <c r="BF13" s="16"/>
      <c r="BG13" s="16">
        <v>0.12836904610175001</v>
      </c>
      <c r="BH13" s="16">
        <v>8.5184284597165996E-2</v>
      </c>
      <c r="BI13" s="16"/>
      <c r="BJ13" s="16">
        <v>9.4539185228302597E-2</v>
      </c>
      <c r="BK13" s="16">
        <v>0.121888159248805</v>
      </c>
    </row>
    <row r="14" spans="2:63" x14ac:dyDescent="0.35">
      <c r="B14" s="17" t="s">
        <v>164</v>
      </c>
      <c r="C14" s="16">
        <v>0.109976718116366</v>
      </c>
      <c r="D14" s="16">
        <v>8.5662434713928898E-2</v>
      </c>
      <c r="E14" s="16">
        <v>0.132931468968122</v>
      </c>
      <c r="F14" s="16"/>
      <c r="G14" s="16">
        <v>0.11728926061591401</v>
      </c>
      <c r="H14" s="16">
        <v>0.104201470575772</v>
      </c>
      <c r="I14" s="16">
        <v>0.111731928527425</v>
      </c>
      <c r="J14" s="16"/>
      <c r="K14" s="16">
        <v>0.10506567511656099</v>
      </c>
      <c r="L14" s="16">
        <v>8.71552970297544E-2</v>
      </c>
      <c r="M14" s="16">
        <v>0.11936559423691399</v>
      </c>
      <c r="N14" s="16">
        <v>0.118284762660924</v>
      </c>
      <c r="O14" s="16"/>
      <c r="P14" s="16">
        <v>0.13335322391586699</v>
      </c>
      <c r="Q14" s="16">
        <v>0.121573050019264</v>
      </c>
      <c r="R14" s="16">
        <v>9.0802363507913098E-2</v>
      </c>
      <c r="S14" s="16">
        <v>7.8371339256410405E-2</v>
      </c>
      <c r="T14" s="16"/>
      <c r="U14" s="16">
        <v>0.11478103540162</v>
      </c>
      <c r="V14" s="16">
        <v>0.117065973323072</v>
      </c>
      <c r="W14" s="16">
        <v>7.9587498257357295E-2</v>
      </c>
      <c r="X14" s="16">
        <v>9.8018756857153E-2</v>
      </c>
      <c r="Y14" s="16">
        <v>0</v>
      </c>
      <c r="Z14" s="16"/>
      <c r="AA14" s="16">
        <v>9.8024146526881697E-2</v>
      </c>
      <c r="AB14" s="16">
        <v>9.94979544348112E-2</v>
      </c>
      <c r="AC14" s="16"/>
      <c r="AD14" s="16">
        <v>0.10752128402721101</v>
      </c>
      <c r="AE14" s="16">
        <v>0.10035070113033499</v>
      </c>
      <c r="AF14" s="16"/>
      <c r="AG14" s="16">
        <v>7.9928609840266798E-2</v>
      </c>
      <c r="AH14" s="16">
        <v>0.125961987714379</v>
      </c>
      <c r="AI14" s="16">
        <v>9.9458473170781894E-2</v>
      </c>
      <c r="AJ14" s="16">
        <v>6.0077821361430798E-2</v>
      </c>
      <c r="AK14" s="16">
        <v>0.128398583329247</v>
      </c>
      <c r="AL14" s="16">
        <v>0.10588268732363799</v>
      </c>
      <c r="AM14" s="16">
        <v>8.2257543429203606E-2</v>
      </c>
      <c r="AN14" s="16">
        <v>0.12708512931580301</v>
      </c>
      <c r="AO14" s="16">
        <v>0</v>
      </c>
      <c r="AP14" s="16"/>
      <c r="AQ14" s="16">
        <v>0.105128912746175</v>
      </c>
      <c r="AR14" s="16">
        <v>9.1988415747683405E-2</v>
      </c>
      <c r="AS14" s="16">
        <v>0.24067308935461301</v>
      </c>
      <c r="AT14" s="16">
        <v>0.117622329133521</v>
      </c>
      <c r="AU14" s="16">
        <v>0.108055288603556</v>
      </c>
      <c r="AV14" s="16">
        <v>0.16120546931562399</v>
      </c>
      <c r="AW14" s="16"/>
      <c r="AX14" s="16">
        <v>8.3289568972637604E-2</v>
      </c>
      <c r="AY14" s="16">
        <v>0.123876353416372</v>
      </c>
      <c r="AZ14" s="16">
        <v>0.111989693758065</v>
      </c>
      <c r="BA14" s="16">
        <v>8.4513070626550099E-2</v>
      </c>
      <c r="BB14" s="16">
        <v>0.11977972068772701</v>
      </c>
      <c r="BC14" s="16"/>
      <c r="BD14" s="16">
        <v>0.110741323188239</v>
      </c>
      <c r="BE14" s="16">
        <v>0.10718526967384299</v>
      </c>
      <c r="BF14" s="16"/>
      <c r="BG14" s="16">
        <v>0.103340098351237</v>
      </c>
      <c r="BH14" s="16">
        <v>0.116686892718621</v>
      </c>
      <c r="BI14" s="16"/>
      <c r="BJ14" s="16">
        <v>9.2966947934163005E-2</v>
      </c>
      <c r="BK14" s="16">
        <v>0.126695164952984</v>
      </c>
    </row>
    <row r="15" spans="2:63" x14ac:dyDescent="0.35">
      <c r="B15" s="17" t="s">
        <v>327</v>
      </c>
      <c r="C15" s="19">
        <v>0.32295269251900399</v>
      </c>
      <c r="D15" s="19">
        <v>0.33921428443155399</v>
      </c>
      <c r="E15" s="19">
        <v>0.304683755290929</v>
      </c>
      <c r="F15" s="19"/>
      <c r="G15" s="19">
        <v>0.37784608856566598</v>
      </c>
      <c r="H15" s="19">
        <v>0.36215908286996201</v>
      </c>
      <c r="I15" s="19">
        <v>0.27143874635369097</v>
      </c>
      <c r="J15" s="19"/>
      <c r="K15" s="19">
        <v>0.266530152969502</v>
      </c>
      <c r="L15" s="19">
        <v>0.31100031626958802</v>
      </c>
      <c r="M15" s="19">
        <v>0.33985062992234</v>
      </c>
      <c r="N15" s="19">
        <v>0.34648700415796402</v>
      </c>
      <c r="O15" s="19"/>
      <c r="P15" s="19">
        <v>0.40616346351485</v>
      </c>
      <c r="Q15" s="19">
        <v>0.324531341264023</v>
      </c>
      <c r="R15" s="19">
        <v>0.33825179867606597</v>
      </c>
      <c r="S15" s="19">
        <v>0.30571028071717199</v>
      </c>
      <c r="T15" s="19"/>
      <c r="U15" s="19">
        <v>0.30800692319710798</v>
      </c>
      <c r="V15" s="19">
        <v>0.35962654215563999</v>
      </c>
      <c r="W15" s="19">
        <v>0.27663041091280299</v>
      </c>
      <c r="X15" s="19">
        <v>0.34176743493689798</v>
      </c>
      <c r="Y15" s="19">
        <v>0.50049783501930301</v>
      </c>
      <c r="Z15" s="19"/>
      <c r="AA15" s="19">
        <v>0.37523122766605099</v>
      </c>
      <c r="AB15" s="19">
        <v>0.303719184995978</v>
      </c>
      <c r="AC15" s="19"/>
      <c r="AD15" s="19">
        <v>0.33816581064289097</v>
      </c>
      <c r="AE15" s="19">
        <v>0.29543964494901498</v>
      </c>
      <c r="AF15" s="19"/>
      <c r="AG15" s="19">
        <v>0.33042881827429699</v>
      </c>
      <c r="AH15" s="19">
        <v>0.28677133726250398</v>
      </c>
      <c r="AI15" s="19">
        <v>0.29686924041056101</v>
      </c>
      <c r="AJ15" s="19">
        <v>0.32035049179712899</v>
      </c>
      <c r="AK15" s="19">
        <v>0.227259136453414</v>
      </c>
      <c r="AL15" s="19">
        <v>0.480355840944792</v>
      </c>
      <c r="AM15" s="19">
        <v>0.39666578026549798</v>
      </c>
      <c r="AN15" s="19">
        <v>0.49656919212301698</v>
      </c>
      <c r="AO15" s="19">
        <v>0.66385596045511097</v>
      </c>
      <c r="AP15" s="19"/>
      <c r="AQ15" s="19">
        <v>0.28711668612205099</v>
      </c>
      <c r="AR15" s="19">
        <v>0.33547945708959098</v>
      </c>
      <c r="AS15" s="19">
        <v>0.45334067863460098</v>
      </c>
      <c r="AT15" s="19">
        <v>0.42455864727471698</v>
      </c>
      <c r="AU15" s="19">
        <v>0.34805371820425601</v>
      </c>
      <c r="AV15" s="19">
        <v>0.40083656651864602</v>
      </c>
      <c r="AW15" s="19"/>
      <c r="AX15" s="19">
        <v>0.36603890065921801</v>
      </c>
      <c r="AY15" s="19">
        <v>0.30370431127904102</v>
      </c>
      <c r="AZ15" s="19">
        <v>0.19895791759676401</v>
      </c>
      <c r="BA15" s="19">
        <v>0.278479035090682</v>
      </c>
      <c r="BB15" s="19">
        <v>0.38825689994561902</v>
      </c>
      <c r="BC15" s="19"/>
      <c r="BD15" s="19">
        <v>0.298363327820931</v>
      </c>
      <c r="BE15" s="19">
        <v>0.36928682895572601</v>
      </c>
      <c r="BF15" s="19"/>
      <c r="BG15" s="19">
        <v>0.290067274782281</v>
      </c>
      <c r="BH15" s="19">
        <v>0.35124422397272498</v>
      </c>
      <c r="BI15" s="19"/>
      <c r="BJ15" s="19">
        <v>0.35233394673738599</v>
      </c>
      <c r="BK15" s="19">
        <v>0.291539718038128</v>
      </c>
    </row>
    <row r="16" spans="2:63" x14ac:dyDescent="0.35">
      <c r="B16" s="17" t="s">
        <v>328</v>
      </c>
      <c r="C16" s="19">
        <v>0.26431796079722197</v>
      </c>
      <c r="D16" s="19">
        <v>0.26132810237908499</v>
      </c>
      <c r="E16" s="19">
        <v>0.26888532645086499</v>
      </c>
      <c r="F16" s="19"/>
      <c r="G16" s="19">
        <v>0.17665132079151299</v>
      </c>
      <c r="H16" s="19">
        <v>0.222262793845175</v>
      </c>
      <c r="I16" s="19">
        <v>0.33047861479013901</v>
      </c>
      <c r="J16" s="19"/>
      <c r="K16" s="19">
        <v>0.28395821222469297</v>
      </c>
      <c r="L16" s="19">
        <v>0.34934488258756302</v>
      </c>
      <c r="M16" s="19">
        <v>0.25237206583353</v>
      </c>
      <c r="N16" s="19">
        <v>0.19544208820490999</v>
      </c>
      <c r="O16" s="19"/>
      <c r="P16" s="19">
        <v>0.156741924633856</v>
      </c>
      <c r="Q16" s="19">
        <v>0.21438825925542199</v>
      </c>
      <c r="R16" s="19">
        <v>0.22947810265864699</v>
      </c>
      <c r="S16" s="19">
        <v>0.355014436632759</v>
      </c>
      <c r="T16" s="19"/>
      <c r="U16" s="19">
        <v>0.22206658424683801</v>
      </c>
      <c r="V16" s="19">
        <v>0.286375729657184</v>
      </c>
      <c r="W16" s="19">
        <v>0.36252408452353901</v>
      </c>
      <c r="X16" s="19">
        <v>0.347431696622442</v>
      </c>
      <c r="Y16" s="19">
        <v>0.37694388357264502</v>
      </c>
      <c r="Z16" s="19"/>
      <c r="AA16" s="19">
        <v>0.27216288664881899</v>
      </c>
      <c r="AB16" s="19">
        <v>0.263163879680611</v>
      </c>
      <c r="AC16" s="19"/>
      <c r="AD16" s="19">
        <v>0.302513005447899</v>
      </c>
      <c r="AE16" s="19">
        <v>0.28301442227384699</v>
      </c>
      <c r="AF16" s="19"/>
      <c r="AG16" s="19">
        <v>0.26848744271838998</v>
      </c>
      <c r="AH16" s="19">
        <v>0.31089180110410702</v>
      </c>
      <c r="AI16" s="19">
        <v>0.361014195932857</v>
      </c>
      <c r="AJ16" s="19">
        <v>0.25755113876396801</v>
      </c>
      <c r="AK16" s="19">
        <v>0.35272507898459599</v>
      </c>
      <c r="AL16" s="19">
        <v>0.10226899125410099</v>
      </c>
      <c r="AM16" s="19">
        <v>0.261458843662013</v>
      </c>
      <c r="AN16" s="19">
        <v>0.11328282079360399</v>
      </c>
      <c r="AO16" s="19">
        <v>0</v>
      </c>
      <c r="AP16" s="19"/>
      <c r="AQ16" s="19">
        <v>0.31715153755873199</v>
      </c>
      <c r="AR16" s="19">
        <v>0.26687951782973901</v>
      </c>
      <c r="AS16" s="19">
        <v>0.18273552042386501</v>
      </c>
      <c r="AT16" s="19">
        <v>0.131137283633046</v>
      </c>
      <c r="AU16" s="19">
        <v>0.19601090232646801</v>
      </c>
      <c r="AV16" s="19">
        <v>0.17116955091348801</v>
      </c>
      <c r="AW16" s="19"/>
      <c r="AX16" s="19">
        <v>0.21106343731289301</v>
      </c>
      <c r="AY16" s="19">
        <v>0.29586493360847599</v>
      </c>
      <c r="AZ16" s="19">
        <v>0.26815965709335998</v>
      </c>
      <c r="BA16" s="19">
        <v>0.30221492103963399</v>
      </c>
      <c r="BB16" s="19">
        <v>0.20539311043601</v>
      </c>
      <c r="BC16" s="19"/>
      <c r="BD16" s="19">
        <v>0.28579890710213002</v>
      </c>
      <c r="BE16" s="19">
        <v>0.22621335181278099</v>
      </c>
      <c r="BF16" s="19"/>
      <c r="BG16" s="19">
        <v>0.30956640661653401</v>
      </c>
      <c r="BH16" s="19">
        <v>0.22431950993951499</v>
      </c>
      <c r="BI16" s="19"/>
      <c r="BJ16" s="19">
        <v>0.25315714845167597</v>
      </c>
      <c r="BK16" s="19">
        <v>0.28327538547318898</v>
      </c>
    </row>
    <row r="17" spans="2:63" x14ac:dyDescent="0.35">
      <c r="B17" s="17" t="s">
        <v>96</v>
      </c>
      <c r="C17" s="20">
        <v>5.8634731721781602E-2</v>
      </c>
      <c r="D17" s="20">
        <v>7.7886182052468403E-2</v>
      </c>
      <c r="E17" s="20">
        <v>3.5798428840063699E-2</v>
      </c>
      <c r="F17" s="20"/>
      <c r="G17" s="20">
        <v>0.20119476777415299</v>
      </c>
      <c r="H17" s="20">
        <v>0.13989628902478701</v>
      </c>
      <c r="I17" s="20">
        <v>-5.9039868436448401E-2</v>
      </c>
      <c r="J17" s="20"/>
      <c r="K17" s="20">
        <v>-1.7428059255191398E-2</v>
      </c>
      <c r="L17" s="20">
        <v>-3.8344566317974803E-2</v>
      </c>
      <c r="M17" s="20">
        <v>8.7478564088810898E-2</v>
      </c>
      <c r="N17" s="20">
        <v>0.151044915953055</v>
      </c>
      <c r="O17" s="20"/>
      <c r="P17" s="20">
        <v>0.249421538880994</v>
      </c>
      <c r="Q17" s="20">
        <v>0.110143082008601</v>
      </c>
      <c r="R17" s="20">
        <v>0.108773696017419</v>
      </c>
      <c r="S17" s="20">
        <v>-4.9304155915587601E-2</v>
      </c>
      <c r="T17" s="20"/>
      <c r="U17" s="20">
        <v>8.5940338950270895E-2</v>
      </c>
      <c r="V17" s="20">
        <v>7.3250812498456205E-2</v>
      </c>
      <c r="W17" s="20">
        <v>-8.5893673610735494E-2</v>
      </c>
      <c r="X17" s="20">
        <v>-5.6642616855446803E-3</v>
      </c>
      <c r="Y17" s="20">
        <v>0.123553951446658</v>
      </c>
      <c r="Z17" s="20"/>
      <c r="AA17" s="20">
        <v>0.103068341017232</v>
      </c>
      <c r="AB17" s="20">
        <v>4.05553053153671E-2</v>
      </c>
      <c r="AC17" s="20"/>
      <c r="AD17" s="20">
        <v>3.5652805194991401E-2</v>
      </c>
      <c r="AE17" s="20">
        <v>1.24252226751681E-2</v>
      </c>
      <c r="AF17" s="20"/>
      <c r="AG17" s="20">
        <v>6.19413755559075E-2</v>
      </c>
      <c r="AH17" s="20">
        <v>-2.4120463841602401E-2</v>
      </c>
      <c r="AI17" s="20">
        <v>-6.4144955522295294E-2</v>
      </c>
      <c r="AJ17" s="20">
        <v>6.2799353033161004E-2</v>
      </c>
      <c r="AK17" s="20">
        <v>-0.12546594253118201</v>
      </c>
      <c r="AL17" s="20">
        <v>0.37808684969069001</v>
      </c>
      <c r="AM17" s="20">
        <v>0.13520693660348501</v>
      </c>
      <c r="AN17" s="20">
        <v>0.38328637132941401</v>
      </c>
      <c r="AO17" s="20">
        <v>0.66385596045511097</v>
      </c>
      <c r="AP17" s="20"/>
      <c r="AQ17" s="20">
        <v>-3.00348514366807E-2</v>
      </c>
      <c r="AR17" s="20">
        <v>6.8599939259852194E-2</v>
      </c>
      <c r="AS17" s="20">
        <v>0.270605158210736</v>
      </c>
      <c r="AT17" s="20">
        <v>0.29342136364167098</v>
      </c>
      <c r="AU17" s="20">
        <v>0.15204281587778801</v>
      </c>
      <c r="AV17" s="20">
        <v>0.22966701560515801</v>
      </c>
      <c r="AW17" s="20"/>
      <c r="AX17" s="20">
        <v>0.154975463346325</v>
      </c>
      <c r="AY17" s="20">
        <v>7.8393776705648101E-3</v>
      </c>
      <c r="AZ17" s="20">
        <v>-6.9201739496596304E-2</v>
      </c>
      <c r="BA17" s="20">
        <v>-2.37358859489516E-2</v>
      </c>
      <c r="BB17" s="20">
        <v>0.18286378950960899</v>
      </c>
      <c r="BC17" s="20"/>
      <c r="BD17" s="20">
        <v>1.25644207188011E-2</v>
      </c>
      <c r="BE17" s="20">
        <v>0.14307347714294499</v>
      </c>
      <c r="BF17" s="20"/>
      <c r="BG17" s="20">
        <v>-1.9499131834253201E-2</v>
      </c>
      <c r="BH17" s="20">
        <v>0.12692471403321001</v>
      </c>
      <c r="BI17" s="20"/>
      <c r="BJ17" s="20">
        <v>9.9176798285709203E-2</v>
      </c>
      <c r="BK17" s="20">
        <v>8.2643325649393602E-3</v>
      </c>
    </row>
    <row r="18" spans="2:63" x14ac:dyDescent="0.35">
      <c r="B18" s="15"/>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K22"/>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465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1010</v>
      </c>
      <c r="D7" s="10">
        <v>477</v>
      </c>
      <c r="E7" s="10">
        <v>530</v>
      </c>
      <c r="F7" s="10"/>
      <c r="G7" s="10">
        <v>154</v>
      </c>
      <c r="H7" s="10">
        <v>389</v>
      </c>
      <c r="I7" s="10">
        <v>467</v>
      </c>
      <c r="J7" s="10"/>
      <c r="K7" s="10">
        <v>185</v>
      </c>
      <c r="L7" s="10">
        <v>213</v>
      </c>
      <c r="M7" s="10">
        <v>395</v>
      </c>
      <c r="N7" s="10">
        <v>217</v>
      </c>
      <c r="O7" s="10"/>
      <c r="P7" s="10">
        <v>160</v>
      </c>
      <c r="Q7" s="10">
        <v>207</v>
      </c>
      <c r="R7" s="10">
        <v>178</v>
      </c>
      <c r="S7" s="10">
        <v>410</v>
      </c>
      <c r="T7" s="10"/>
      <c r="U7" s="10">
        <v>534</v>
      </c>
      <c r="V7" s="10">
        <v>237</v>
      </c>
      <c r="W7" s="10">
        <v>128</v>
      </c>
      <c r="X7" s="10">
        <v>79</v>
      </c>
      <c r="Y7" s="10">
        <v>15</v>
      </c>
      <c r="Z7" s="10"/>
      <c r="AA7" s="10">
        <v>325</v>
      </c>
      <c r="AB7" s="10">
        <v>340</v>
      </c>
      <c r="AC7" s="10"/>
      <c r="AD7" s="10">
        <v>407</v>
      </c>
      <c r="AE7" s="10">
        <v>427</v>
      </c>
      <c r="AF7" s="10"/>
      <c r="AG7" s="10">
        <v>223</v>
      </c>
      <c r="AH7" s="10">
        <v>239</v>
      </c>
      <c r="AI7" s="10">
        <v>89</v>
      </c>
      <c r="AJ7" s="10">
        <v>177</v>
      </c>
      <c r="AK7" s="10">
        <v>65</v>
      </c>
      <c r="AL7" s="10">
        <v>42</v>
      </c>
      <c r="AM7" s="10">
        <v>23</v>
      </c>
      <c r="AN7" s="10">
        <v>55</v>
      </c>
      <c r="AO7" s="10">
        <v>3</v>
      </c>
      <c r="AP7" s="10"/>
      <c r="AQ7" s="10">
        <v>485</v>
      </c>
      <c r="AR7" s="10">
        <v>235</v>
      </c>
      <c r="AS7" s="10">
        <v>15</v>
      </c>
      <c r="AT7" s="10">
        <v>72</v>
      </c>
      <c r="AU7" s="10">
        <v>169</v>
      </c>
      <c r="AV7" s="10">
        <v>22</v>
      </c>
      <c r="AW7" s="10"/>
      <c r="AX7" s="10">
        <v>176</v>
      </c>
      <c r="AY7" s="10">
        <v>473</v>
      </c>
      <c r="AZ7" s="10">
        <v>34</v>
      </c>
      <c r="BA7" s="10">
        <v>144</v>
      </c>
      <c r="BB7" s="10">
        <v>183</v>
      </c>
      <c r="BC7" s="10"/>
      <c r="BD7" s="10">
        <v>654</v>
      </c>
      <c r="BE7" s="10">
        <v>351</v>
      </c>
      <c r="BF7" s="10"/>
      <c r="BG7" s="10">
        <v>484</v>
      </c>
      <c r="BH7" s="10">
        <v>523</v>
      </c>
      <c r="BI7" s="10"/>
      <c r="BJ7" s="10">
        <v>583</v>
      </c>
      <c r="BK7" s="10">
        <v>400</v>
      </c>
    </row>
    <row r="8" spans="2:63" ht="30" customHeight="1" x14ac:dyDescent="0.35">
      <c r="B8" s="11" t="s">
        <v>19</v>
      </c>
      <c r="C8" s="11">
        <v>1010</v>
      </c>
      <c r="D8" s="11">
        <v>504</v>
      </c>
      <c r="E8" s="11">
        <v>503</v>
      </c>
      <c r="F8" s="11"/>
      <c r="G8" s="11">
        <v>177</v>
      </c>
      <c r="H8" s="11">
        <v>366</v>
      </c>
      <c r="I8" s="11">
        <v>467</v>
      </c>
      <c r="J8" s="11"/>
      <c r="K8" s="11">
        <v>172</v>
      </c>
      <c r="L8" s="11">
        <v>210</v>
      </c>
      <c r="M8" s="11">
        <v>387</v>
      </c>
      <c r="N8" s="11">
        <v>241</v>
      </c>
      <c r="O8" s="11"/>
      <c r="P8" s="11">
        <v>162</v>
      </c>
      <c r="Q8" s="11">
        <v>211</v>
      </c>
      <c r="R8" s="11">
        <v>177</v>
      </c>
      <c r="S8" s="11">
        <v>407</v>
      </c>
      <c r="T8" s="11"/>
      <c r="U8" s="11">
        <v>557</v>
      </c>
      <c r="V8" s="11">
        <v>223</v>
      </c>
      <c r="W8" s="11">
        <v>122</v>
      </c>
      <c r="X8" s="11">
        <v>75</v>
      </c>
      <c r="Y8" s="11">
        <v>15</v>
      </c>
      <c r="Z8" s="11"/>
      <c r="AA8" s="11">
        <v>322</v>
      </c>
      <c r="AB8" s="11">
        <v>343</v>
      </c>
      <c r="AC8" s="11"/>
      <c r="AD8" s="11">
        <v>403</v>
      </c>
      <c r="AE8" s="11">
        <v>429</v>
      </c>
      <c r="AF8" s="11"/>
      <c r="AG8" s="11">
        <v>223</v>
      </c>
      <c r="AH8" s="11">
        <v>236</v>
      </c>
      <c r="AI8" s="11">
        <v>85</v>
      </c>
      <c r="AJ8" s="11">
        <v>185</v>
      </c>
      <c r="AK8" s="11">
        <v>65</v>
      </c>
      <c r="AL8" s="11">
        <v>45</v>
      </c>
      <c r="AM8" s="11">
        <v>23</v>
      </c>
      <c r="AN8" s="11">
        <v>57</v>
      </c>
      <c r="AO8" s="11">
        <v>3</v>
      </c>
      <c r="AP8" s="11"/>
      <c r="AQ8" s="11">
        <v>482</v>
      </c>
      <c r="AR8" s="11">
        <v>234</v>
      </c>
      <c r="AS8" s="11">
        <v>15</v>
      </c>
      <c r="AT8" s="11">
        <v>72</v>
      </c>
      <c r="AU8" s="11">
        <v>173</v>
      </c>
      <c r="AV8" s="11">
        <v>22</v>
      </c>
      <c r="AW8" s="11"/>
      <c r="AX8" s="11">
        <v>181</v>
      </c>
      <c r="AY8" s="11">
        <v>472</v>
      </c>
      <c r="AZ8" s="11">
        <v>35</v>
      </c>
      <c r="BA8" s="11">
        <v>140</v>
      </c>
      <c r="BB8" s="11">
        <v>181</v>
      </c>
      <c r="BC8" s="11"/>
      <c r="BD8" s="11">
        <v>647</v>
      </c>
      <c r="BE8" s="11">
        <v>358</v>
      </c>
      <c r="BF8" s="11"/>
      <c r="BG8" s="11">
        <v>482</v>
      </c>
      <c r="BH8" s="11">
        <v>525</v>
      </c>
      <c r="BI8" s="11"/>
      <c r="BJ8" s="11">
        <v>578</v>
      </c>
      <c r="BK8" s="11">
        <v>404</v>
      </c>
    </row>
    <row r="9" spans="2:63" x14ac:dyDescent="0.35">
      <c r="B9" s="17" t="s">
        <v>322</v>
      </c>
      <c r="C9" s="16">
        <v>0.109600121005382</v>
      </c>
      <c r="D9" s="16">
        <v>0.115118347101426</v>
      </c>
      <c r="E9" s="16">
        <v>0.104727826859054</v>
      </c>
      <c r="F9" s="16"/>
      <c r="G9" s="16">
        <v>0.13505435262287999</v>
      </c>
      <c r="H9" s="16">
        <v>0.131495983793462</v>
      </c>
      <c r="I9" s="16">
        <v>8.2801470962467996E-2</v>
      </c>
      <c r="J9" s="16"/>
      <c r="K9" s="16">
        <v>0.12192645707354199</v>
      </c>
      <c r="L9" s="16">
        <v>7.19364730090475E-2</v>
      </c>
      <c r="M9" s="16">
        <v>0.132706275030709</v>
      </c>
      <c r="N9" s="16">
        <v>9.6525111044223996E-2</v>
      </c>
      <c r="O9" s="16"/>
      <c r="P9" s="16">
        <v>0.19167259567776501</v>
      </c>
      <c r="Q9" s="16">
        <v>0.15752424337506299</v>
      </c>
      <c r="R9" s="16">
        <v>9.5935786952090402E-2</v>
      </c>
      <c r="S9" s="16">
        <v>6.2862062958829706E-2</v>
      </c>
      <c r="T9" s="16"/>
      <c r="U9" s="16">
        <v>0.110230570848929</v>
      </c>
      <c r="V9" s="16">
        <v>9.6522367559247396E-2</v>
      </c>
      <c r="W9" s="16">
        <v>0.105648294530239</v>
      </c>
      <c r="X9" s="16">
        <v>0.148156758562835</v>
      </c>
      <c r="Y9" s="16">
        <v>0.119750658066669</v>
      </c>
      <c r="Z9" s="16"/>
      <c r="AA9" s="16">
        <v>0.116854033079464</v>
      </c>
      <c r="AB9" s="16">
        <v>0.120758761055988</v>
      </c>
      <c r="AC9" s="16"/>
      <c r="AD9" s="16">
        <v>0.10114961855137899</v>
      </c>
      <c r="AE9" s="16">
        <v>0.11396444626893699</v>
      </c>
      <c r="AF9" s="16"/>
      <c r="AG9" s="16">
        <v>0.13785181416460501</v>
      </c>
      <c r="AH9" s="16">
        <v>6.4334163205634398E-2</v>
      </c>
      <c r="AI9" s="16">
        <v>6.79566488137716E-2</v>
      </c>
      <c r="AJ9" s="16">
        <v>0.12724553291105001</v>
      </c>
      <c r="AK9" s="16">
        <v>6.0708730335157002E-2</v>
      </c>
      <c r="AL9" s="16">
        <v>0.12731875728099601</v>
      </c>
      <c r="AM9" s="16">
        <v>4.0711607609151497E-2</v>
      </c>
      <c r="AN9" s="16">
        <v>0.271913764270303</v>
      </c>
      <c r="AO9" s="16">
        <v>0.34726529715392002</v>
      </c>
      <c r="AP9" s="16"/>
      <c r="AQ9" s="16">
        <v>9.0696807275018804E-2</v>
      </c>
      <c r="AR9" s="16">
        <v>7.4058773893177596E-2</v>
      </c>
      <c r="AS9" s="16">
        <v>5.7287875773717897E-2</v>
      </c>
      <c r="AT9" s="16">
        <v>0.15448542277216301</v>
      </c>
      <c r="AU9" s="16">
        <v>0.207707954615653</v>
      </c>
      <c r="AV9" s="16">
        <v>4.3043591233065399E-2</v>
      </c>
      <c r="AW9" s="16"/>
      <c r="AX9" s="16">
        <v>0.126846016014284</v>
      </c>
      <c r="AY9" s="16">
        <v>0.122646879810171</v>
      </c>
      <c r="AZ9" s="16">
        <v>5.8367298044355698E-2</v>
      </c>
      <c r="BA9" s="16">
        <v>7.5573938336499696E-2</v>
      </c>
      <c r="BB9" s="16">
        <v>9.4623400873935296E-2</v>
      </c>
      <c r="BC9" s="16"/>
      <c r="BD9" s="16">
        <v>9.5755340874843706E-2</v>
      </c>
      <c r="BE9" s="16">
        <v>0.13365504416240501</v>
      </c>
      <c r="BF9" s="16"/>
      <c r="BG9" s="16">
        <v>9.9757182536540007E-2</v>
      </c>
      <c r="BH9" s="16">
        <v>0.117379399757054</v>
      </c>
      <c r="BI9" s="16"/>
      <c r="BJ9" s="16">
        <v>0.12749897526464399</v>
      </c>
      <c r="BK9" s="16">
        <v>8.3512884143584903E-2</v>
      </c>
    </row>
    <row r="10" spans="2:63" x14ac:dyDescent="0.35">
      <c r="B10" s="17" t="s">
        <v>323</v>
      </c>
      <c r="C10" s="16">
        <v>0.234690685382482</v>
      </c>
      <c r="D10" s="16">
        <v>0.22793093061255701</v>
      </c>
      <c r="E10" s="16">
        <v>0.24285609748546599</v>
      </c>
      <c r="F10" s="16"/>
      <c r="G10" s="16">
        <v>0.245886594850733</v>
      </c>
      <c r="H10" s="16">
        <v>0.255135350093535</v>
      </c>
      <c r="I10" s="16">
        <v>0.21443019374680899</v>
      </c>
      <c r="J10" s="16"/>
      <c r="K10" s="16">
        <v>0.190284675366586</v>
      </c>
      <c r="L10" s="16">
        <v>0.22692244951788501</v>
      </c>
      <c r="M10" s="16">
        <v>0.25288003653227697</v>
      </c>
      <c r="N10" s="16">
        <v>0.24393852311158601</v>
      </c>
      <c r="O10" s="16"/>
      <c r="P10" s="16">
        <v>0.24333267479710699</v>
      </c>
      <c r="Q10" s="16">
        <v>0.22489656136122799</v>
      </c>
      <c r="R10" s="16">
        <v>0.254648827272419</v>
      </c>
      <c r="S10" s="16">
        <v>0.24430624732721301</v>
      </c>
      <c r="T10" s="16"/>
      <c r="U10" s="16">
        <v>0.24245495725808</v>
      </c>
      <c r="V10" s="16">
        <v>0.254352963463991</v>
      </c>
      <c r="W10" s="16">
        <v>0.16256563466784801</v>
      </c>
      <c r="X10" s="16">
        <v>0.26315160983817698</v>
      </c>
      <c r="Y10" s="16">
        <v>0.17725011508777899</v>
      </c>
      <c r="Z10" s="16"/>
      <c r="AA10" s="16">
        <v>0.236093811463397</v>
      </c>
      <c r="AB10" s="16">
        <v>0.24446483247515699</v>
      </c>
      <c r="AC10" s="16"/>
      <c r="AD10" s="16">
        <v>0.22236737909950099</v>
      </c>
      <c r="AE10" s="16">
        <v>0.24116321550129799</v>
      </c>
      <c r="AF10" s="16"/>
      <c r="AG10" s="16">
        <v>0.24303271638259699</v>
      </c>
      <c r="AH10" s="16">
        <v>0.172046655412218</v>
      </c>
      <c r="AI10" s="16">
        <v>0.12547933362842001</v>
      </c>
      <c r="AJ10" s="16">
        <v>0.289766235069506</v>
      </c>
      <c r="AK10" s="16">
        <v>0.36962143966037803</v>
      </c>
      <c r="AL10" s="16">
        <v>0.25897086888493098</v>
      </c>
      <c r="AM10" s="16">
        <v>0.172362693495796</v>
      </c>
      <c r="AN10" s="16">
        <v>0.29240082003572399</v>
      </c>
      <c r="AO10" s="16">
        <v>0.31659066330119101</v>
      </c>
      <c r="AP10" s="16"/>
      <c r="AQ10" s="16">
        <v>0.213361019280147</v>
      </c>
      <c r="AR10" s="16">
        <v>0.28479650601858097</v>
      </c>
      <c r="AS10" s="16">
        <v>0.40151890427246001</v>
      </c>
      <c r="AT10" s="16">
        <v>0.26107507774301703</v>
      </c>
      <c r="AU10" s="16">
        <v>0.196941259807837</v>
      </c>
      <c r="AV10" s="16">
        <v>0.30048399840979501</v>
      </c>
      <c r="AW10" s="16"/>
      <c r="AX10" s="16">
        <v>0.18028458154778401</v>
      </c>
      <c r="AY10" s="16">
        <v>0.26495542667170302</v>
      </c>
      <c r="AZ10" s="16">
        <v>0.175688108672437</v>
      </c>
      <c r="BA10" s="16">
        <v>0.24071161343238801</v>
      </c>
      <c r="BB10" s="16">
        <v>0.21700091961040099</v>
      </c>
      <c r="BC10" s="16"/>
      <c r="BD10" s="16">
        <v>0.24670625412533501</v>
      </c>
      <c r="BE10" s="16">
        <v>0.216082737282911</v>
      </c>
      <c r="BF10" s="16"/>
      <c r="BG10" s="16">
        <v>0.26356583935276201</v>
      </c>
      <c r="BH10" s="16">
        <v>0.209540201915899</v>
      </c>
      <c r="BI10" s="16"/>
      <c r="BJ10" s="16">
        <v>0.27625189410248202</v>
      </c>
      <c r="BK10" s="16">
        <v>0.18460369073677799</v>
      </c>
    </row>
    <row r="11" spans="2:63" x14ac:dyDescent="0.35">
      <c r="B11" s="17" t="s">
        <v>324</v>
      </c>
      <c r="C11" s="16">
        <v>0.210926072838448</v>
      </c>
      <c r="D11" s="16">
        <v>0.20797807827520801</v>
      </c>
      <c r="E11" s="16">
        <v>0.21513360101892501</v>
      </c>
      <c r="F11" s="16"/>
      <c r="G11" s="16">
        <v>0.26050027074189602</v>
      </c>
      <c r="H11" s="16">
        <v>0.22362942282068801</v>
      </c>
      <c r="I11" s="16">
        <v>0.18219356893604199</v>
      </c>
      <c r="J11" s="16"/>
      <c r="K11" s="16">
        <v>0.24393802919614899</v>
      </c>
      <c r="L11" s="16">
        <v>0.16662016931447499</v>
      </c>
      <c r="M11" s="16">
        <v>0.21139635074812399</v>
      </c>
      <c r="N11" s="16">
        <v>0.225205145956442</v>
      </c>
      <c r="O11" s="16"/>
      <c r="P11" s="16">
        <v>0.27687687966729202</v>
      </c>
      <c r="Q11" s="16">
        <v>0.227666841701087</v>
      </c>
      <c r="R11" s="16">
        <v>0.157174625918899</v>
      </c>
      <c r="S11" s="16">
        <v>0.18946591068940999</v>
      </c>
      <c r="T11" s="16"/>
      <c r="U11" s="16">
        <v>0.20930229225866601</v>
      </c>
      <c r="V11" s="16">
        <v>0.21043116638612</v>
      </c>
      <c r="W11" s="16">
        <v>0.27467206082243001</v>
      </c>
      <c r="X11" s="16">
        <v>0.18569242850540801</v>
      </c>
      <c r="Y11" s="16">
        <v>0</v>
      </c>
      <c r="Z11" s="16"/>
      <c r="AA11" s="16">
        <v>0.20883572183093799</v>
      </c>
      <c r="AB11" s="16">
        <v>0.17851527996073699</v>
      </c>
      <c r="AC11" s="16"/>
      <c r="AD11" s="16">
        <v>0.20697717946373401</v>
      </c>
      <c r="AE11" s="16">
        <v>0.19605771985745901</v>
      </c>
      <c r="AF11" s="16"/>
      <c r="AG11" s="16">
        <v>0.20438117480409301</v>
      </c>
      <c r="AH11" s="16">
        <v>0.18215491555018101</v>
      </c>
      <c r="AI11" s="16">
        <v>0.14300847417742801</v>
      </c>
      <c r="AJ11" s="16">
        <v>0.248336616500861</v>
      </c>
      <c r="AK11" s="16">
        <v>0.21344489706767</v>
      </c>
      <c r="AL11" s="16">
        <v>0.25240905332772401</v>
      </c>
      <c r="AM11" s="16">
        <v>0.24233411661096399</v>
      </c>
      <c r="AN11" s="16">
        <v>0.24397245724912101</v>
      </c>
      <c r="AO11" s="16">
        <v>0.33614403954488897</v>
      </c>
      <c r="AP11" s="16"/>
      <c r="AQ11" s="16">
        <v>0.19633307273755399</v>
      </c>
      <c r="AR11" s="16">
        <v>0.161053782680489</v>
      </c>
      <c r="AS11" s="16">
        <v>0.106270438408441</v>
      </c>
      <c r="AT11" s="16">
        <v>0.28448137534708001</v>
      </c>
      <c r="AU11" s="16">
        <v>0.26969879093475801</v>
      </c>
      <c r="AV11" s="16">
        <v>0.37434531388303899</v>
      </c>
      <c r="AW11" s="16"/>
      <c r="AX11" s="16">
        <v>0.31763640158605599</v>
      </c>
      <c r="AY11" s="16">
        <v>0.17856870989447499</v>
      </c>
      <c r="AZ11" s="16">
        <v>0.181050270180203</v>
      </c>
      <c r="BA11" s="16">
        <v>0.18570008074983399</v>
      </c>
      <c r="BB11" s="16">
        <v>0.21379142330767001</v>
      </c>
      <c r="BC11" s="16"/>
      <c r="BD11" s="16">
        <v>0.20586746965533201</v>
      </c>
      <c r="BE11" s="16">
        <v>0.220198569457628</v>
      </c>
      <c r="BF11" s="16"/>
      <c r="BG11" s="16">
        <v>0.19836094866603199</v>
      </c>
      <c r="BH11" s="16">
        <v>0.22364581048215701</v>
      </c>
      <c r="BI11" s="16"/>
      <c r="BJ11" s="16">
        <v>0.21884735291258001</v>
      </c>
      <c r="BK11" s="16">
        <v>0.200597321917237</v>
      </c>
    </row>
    <row r="12" spans="2:63" x14ac:dyDescent="0.35">
      <c r="B12" s="17" t="s">
        <v>325</v>
      </c>
      <c r="C12" s="16">
        <v>0.178331823280688</v>
      </c>
      <c r="D12" s="16">
        <v>0.18910041636351199</v>
      </c>
      <c r="E12" s="16">
        <v>0.16659815451134399</v>
      </c>
      <c r="F12" s="16"/>
      <c r="G12" s="16">
        <v>0.157523221497435</v>
      </c>
      <c r="H12" s="16">
        <v>0.14025700030483301</v>
      </c>
      <c r="I12" s="16">
        <v>0.216047768497583</v>
      </c>
      <c r="J12" s="16"/>
      <c r="K12" s="16">
        <v>0.17478096273074101</v>
      </c>
      <c r="L12" s="16">
        <v>0.17307764176910501</v>
      </c>
      <c r="M12" s="16">
        <v>0.16328135766358601</v>
      </c>
      <c r="N12" s="16">
        <v>0.20959137846846901</v>
      </c>
      <c r="O12" s="16"/>
      <c r="P12" s="16">
        <v>0.10723267546818201</v>
      </c>
      <c r="Q12" s="16">
        <v>0.15892924327383101</v>
      </c>
      <c r="R12" s="16">
        <v>0.18512687411638401</v>
      </c>
      <c r="S12" s="16">
        <v>0.21383485210596201</v>
      </c>
      <c r="T12" s="16"/>
      <c r="U12" s="16">
        <v>0.16139053191317401</v>
      </c>
      <c r="V12" s="16">
        <v>0.19261734638230099</v>
      </c>
      <c r="W12" s="16">
        <v>0.18720828064881601</v>
      </c>
      <c r="X12" s="16">
        <v>0.25556631217783499</v>
      </c>
      <c r="Y12" s="16">
        <v>0.18678162155528899</v>
      </c>
      <c r="Z12" s="16"/>
      <c r="AA12" s="16">
        <v>0.194531419448353</v>
      </c>
      <c r="AB12" s="16">
        <v>0.172777789457874</v>
      </c>
      <c r="AC12" s="16"/>
      <c r="AD12" s="16">
        <v>0.21432786964962999</v>
      </c>
      <c r="AE12" s="16">
        <v>0.159107997264232</v>
      </c>
      <c r="AF12" s="16"/>
      <c r="AG12" s="16">
        <v>0.20797461460080799</v>
      </c>
      <c r="AH12" s="16">
        <v>0.223659060118096</v>
      </c>
      <c r="AI12" s="16">
        <v>0.27884420932870002</v>
      </c>
      <c r="AJ12" s="16">
        <v>0.13650652027295099</v>
      </c>
      <c r="AK12" s="16">
        <v>0.12568382051444499</v>
      </c>
      <c r="AL12" s="16">
        <v>0.13788282031225399</v>
      </c>
      <c r="AM12" s="16">
        <v>0.15979403429956099</v>
      </c>
      <c r="AN12" s="16">
        <v>4.9780636875346403E-2</v>
      </c>
      <c r="AO12" s="16">
        <v>0</v>
      </c>
      <c r="AP12" s="16"/>
      <c r="AQ12" s="16">
        <v>0.206338710019387</v>
      </c>
      <c r="AR12" s="16">
        <v>0.22914433078597901</v>
      </c>
      <c r="AS12" s="16">
        <v>6.3313240295205006E-2</v>
      </c>
      <c r="AT12" s="16">
        <v>0.114628147046689</v>
      </c>
      <c r="AU12" s="16">
        <v>9.7811715405243596E-2</v>
      </c>
      <c r="AV12" s="16">
        <v>0</v>
      </c>
      <c r="AW12" s="16"/>
      <c r="AX12" s="16">
        <v>0.163544000617284</v>
      </c>
      <c r="AY12" s="16">
        <v>0.16926644063431001</v>
      </c>
      <c r="AZ12" s="16">
        <v>0.19255862705545099</v>
      </c>
      <c r="BA12" s="16">
        <v>0.22301159536255</v>
      </c>
      <c r="BB12" s="16">
        <v>0.179381858292602</v>
      </c>
      <c r="BC12" s="16"/>
      <c r="BD12" s="16">
        <v>0.18528407899871399</v>
      </c>
      <c r="BE12" s="16">
        <v>0.16813204090205799</v>
      </c>
      <c r="BF12" s="16"/>
      <c r="BG12" s="16">
        <v>0.18540139776006301</v>
      </c>
      <c r="BH12" s="16">
        <v>0.17102961205264799</v>
      </c>
      <c r="BI12" s="16"/>
      <c r="BJ12" s="16">
        <v>0.16436217082676799</v>
      </c>
      <c r="BK12" s="16">
        <v>0.199777812521336</v>
      </c>
    </row>
    <row r="13" spans="2:63" x14ac:dyDescent="0.35">
      <c r="B13" s="17" t="s">
        <v>326</v>
      </c>
      <c r="C13" s="16">
        <v>0.21648262937305299</v>
      </c>
      <c r="D13" s="16">
        <v>0.209716148368083</v>
      </c>
      <c r="E13" s="16">
        <v>0.22264959189665801</v>
      </c>
      <c r="F13" s="16"/>
      <c r="G13" s="16">
        <v>0.10707154315234201</v>
      </c>
      <c r="H13" s="16">
        <v>0.18478831640403701</v>
      </c>
      <c r="I13" s="16">
        <v>0.28276183087415702</v>
      </c>
      <c r="J13" s="16"/>
      <c r="K13" s="16">
        <v>0.22073812113203101</v>
      </c>
      <c r="L13" s="16">
        <v>0.29102191846382902</v>
      </c>
      <c r="M13" s="16">
        <v>0.20809122929937801</v>
      </c>
      <c r="N13" s="16">
        <v>0.16200805239976401</v>
      </c>
      <c r="O13" s="16"/>
      <c r="P13" s="16">
        <v>0.12930645753523201</v>
      </c>
      <c r="Q13" s="16">
        <v>0.19031533116976901</v>
      </c>
      <c r="R13" s="16">
        <v>0.24492687832926399</v>
      </c>
      <c r="S13" s="16">
        <v>0.250104599750751</v>
      </c>
      <c r="T13" s="16"/>
      <c r="U13" s="16">
        <v>0.21771295886815201</v>
      </c>
      <c r="V13" s="16">
        <v>0.214158482867887</v>
      </c>
      <c r="W13" s="16">
        <v>0.228986352962807</v>
      </c>
      <c r="X13" s="16">
        <v>0.14743289091574599</v>
      </c>
      <c r="Y13" s="16">
        <v>0.45193016052456603</v>
      </c>
      <c r="Z13" s="16"/>
      <c r="AA13" s="16">
        <v>0.21185151591946499</v>
      </c>
      <c r="AB13" s="16">
        <v>0.23702976164027101</v>
      </c>
      <c r="AC13" s="16"/>
      <c r="AD13" s="16">
        <v>0.22195923774145501</v>
      </c>
      <c r="AE13" s="16">
        <v>0.23880155585466101</v>
      </c>
      <c r="AF13" s="16"/>
      <c r="AG13" s="16">
        <v>0.20235000917773499</v>
      </c>
      <c r="AH13" s="16">
        <v>0.35342043383777499</v>
      </c>
      <c r="AI13" s="16">
        <v>0.38471133405168101</v>
      </c>
      <c r="AJ13" s="16">
        <v>9.6376014727688697E-2</v>
      </c>
      <c r="AK13" s="16">
        <v>0.11583754616465</v>
      </c>
      <c r="AL13" s="16">
        <v>9.4301672215713603E-2</v>
      </c>
      <c r="AM13" s="16">
        <v>0.25222557679267699</v>
      </c>
      <c r="AN13" s="16">
        <v>4.9073615363570897E-2</v>
      </c>
      <c r="AO13" s="16">
        <v>0</v>
      </c>
      <c r="AP13" s="16"/>
      <c r="AQ13" s="16">
        <v>0.263375601066482</v>
      </c>
      <c r="AR13" s="16">
        <v>0.21963911715803699</v>
      </c>
      <c r="AS13" s="16">
        <v>0.31071594132307701</v>
      </c>
      <c r="AT13" s="16">
        <v>0.106322408900514</v>
      </c>
      <c r="AU13" s="16">
        <v>0.129435858986687</v>
      </c>
      <c r="AV13" s="16">
        <v>0.170003785433816</v>
      </c>
      <c r="AW13" s="16"/>
      <c r="AX13" s="16">
        <v>0.16167083562024701</v>
      </c>
      <c r="AY13" s="16">
        <v>0.21654377610605799</v>
      </c>
      <c r="AZ13" s="16">
        <v>0.28355107745365099</v>
      </c>
      <c r="BA13" s="16">
        <v>0.239840396918898</v>
      </c>
      <c r="BB13" s="16">
        <v>0.24008093394392199</v>
      </c>
      <c r="BC13" s="16"/>
      <c r="BD13" s="16">
        <v>0.22031088033920099</v>
      </c>
      <c r="BE13" s="16">
        <v>0.20712930375959199</v>
      </c>
      <c r="BF13" s="16"/>
      <c r="BG13" s="16">
        <v>0.21333105260066201</v>
      </c>
      <c r="BH13" s="16">
        <v>0.21862872521986201</v>
      </c>
      <c r="BI13" s="16"/>
      <c r="BJ13" s="16">
        <v>0.18398315136969001</v>
      </c>
      <c r="BK13" s="16">
        <v>0.266487587885124</v>
      </c>
    </row>
    <row r="14" spans="2:63" x14ac:dyDescent="0.35">
      <c r="B14" s="17" t="s">
        <v>164</v>
      </c>
      <c r="C14" s="16">
        <v>4.9968668119946602E-2</v>
      </c>
      <c r="D14" s="16">
        <v>5.0156079279214401E-2</v>
      </c>
      <c r="E14" s="16">
        <v>4.8034728228553501E-2</v>
      </c>
      <c r="F14" s="16"/>
      <c r="G14" s="16">
        <v>9.3964017134713196E-2</v>
      </c>
      <c r="H14" s="16">
        <v>6.4693926583444805E-2</v>
      </c>
      <c r="I14" s="16">
        <v>2.1765166982942001E-2</v>
      </c>
      <c r="J14" s="16"/>
      <c r="K14" s="16">
        <v>4.8331754500951001E-2</v>
      </c>
      <c r="L14" s="16">
        <v>7.0421347925658503E-2</v>
      </c>
      <c r="M14" s="16">
        <v>3.16447507259262E-2</v>
      </c>
      <c r="N14" s="16">
        <v>6.27317890195149E-2</v>
      </c>
      <c r="O14" s="16"/>
      <c r="P14" s="16">
        <v>5.1578716854421502E-2</v>
      </c>
      <c r="Q14" s="16">
        <v>4.0667779119021197E-2</v>
      </c>
      <c r="R14" s="16">
        <v>6.2187007410943698E-2</v>
      </c>
      <c r="S14" s="16">
        <v>3.9426327167833099E-2</v>
      </c>
      <c r="T14" s="16"/>
      <c r="U14" s="16">
        <v>5.8908688852999498E-2</v>
      </c>
      <c r="V14" s="16">
        <v>3.1917673340453603E-2</v>
      </c>
      <c r="W14" s="16">
        <v>4.0919376367859202E-2</v>
      </c>
      <c r="X14" s="16">
        <v>0</v>
      </c>
      <c r="Y14" s="16">
        <v>6.4287444765696602E-2</v>
      </c>
      <c r="Z14" s="16"/>
      <c r="AA14" s="16">
        <v>3.18334982583846E-2</v>
      </c>
      <c r="AB14" s="16">
        <v>4.6453575409972601E-2</v>
      </c>
      <c r="AC14" s="16"/>
      <c r="AD14" s="16">
        <v>3.3218715494300499E-2</v>
      </c>
      <c r="AE14" s="16">
        <v>5.0905065253412998E-2</v>
      </c>
      <c r="AF14" s="16"/>
      <c r="AG14" s="16">
        <v>4.4096708701631604E-3</v>
      </c>
      <c r="AH14" s="16">
        <v>4.3847718760953299E-3</v>
      </c>
      <c r="AI14" s="16">
        <v>0</v>
      </c>
      <c r="AJ14" s="16">
        <v>0.10176908051794301</v>
      </c>
      <c r="AK14" s="16">
        <v>0.11470356625769899</v>
      </c>
      <c r="AL14" s="16">
        <v>0.129116827978382</v>
      </c>
      <c r="AM14" s="16">
        <v>0.13257197119184999</v>
      </c>
      <c r="AN14" s="16">
        <v>9.2858706205935296E-2</v>
      </c>
      <c r="AO14" s="16">
        <v>0</v>
      </c>
      <c r="AP14" s="16"/>
      <c r="AQ14" s="16">
        <v>2.9894789621411701E-2</v>
      </c>
      <c r="AR14" s="16">
        <v>3.1307489463737299E-2</v>
      </c>
      <c r="AS14" s="16">
        <v>6.0893599927098703E-2</v>
      </c>
      <c r="AT14" s="16">
        <v>7.9007568190537197E-2</v>
      </c>
      <c r="AU14" s="16">
        <v>9.8404420249819796E-2</v>
      </c>
      <c r="AV14" s="16">
        <v>0.112123311040285</v>
      </c>
      <c r="AW14" s="16"/>
      <c r="AX14" s="16">
        <v>5.0018164614343899E-2</v>
      </c>
      <c r="AY14" s="16">
        <v>4.8018766883283999E-2</v>
      </c>
      <c r="AZ14" s="16">
        <v>0.108784618593903</v>
      </c>
      <c r="BA14" s="16">
        <v>3.5162375199830301E-2</v>
      </c>
      <c r="BB14" s="16">
        <v>5.5121463971469303E-2</v>
      </c>
      <c r="BC14" s="16"/>
      <c r="BD14" s="16">
        <v>4.60759760065741E-2</v>
      </c>
      <c r="BE14" s="16">
        <v>5.4802304435406297E-2</v>
      </c>
      <c r="BF14" s="16"/>
      <c r="BG14" s="16">
        <v>3.9583579083940203E-2</v>
      </c>
      <c r="BH14" s="16">
        <v>5.9776250572379501E-2</v>
      </c>
      <c r="BI14" s="16"/>
      <c r="BJ14" s="16">
        <v>2.9056455523836899E-2</v>
      </c>
      <c r="BK14" s="16">
        <v>6.5020702795941895E-2</v>
      </c>
    </row>
    <row r="15" spans="2:63" x14ac:dyDescent="0.35">
      <c r="B15" s="17" t="s">
        <v>327</v>
      </c>
      <c r="C15" s="19">
        <v>0.34429080638786402</v>
      </c>
      <c r="D15" s="19">
        <v>0.34304927771398303</v>
      </c>
      <c r="E15" s="19">
        <v>0.34758392434452001</v>
      </c>
      <c r="F15" s="19"/>
      <c r="G15" s="19">
        <v>0.38094094747361301</v>
      </c>
      <c r="H15" s="19">
        <v>0.386631333886997</v>
      </c>
      <c r="I15" s="19">
        <v>0.29723166470927698</v>
      </c>
      <c r="J15" s="19"/>
      <c r="K15" s="19">
        <v>0.31221113244012799</v>
      </c>
      <c r="L15" s="19">
        <v>0.29885892252693302</v>
      </c>
      <c r="M15" s="19">
        <v>0.38558631156298601</v>
      </c>
      <c r="N15" s="19">
        <v>0.34046363415580999</v>
      </c>
      <c r="O15" s="19"/>
      <c r="P15" s="19">
        <v>0.43500527047487297</v>
      </c>
      <c r="Q15" s="19">
        <v>0.38242080473629098</v>
      </c>
      <c r="R15" s="19">
        <v>0.35058461422450998</v>
      </c>
      <c r="S15" s="19">
        <v>0.30716831028604302</v>
      </c>
      <c r="T15" s="19"/>
      <c r="U15" s="19">
        <v>0.35268552810700898</v>
      </c>
      <c r="V15" s="19">
        <v>0.35087533102323798</v>
      </c>
      <c r="W15" s="19">
        <v>0.26821392919808801</v>
      </c>
      <c r="X15" s="19">
        <v>0.41130836840101098</v>
      </c>
      <c r="Y15" s="19">
        <v>0.297000773154449</v>
      </c>
      <c r="Z15" s="19"/>
      <c r="AA15" s="19">
        <v>0.35294784454286099</v>
      </c>
      <c r="AB15" s="19">
        <v>0.36522359353114497</v>
      </c>
      <c r="AC15" s="19"/>
      <c r="AD15" s="19">
        <v>0.32351699765087999</v>
      </c>
      <c r="AE15" s="19">
        <v>0.35512766177023403</v>
      </c>
      <c r="AF15" s="19"/>
      <c r="AG15" s="19">
        <v>0.38088453054720101</v>
      </c>
      <c r="AH15" s="19">
        <v>0.23638081861785301</v>
      </c>
      <c r="AI15" s="19">
        <v>0.19343598244219101</v>
      </c>
      <c r="AJ15" s="19">
        <v>0.417011767980556</v>
      </c>
      <c r="AK15" s="19">
        <v>0.43033016999553497</v>
      </c>
      <c r="AL15" s="19">
        <v>0.38628962616592599</v>
      </c>
      <c r="AM15" s="19">
        <v>0.21307430110494799</v>
      </c>
      <c r="AN15" s="19">
        <v>0.56431458430602699</v>
      </c>
      <c r="AO15" s="19">
        <v>0.66385596045511097</v>
      </c>
      <c r="AP15" s="19"/>
      <c r="AQ15" s="19">
        <v>0.304057826555166</v>
      </c>
      <c r="AR15" s="19">
        <v>0.35885527991175897</v>
      </c>
      <c r="AS15" s="19">
        <v>0.45880678004617798</v>
      </c>
      <c r="AT15" s="19">
        <v>0.41556050051518001</v>
      </c>
      <c r="AU15" s="19">
        <v>0.404649214423491</v>
      </c>
      <c r="AV15" s="19">
        <v>0.34352758964286001</v>
      </c>
      <c r="AW15" s="19"/>
      <c r="AX15" s="19">
        <v>0.30713059756206801</v>
      </c>
      <c r="AY15" s="19">
        <v>0.38760230648187299</v>
      </c>
      <c r="AZ15" s="19">
        <v>0.23405540671679301</v>
      </c>
      <c r="BA15" s="19">
        <v>0.31628555176888801</v>
      </c>
      <c r="BB15" s="19">
        <v>0.31162432048433703</v>
      </c>
      <c r="BC15" s="19"/>
      <c r="BD15" s="19">
        <v>0.34246159500017898</v>
      </c>
      <c r="BE15" s="19">
        <v>0.34973778144531598</v>
      </c>
      <c r="BF15" s="19"/>
      <c r="BG15" s="19">
        <v>0.36332302188930199</v>
      </c>
      <c r="BH15" s="19">
        <v>0.32691960167295298</v>
      </c>
      <c r="BI15" s="19"/>
      <c r="BJ15" s="19">
        <v>0.40375086936712501</v>
      </c>
      <c r="BK15" s="19">
        <v>0.268116574880363</v>
      </c>
    </row>
    <row r="16" spans="2:63" x14ac:dyDescent="0.35">
      <c r="B16" s="17" t="s">
        <v>328</v>
      </c>
      <c r="C16" s="19">
        <v>0.39481445265374099</v>
      </c>
      <c r="D16" s="19">
        <v>0.39881656473159399</v>
      </c>
      <c r="E16" s="19">
        <v>0.38924774640800103</v>
      </c>
      <c r="F16" s="19"/>
      <c r="G16" s="19">
        <v>0.26459476464977699</v>
      </c>
      <c r="H16" s="19">
        <v>0.32504531670886999</v>
      </c>
      <c r="I16" s="19">
        <v>0.49880959937173902</v>
      </c>
      <c r="J16" s="19"/>
      <c r="K16" s="19">
        <v>0.39551908386277201</v>
      </c>
      <c r="L16" s="19">
        <v>0.46409956023293297</v>
      </c>
      <c r="M16" s="19">
        <v>0.37137258696296299</v>
      </c>
      <c r="N16" s="19">
        <v>0.37159943086823299</v>
      </c>
      <c r="O16" s="19"/>
      <c r="P16" s="19">
        <v>0.236539133003414</v>
      </c>
      <c r="Q16" s="19">
        <v>0.34924457444360102</v>
      </c>
      <c r="R16" s="19">
        <v>0.43005375244564797</v>
      </c>
      <c r="S16" s="19">
        <v>0.46393945185671298</v>
      </c>
      <c r="T16" s="19"/>
      <c r="U16" s="19">
        <v>0.37910349078132499</v>
      </c>
      <c r="V16" s="19">
        <v>0.40677582925018801</v>
      </c>
      <c r="W16" s="19">
        <v>0.41619463361162301</v>
      </c>
      <c r="X16" s="19">
        <v>0.402999203093581</v>
      </c>
      <c r="Y16" s="19">
        <v>0.63871178207985502</v>
      </c>
      <c r="Z16" s="19"/>
      <c r="AA16" s="19">
        <v>0.406382935367817</v>
      </c>
      <c r="AB16" s="19">
        <v>0.40980755109814498</v>
      </c>
      <c r="AC16" s="19"/>
      <c r="AD16" s="19">
        <v>0.43628710739108501</v>
      </c>
      <c r="AE16" s="19">
        <v>0.39790955311889398</v>
      </c>
      <c r="AF16" s="19"/>
      <c r="AG16" s="19">
        <v>0.41032462377854301</v>
      </c>
      <c r="AH16" s="19">
        <v>0.57707949395587099</v>
      </c>
      <c r="AI16" s="19">
        <v>0.66355554338038103</v>
      </c>
      <c r="AJ16" s="19">
        <v>0.23288253500063899</v>
      </c>
      <c r="AK16" s="19">
        <v>0.24152136667909499</v>
      </c>
      <c r="AL16" s="19">
        <v>0.23218449252796799</v>
      </c>
      <c r="AM16" s="19">
        <v>0.412019611092238</v>
      </c>
      <c r="AN16" s="19">
        <v>9.8854252238917306E-2</v>
      </c>
      <c r="AO16" s="19">
        <v>0</v>
      </c>
      <c r="AP16" s="19"/>
      <c r="AQ16" s="19">
        <v>0.46971431108586897</v>
      </c>
      <c r="AR16" s="19">
        <v>0.44878344794401498</v>
      </c>
      <c r="AS16" s="19">
        <v>0.37402918161828203</v>
      </c>
      <c r="AT16" s="19">
        <v>0.220950555947203</v>
      </c>
      <c r="AU16" s="19">
        <v>0.227247574391931</v>
      </c>
      <c r="AV16" s="19">
        <v>0.170003785433816</v>
      </c>
      <c r="AW16" s="19"/>
      <c r="AX16" s="19">
        <v>0.325214836237532</v>
      </c>
      <c r="AY16" s="19">
        <v>0.38581021674036797</v>
      </c>
      <c r="AZ16" s="19">
        <v>0.47610970450910201</v>
      </c>
      <c r="BA16" s="19">
        <v>0.46285199228144802</v>
      </c>
      <c r="BB16" s="19">
        <v>0.419462792236524</v>
      </c>
      <c r="BC16" s="19"/>
      <c r="BD16" s="19">
        <v>0.40559495933791501</v>
      </c>
      <c r="BE16" s="19">
        <v>0.37526134466165001</v>
      </c>
      <c r="BF16" s="19"/>
      <c r="BG16" s="19">
        <v>0.39873245036072502</v>
      </c>
      <c r="BH16" s="19">
        <v>0.38965833727251098</v>
      </c>
      <c r="BI16" s="19"/>
      <c r="BJ16" s="19">
        <v>0.34834532219645797</v>
      </c>
      <c r="BK16" s="19">
        <v>0.46626540040645897</v>
      </c>
    </row>
    <row r="17" spans="2:63" x14ac:dyDescent="0.35">
      <c r="B17" s="17" t="s">
        <v>96</v>
      </c>
      <c r="C17" s="20">
        <v>-5.0523646265877201E-2</v>
      </c>
      <c r="D17" s="20">
        <v>-5.5767287017611203E-2</v>
      </c>
      <c r="E17" s="20">
        <v>-4.1663822063480897E-2</v>
      </c>
      <c r="F17" s="20"/>
      <c r="G17" s="20">
        <v>0.11634618282383601</v>
      </c>
      <c r="H17" s="20">
        <v>6.1586017178126597E-2</v>
      </c>
      <c r="I17" s="20">
        <v>-0.20157793466246199</v>
      </c>
      <c r="J17" s="20"/>
      <c r="K17" s="20">
        <v>-8.3307951422643897E-2</v>
      </c>
      <c r="L17" s="20">
        <v>-0.165240637706001</v>
      </c>
      <c r="M17" s="20">
        <v>1.4213724600022799E-2</v>
      </c>
      <c r="N17" s="20">
        <v>-3.1135796712423301E-2</v>
      </c>
      <c r="O17" s="20"/>
      <c r="P17" s="20">
        <v>0.198466137471459</v>
      </c>
      <c r="Q17" s="20">
        <v>3.3176230292690199E-2</v>
      </c>
      <c r="R17" s="20">
        <v>-7.9469138221138505E-2</v>
      </c>
      <c r="S17" s="20">
        <v>-0.15677114157066999</v>
      </c>
      <c r="T17" s="20"/>
      <c r="U17" s="20">
        <v>-2.6417962674316099E-2</v>
      </c>
      <c r="V17" s="20">
        <v>-5.5900498226950403E-2</v>
      </c>
      <c r="W17" s="20">
        <v>-0.147980704413535</v>
      </c>
      <c r="X17" s="20">
        <v>8.3091653074309803E-3</v>
      </c>
      <c r="Y17" s="20">
        <v>-0.34171100892540601</v>
      </c>
      <c r="Z17" s="20"/>
      <c r="AA17" s="20">
        <v>-5.3435090824956601E-2</v>
      </c>
      <c r="AB17" s="20">
        <v>-4.4583957567000003E-2</v>
      </c>
      <c r="AC17" s="20"/>
      <c r="AD17" s="20">
        <v>-0.112770109740205</v>
      </c>
      <c r="AE17" s="20">
        <v>-4.2781891348659201E-2</v>
      </c>
      <c r="AF17" s="20"/>
      <c r="AG17" s="20">
        <v>-2.94400932313417E-2</v>
      </c>
      <c r="AH17" s="20">
        <v>-0.34069867533801801</v>
      </c>
      <c r="AI17" s="20">
        <v>-0.47011956093819002</v>
      </c>
      <c r="AJ17" s="20">
        <v>0.18412923297991701</v>
      </c>
      <c r="AK17" s="20">
        <v>0.18880880331644101</v>
      </c>
      <c r="AL17" s="20">
        <v>0.154105133637959</v>
      </c>
      <c r="AM17" s="20">
        <v>-0.19894530998729101</v>
      </c>
      <c r="AN17" s="20">
        <v>0.46546033206711002</v>
      </c>
      <c r="AO17" s="20">
        <v>0.66385596045511097</v>
      </c>
      <c r="AP17" s="20"/>
      <c r="AQ17" s="20">
        <v>-0.165656484530703</v>
      </c>
      <c r="AR17" s="20">
        <v>-8.9928168032256797E-2</v>
      </c>
      <c r="AS17" s="20">
        <v>8.4777598427896006E-2</v>
      </c>
      <c r="AT17" s="20">
        <v>0.19460994456797701</v>
      </c>
      <c r="AU17" s="20">
        <v>0.17740164003156</v>
      </c>
      <c r="AV17" s="20">
        <v>0.17352380420904501</v>
      </c>
      <c r="AW17" s="20"/>
      <c r="AX17" s="20">
        <v>-1.8084238675463701E-2</v>
      </c>
      <c r="AY17" s="20">
        <v>1.79208974150513E-3</v>
      </c>
      <c r="AZ17" s="20">
        <v>-0.242054297792309</v>
      </c>
      <c r="BA17" s="20">
        <v>-0.14656644051255999</v>
      </c>
      <c r="BB17" s="20">
        <v>-0.107838471752188</v>
      </c>
      <c r="BC17" s="20"/>
      <c r="BD17" s="20">
        <v>-6.3133364337736503E-2</v>
      </c>
      <c r="BE17" s="20">
        <v>-2.5523563216333402E-2</v>
      </c>
      <c r="BF17" s="20"/>
      <c r="BG17" s="20">
        <v>-3.5409428471422699E-2</v>
      </c>
      <c r="BH17" s="20">
        <v>-6.2738735599558199E-2</v>
      </c>
      <c r="BI17" s="20"/>
      <c r="BJ17" s="20">
        <v>5.5405547170667702E-2</v>
      </c>
      <c r="BK17" s="20">
        <v>-0.198148825526097</v>
      </c>
    </row>
    <row r="18" spans="2:63" x14ac:dyDescent="0.35">
      <c r="B18" s="15"/>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K22"/>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466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1010</v>
      </c>
      <c r="D7" s="10">
        <v>477</v>
      </c>
      <c r="E7" s="10">
        <v>530</v>
      </c>
      <c r="F7" s="10"/>
      <c r="G7" s="10">
        <v>154</v>
      </c>
      <c r="H7" s="10">
        <v>389</v>
      </c>
      <c r="I7" s="10">
        <v>467</v>
      </c>
      <c r="J7" s="10"/>
      <c r="K7" s="10">
        <v>185</v>
      </c>
      <c r="L7" s="10">
        <v>213</v>
      </c>
      <c r="M7" s="10">
        <v>395</v>
      </c>
      <c r="N7" s="10">
        <v>217</v>
      </c>
      <c r="O7" s="10"/>
      <c r="P7" s="10">
        <v>160</v>
      </c>
      <c r="Q7" s="10">
        <v>207</v>
      </c>
      <c r="R7" s="10">
        <v>178</v>
      </c>
      <c r="S7" s="10">
        <v>410</v>
      </c>
      <c r="T7" s="10"/>
      <c r="U7" s="10">
        <v>534</v>
      </c>
      <c r="V7" s="10">
        <v>237</v>
      </c>
      <c r="W7" s="10">
        <v>128</v>
      </c>
      <c r="X7" s="10">
        <v>79</v>
      </c>
      <c r="Y7" s="10">
        <v>15</v>
      </c>
      <c r="Z7" s="10"/>
      <c r="AA7" s="10">
        <v>325</v>
      </c>
      <c r="AB7" s="10">
        <v>340</v>
      </c>
      <c r="AC7" s="10"/>
      <c r="AD7" s="10">
        <v>407</v>
      </c>
      <c r="AE7" s="10">
        <v>427</v>
      </c>
      <c r="AF7" s="10"/>
      <c r="AG7" s="10">
        <v>223</v>
      </c>
      <c r="AH7" s="10">
        <v>239</v>
      </c>
      <c r="AI7" s="10">
        <v>89</v>
      </c>
      <c r="AJ7" s="10">
        <v>177</v>
      </c>
      <c r="AK7" s="10">
        <v>65</v>
      </c>
      <c r="AL7" s="10">
        <v>42</v>
      </c>
      <c r="AM7" s="10">
        <v>23</v>
      </c>
      <c r="AN7" s="10">
        <v>55</v>
      </c>
      <c r="AO7" s="10">
        <v>3</v>
      </c>
      <c r="AP7" s="10"/>
      <c r="AQ7" s="10">
        <v>485</v>
      </c>
      <c r="AR7" s="10">
        <v>235</v>
      </c>
      <c r="AS7" s="10">
        <v>15</v>
      </c>
      <c r="AT7" s="10">
        <v>72</v>
      </c>
      <c r="AU7" s="10">
        <v>169</v>
      </c>
      <c r="AV7" s="10">
        <v>22</v>
      </c>
      <c r="AW7" s="10"/>
      <c r="AX7" s="10">
        <v>176</v>
      </c>
      <c r="AY7" s="10">
        <v>473</v>
      </c>
      <c r="AZ7" s="10">
        <v>34</v>
      </c>
      <c r="BA7" s="10">
        <v>144</v>
      </c>
      <c r="BB7" s="10">
        <v>183</v>
      </c>
      <c r="BC7" s="10"/>
      <c r="BD7" s="10">
        <v>654</v>
      </c>
      <c r="BE7" s="10">
        <v>351</v>
      </c>
      <c r="BF7" s="10"/>
      <c r="BG7" s="10">
        <v>484</v>
      </c>
      <c r="BH7" s="10">
        <v>523</v>
      </c>
      <c r="BI7" s="10"/>
      <c r="BJ7" s="10">
        <v>583</v>
      </c>
      <c r="BK7" s="10">
        <v>400</v>
      </c>
    </row>
    <row r="8" spans="2:63" ht="30" customHeight="1" x14ac:dyDescent="0.35">
      <c r="B8" s="11" t="s">
        <v>19</v>
      </c>
      <c r="C8" s="11">
        <v>1010</v>
      </c>
      <c r="D8" s="11">
        <v>504</v>
      </c>
      <c r="E8" s="11">
        <v>503</v>
      </c>
      <c r="F8" s="11"/>
      <c r="G8" s="11">
        <v>177</v>
      </c>
      <c r="H8" s="11">
        <v>366</v>
      </c>
      <c r="I8" s="11">
        <v>467</v>
      </c>
      <c r="J8" s="11"/>
      <c r="K8" s="11">
        <v>172</v>
      </c>
      <c r="L8" s="11">
        <v>210</v>
      </c>
      <c r="M8" s="11">
        <v>387</v>
      </c>
      <c r="N8" s="11">
        <v>241</v>
      </c>
      <c r="O8" s="11"/>
      <c r="P8" s="11">
        <v>162</v>
      </c>
      <c r="Q8" s="11">
        <v>211</v>
      </c>
      <c r="R8" s="11">
        <v>177</v>
      </c>
      <c r="S8" s="11">
        <v>407</v>
      </c>
      <c r="T8" s="11"/>
      <c r="U8" s="11">
        <v>557</v>
      </c>
      <c r="V8" s="11">
        <v>223</v>
      </c>
      <c r="W8" s="11">
        <v>122</v>
      </c>
      <c r="X8" s="11">
        <v>75</v>
      </c>
      <c r="Y8" s="11">
        <v>15</v>
      </c>
      <c r="Z8" s="11"/>
      <c r="AA8" s="11">
        <v>322</v>
      </c>
      <c r="AB8" s="11">
        <v>343</v>
      </c>
      <c r="AC8" s="11"/>
      <c r="AD8" s="11">
        <v>403</v>
      </c>
      <c r="AE8" s="11">
        <v>429</v>
      </c>
      <c r="AF8" s="11"/>
      <c r="AG8" s="11">
        <v>223</v>
      </c>
      <c r="AH8" s="11">
        <v>236</v>
      </c>
      <c r="AI8" s="11">
        <v>85</v>
      </c>
      <c r="AJ8" s="11">
        <v>185</v>
      </c>
      <c r="AK8" s="11">
        <v>65</v>
      </c>
      <c r="AL8" s="11">
        <v>45</v>
      </c>
      <c r="AM8" s="11">
        <v>23</v>
      </c>
      <c r="AN8" s="11">
        <v>57</v>
      </c>
      <c r="AO8" s="11">
        <v>3</v>
      </c>
      <c r="AP8" s="11"/>
      <c r="AQ8" s="11">
        <v>482</v>
      </c>
      <c r="AR8" s="11">
        <v>234</v>
      </c>
      <c r="AS8" s="11">
        <v>15</v>
      </c>
      <c r="AT8" s="11">
        <v>72</v>
      </c>
      <c r="AU8" s="11">
        <v>173</v>
      </c>
      <c r="AV8" s="11">
        <v>22</v>
      </c>
      <c r="AW8" s="11"/>
      <c r="AX8" s="11">
        <v>181</v>
      </c>
      <c r="AY8" s="11">
        <v>472</v>
      </c>
      <c r="AZ8" s="11">
        <v>35</v>
      </c>
      <c r="BA8" s="11">
        <v>140</v>
      </c>
      <c r="BB8" s="11">
        <v>181</v>
      </c>
      <c r="BC8" s="11"/>
      <c r="BD8" s="11">
        <v>647</v>
      </c>
      <c r="BE8" s="11">
        <v>358</v>
      </c>
      <c r="BF8" s="11"/>
      <c r="BG8" s="11">
        <v>482</v>
      </c>
      <c r="BH8" s="11">
        <v>525</v>
      </c>
      <c r="BI8" s="11"/>
      <c r="BJ8" s="11">
        <v>578</v>
      </c>
      <c r="BK8" s="11">
        <v>404</v>
      </c>
    </row>
    <row r="9" spans="2:63" x14ac:dyDescent="0.35">
      <c r="B9" s="17" t="s">
        <v>322</v>
      </c>
      <c r="C9" s="16">
        <v>9.5492515232919004E-2</v>
      </c>
      <c r="D9" s="16">
        <v>9.6224053509461102E-2</v>
      </c>
      <c r="E9" s="16">
        <v>9.5328702712054306E-2</v>
      </c>
      <c r="F9" s="16"/>
      <c r="G9" s="16">
        <v>0.118544035493188</v>
      </c>
      <c r="H9" s="16">
        <v>0.111161239194183</v>
      </c>
      <c r="I9" s="16">
        <v>7.4483305266785593E-2</v>
      </c>
      <c r="J9" s="16"/>
      <c r="K9" s="16">
        <v>9.5049847057085093E-2</v>
      </c>
      <c r="L9" s="16">
        <v>7.8800498494236093E-2</v>
      </c>
      <c r="M9" s="16">
        <v>0.102530383869506</v>
      </c>
      <c r="N9" s="16">
        <v>9.9049025213087796E-2</v>
      </c>
      <c r="O9" s="16"/>
      <c r="P9" s="16">
        <v>0.18627659450518599</v>
      </c>
      <c r="Q9" s="16">
        <v>0.11587680580619</v>
      </c>
      <c r="R9" s="16">
        <v>8.0491556580781901E-2</v>
      </c>
      <c r="S9" s="16">
        <v>5.1212573499726799E-2</v>
      </c>
      <c r="T9" s="16"/>
      <c r="U9" s="16">
        <v>9.2619122295641801E-2</v>
      </c>
      <c r="V9" s="16">
        <v>8.8803166198930306E-2</v>
      </c>
      <c r="W9" s="16">
        <v>9.1344910964976295E-2</v>
      </c>
      <c r="X9" s="16">
        <v>0.133998243299671</v>
      </c>
      <c r="Y9" s="16">
        <v>5.5483871476243098E-2</v>
      </c>
      <c r="Z9" s="16"/>
      <c r="AA9" s="16">
        <v>0.108303120707661</v>
      </c>
      <c r="AB9" s="16">
        <v>9.3046913950291299E-2</v>
      </c>
      <c r="AC9" s="16"/>
      <c r="AD9" s="16">
        <v>8.6208944768580306E-2</v>
      </c>
      <c r="AE9" s="16">
        <v>0.10767791184747701</v>
      </c>
      <c r="AF9" s="16"/>
      <c r="AG9" s="16">
        <v>0.121710556623897</v>
      </c>
      <c r="AH9" s="16">
        <v>4.9287427705835503E-2</v>
      </c>
      <c r="AI9" s="16">
        <v>6.7757109067639695E-2</v>
      </c>
      <c r="AJ9" s="16">
        <v>0.121920245741117</v>
      </c>
      <c r="AK9" s="16">
        <v>6.2115883478628398E-2</v>
      </c>
      <c r="AL9" s="16">
        <v>0.12731875728099601</v>
      </c>
      <c r="AM9" s="16">
        <v>8.4222495868854205E-2</v>
      </c>
      <c r="AN9" s="16">
        <v>0.18630920716594401</v>
      </c>
      <c r="AO9" s="16">
        <v>0.34726529715392002</v>
      </c>
      <c r="AP9" s="16"/>
      <c r="AQ9" s="16">
        <v>7.6219588753252507E-2</v>
      </c>
      <c r="AR9" s="16">
        <v>7.7301604572152793E-2</v>
      </c>
      <c r="AS9" s="16">
        <v>5.7287875773717897E-2</v>
      </c>
      <c r="AT9" s="16">
        <v>0.119902981543121</v>
      </c>
      <c r="AU9" s="16">
        <v>0.16952174927825001</v>
      </c>
      <c r="AV9" s="16">
        <v>9.0159433569092701E-2</v>
      </c>
      <c r="AW9" s="16"/>
      <c r="AX9" s="16">
        <v>0.114765862239467</v>
      </c>
      <c r="AY9" s="16">
        <v>0.101609863350487</v>
      </c>
      <c r="AZ9" s="16">
        <v>5.8367298044355698E-2</v>
      </c>
      <c r="BA9" s="16">
        <v>6.6391065318489206E-2</v>
      </c>
      <c r="BB9" s="16">
        <v>8.9989967808143903E-2</v>
      </c>
      <c r="BC9" s="16"/>
      <c r="BD9" s="16">
        <v>8.3217941071638601E-2</v>
      </c>
      <c r="BE9" s="16">
        <v>0.116519056827806</v>
      </c>
      <c r="BF9" s="16"/>
      <c r="BG9" s="16">
        <v>8.8758063716720098E-2</v>
      </c>
      <c r="BH9" s="16">
        <v>0.100340983164354</v>
      </c>
      <c r="BI9" s="16"/>
      <c r="BJ9" s="16">
        <v>0.115799137095664</v>
      </c>
      <c r="BK9" s="16">
        <v>7.0882303150671802E-2</v>
      </c>
    </row>
    <row r="10" spans="2:63" x14ac:dyDescent="0.35">
      <c r="B10" s="17" t="s">
        <v>323</v>
      </c>
      <c r="C10" s="16">
        <v>0.232642874241766</v>
      </c>
      <c r="D10" s="16">
        <v>0.23375356953464599</v>
      </c>
      <c r="E10" s="16">
        <v>0.23291610961982401</v>
      </c>
      <c r="F10" s="16"/>
      <c r="G10" s="16">
        <v>0.26611146669268798</v>
      </c>
      <c r="H10" s="16">
        <v>0.23979176224676499</v>
      </c>
      <c r="I10" s="16">
        <v>0.214363404504234</v>
      </c>
      <c r="J10" s="16"/>
      <c r="K10" s="16">
        <v>0.20460098813119901</v>
      </c>
      <c r="L10" s="16">
        <v>0.16117161972670499</v>
      </c>
      <c r="M10" s="16">
        <v>0.27426028183522699</v>
      </c>
      <c r="N10" s="16">
        <v>0.24809302491177701</v>
      </c>
      <c r="O10" s="16"/>
      <c r="P10" s="16">
        <v>0.247998047213635</v>
      </c>
      <c r="Q10" s="16">
        <v>0.27091459678674801</v>
      </c>
      <c r="R10" s="16">
        <v>0.22749755457441201</v>
      </c>
      <c r="S10" s="16">
        <v>0.220473091271328</v>
      </c>
      <c r="T10" s="16"/>
      <c r="U10" s="16">
        <v>0.260785609361388</v>
      </c>
      <c r="V10" s="16">
        <v>0.216506455778255</v>
      </c>
      <c r="W10" s="16">
        <v>0.143797620173127</v>
      </c>
      <c r="X10" s="16">
        <v>0.24365384744349</v>
      </c>
      <c r="Y10" s="16">
        <v>0.241516901678205</v>
      </c>
      <c r="Z10" s="16"/>
      <c r="AA10" s="16">
        <v>0.243357644432071</v>
      </c>
      <c r="AB10" s="16">
        <v>0.241360667342465</v>
      </c>
      <c r="AC10" s="16"/>
      <c r="AD10" s="16">
        <v>0.22309244939249601</v>
      </c>
      <c r="AE10" s="16">
        <v>0.225745019051801</v>
      </c>
      <c r="AF10" s="16"/>
      <c r="AG10" s="16">
        <v>0.26869506261681902</v>
      </c>
      <c r="AH10" s="16">
        <v>0.16031805153356099</v>
      </c>
      <c r="AI10" s="16">
        <v>0.134981310711386</v>
      </c>
      <c r="AJ10" s="16">
        <v>0.27630436662270902</v>
      </c>
      <c r="AK10" s="16">
        <v>0.30796206598325698</v>
      </c>
      <c r="AL10" s="16">
        <v>0.251605784255789</v>
      </c>
      <c r="AM10" s="16">
        <v>0.13434505337914501</v>
      </c>
      <c r="AN10" s="16">
        <v>0.30333875766960799</v>
      </c>
      <c r="AO10" s="16">
        <v>0.31659066330119101</v>
      </c>
      <c r="AP10" s="16"/>
      <c r="AQ10" s="16">
        <v>0.20212777462693199</v>
      </c>
      <c r="AR10" s="16">
        <v>0.242630555335133</v>
      </c>
      <c r="AS10" s="16">
        <v>0.45012620436327599</v>
      </c>
      <c r="AT10" s="16">
        <v>0.30450372402149101</v>
      </c>
      <c r="AU10" s="16">
        <v>0.24637765879404</v>
      </c>
      <c r="AV10" s="16">
        <v>0.29774328703653202</v>
      </c>
      <c r="AW10" s="16"/>
      <c r="AX10" s="16">
        <v>0.249831544683459</v>
      </c>
      <c r="AY10" s="16">
        <v>0.243783125047694</v>
      </c>
      <c r="AZ10" s="16">
        <v>0.21123110222295499</v>
      </c>
      <c r="BA10" s="16">
        <v>0.186370663171956</v>
      </c>
      <c r="BB10" s="16">
        <v>0.22641345046926201</v>
      </c>
      <c r="BC10" s="16"/>
      <c r="BD10" s="16">
        <v>0.25356842852232198</v>
      </c>
      <c r="BE10" s="16">
        <v>0.19512084470535301</v>
      </c>
      <c r="BF10" s="16"/>
      <c r="BG10" s="16">
        <v>0.26161190447870403</v>
      </c>
      <c r="BH10" s="16">
        <v>0.20739468281861101</v>
      </c>
      <c r="BI10" s="16"/>
      <c r="BJ10" s="16">
        <v>0.26647460642023202</v>
      </c>
      <c r="BK10" s="16">
        <v>0.185875727745407</v>
      </c>
    </row>
    <row r="11" spans="2:63" x14ac:dyDescent="0.35">
      <c r="B11" s="17" t="s">
        <v>324</v>
      </c>
      <c r="C11" s="16">
        <v>0.26253491969905901</v>
      </c>
      <c r="D11" s="16">
        <v>0.27302976311467098</v>
      </c>
      <c r="E11" s="16">
        <v>0.25157672095112499</v>
      </c>
      <c r="F11" s="16"/>
      <c r="G11" s="16">
        <v>0.29114646090801699</v>
      </c>
      <c r="H11" s="16">
        <v>0.27312079909014297</v>
      </c>
      <c r="I11" s="16">
        <v>0.24340224319182199</v>
      </c>
      <c r="J11" s="16"/>
      <c r="K11" s="16">
        <v>0.30056326666486599</v>
      </c>
      <c r="L11" s="16">
        <v>0.27847659493322202</v>
      </c>
      <c r="M11" s="16">
        <v>0.2254209221739</v>
      </c>
      <c r="N11" s="16">
        <v>0.28108770768576902</v>
      </c>
      <c r="O11" s="16"/>
      <c r="P11" s="16">
        <v>0.27609125709785198</v>
      </c>
      <c r="Q11" s="16">
        <v>0.27801162758542303</v>
      </c>
      <c r="R11" s="16">
        <v>0.26954912198696901</v>
      </c>
      <c r="S11" s="16">
        <v>0.244987328679594</v>
      </c>
      <c r="T11" s="16"/>
      <c r="U11" s="16">
        <v>0.26340913284265099</v>
      </c>
      <c r="V11" s="16">
        <v>0.27929826255409901</v>
      </c>
      <c r="W11" s="16">
        <v>0.28416809912062202</v>
      </c>
      <c r="X11" s="16">
        <v>0.20012750795053899</v>
      </c>
      <c r="Y11" s="16">
        <v>6.4287444765696602E-2</v>
      </c>
      <c r="Z11" s="16"/>
      <c r="AA11" s="16">
        <v>0.26707375892874202</v>
      </c>
      <c r="AB11" s="16">
        <v>0.25202315236585798</v>
      </c>
      <c r="AC11" s="16"/>
      <c r="AD11" s="16">
        <v>0.26842739984538699</v>
      </c>
      <c r="AE11" s="16">
        <v>0.25730099914295401</v>
      </c>
      <c r="AF11" s="16"/>
      <c r="AG11" s="16">
        <v>0.27160165416672499</v>
      </c>
      <c r="AH11" s="16">
        <v>0.23314279307868599</v>
      </c>
      <c r="AI11" s="16">
        <v>0.14483455693929001</v>
      </c>
      <c r="AJ11" s="16">
        <v>0.29407416736667502</v>
      </c>
      <c r="AK11" s="16">
        <v>0.29804512579308401</v>
      </c>
      <c r="AL11" s="16">
        <v>0.30832902245938498</v>
      </c>
      <c r="AM11" s="16">
        <v>0.20197297424320901</v>
      </c>
      <c r="AN11" s="16">
        <v>0.35177666690563097</v>
      </c>
      <c r="AO11" s="16">
        <v>0.33614403954488897</v>
      </c>
      <c r="AP11" s="16"/>
      <c r="AQ11" s="16">
        <v>0.27086288822386201</v>
      </c>
      <c r="AR11" s="16">
        <v>0.24598521965732001</v>
      </c>
      <c r="AS11" s="16">
        <v>0.183829568917488</v>
      </c>
      <c r="AT11" s="16">
        <v>0.27061407653798702</v>
      </c>
      <c r="AU11" s="16">
        <v>0.25265952066583902</v>
      </c>
      <c r="AV11" s="16">
        <v>0.32705864948827401</v>
      </c>
      <c r="AW11" s="16"/>
      <c r="AX11" s="16">
        <v>0.29645407889216802</v>
      </c>
      <c r="AY11" s="16">
        <v>0.24454863881365199</v>
      </c>
      <c r="AZ11" s="16">
        <v>0.203271656708784</v>
      </c>
      <c r="BA11" s="16">
        <v>0.31034151830634199</v>
      </c>
      <c r="BB11" s="16">
        <v>0.24987851769804501</v>
      </c>
      <c r="BC11" s="16"/>
      <c r="BD11" s="16">
        <v>0.25305637263675201</v>
      </c>
      <c r="BE11" s="16">
        <v>0.28049049299456003</v>
      </c>
      <c r="BF11" s="16"/>
      <c r="BG11" s="16">
        <v>0.25273897489450697</v>
      </c>
      <c r="BH11" s="16">
        <v>0.27300772460773698</v>
      </c>
      <c r="BI11" s="16"/>
      <c r="BJ11" s="16">
        <v>0.25766804896191903</v>
      </c>
      <c r="BK11" s="16">
        <v>0.274696256244709</v>
      </c>
    </row>
    <row r="12" spans="2:63" x14ac:dyDescent="0.35">
      <c r="B12" s="17" t="s">
        <v>325</v>
      </c>
      <c r="C12" s="16">
        <v>0.16825336131646801</v>
      </c>
      <c r="D12" s="16">
        <v>0.16764203279332199</v>
      </c>
      <c r="E12" s="16">
        <v>0.16986729782201801</v>
      </c>
      <c r="F12" s="16"/>
      <c r="G12" s="16">
        <v>0.13551145516301399</v>
      </c>
      <c r="H12" s="16">
        <v>0.136969213841722</v>
      </c>
      <c r="I12" s="16">
        <v>0.20516880479163499</v>
      </c>
      <c r="J12" s="16"/>
      <c r="K12" s="16">
        <v>0.153372135077258</v>
      </c>
      <c r="L12" s="16">
        <v>0.19175233992336099</v>
      </c>
      <c r="M12" s="16">
        <v>0.152409284979454</v>
      </c>
      <c r="N12" s="16">
        <v>0.18383093346090801</v>
      </c>
      <c r="O12" s="16"/>
      <c r="P12" s="16">
        <v>0.105783176563405</v>
      </c>
      <c r="Q12" s="16">
        <v>0.15509000624213901</v>
      </c>
      <c r="R12" s="16">
        <v>0.16212837031736299</v>
      </c>
      <c r="S12" s="16">
        <v>0.20367144683084801</v>
      </c>
      <c r="T12" s="16"/>
      <c r="U12" s="16">
        <v>0.141488000557667</v>
      </c>
      <c r="V12" s="16">
        <v>0.19810320507660101</v>
      </c>
      <c r="W12" s="16">
        <v>0.24342000061392699</v>
      </c>
      <c r="X12" s="16">
        <v>0.17229705844769799</v>
      </c>
      <c r="Y12" s="16">
        <v>0.18680227973055899</v>
      </c>
      <c r="Z12" s="16"/>
      <c r="AA12" s="16">
        <v>0.172699386541699</v>
      </c>
      <c r="AB12" s="16">
        <v>0.14919973682712001</v>
      </c>
      <c r="AC12" s="16"/>
      <c r="AD12" s="16">
        <v>0.20167399473535</v>
      </c>
      <c r="AE12" s="16">
        <v>0.14044541281772699</v>
      </c>
      <c r="AF12" s="16"/>
      <c r="AG12" s="16">
        <v>0.178096140280778</v>
      </c>
      <c r="AH12" s="16">
        <v>0.23018149847616901</v>
      </c>
      <c r="AI12" s="16">
        <v>0.232603117230052</v>
      </c>
      <c r="AJ12" s="16">
        <v>0.12436065592489801</v>
      </c>
      <c r="AK12" s="16">
        <v>0.154764194372287</v>
      </c>
      <c r="AL12" s="16">
        <v>0.109938312482494</v>
      </c>
      <c r="AM12" s="16">
        <v>0.24005165503519399</v>
      </c>
      <c r="AN12" s="16">
        <v>4.9045063760067002E-2</v>
      </c>
      <c r="AO12" s="16">
        <v>0</v>
      </c>
      <c r="AP12" s="16"/>
      <c r="AQ12" s="16">
        <v>0.19453238589659</v>
      </c>
      <c r="AR12" s="16">
        <v>0.16631786144841801</v>
      </c>
      <c r="AS12" s="16">
        <v>0</v>
      </c>
      <c r="AT12" s="16">
        <v>0.136099406667369</v>
      </c>
      <c r="AU12" s="16">
        <v>0.148903863115147</v>
      </c>
      <c r="AV12" s="16">
        <v>8.1570563764201701E-2</v>
      </c>
      <c r="AW12" s="16"/>
      <c r="AX12" s="16">
        <v>0.15117176326609</v>
      </c>
      <c r="AY12" s="16">
        <v>0.17214625717946599</v>
      </c>
      <c r="AZ12" s="16">
        <v>0.19373797680798099</v>
      </c>
      <c r="BA12" s="16">
        <v>0.221125429666681</v>
      </c>
      <c r="BB12" s="16">
        <v>0.12938692764748599</v>
      </c>
      <c r="BC12" s="16"/>
      <c r="BD12" s="16">
        <v>0.167830394121676</v>
      </c>
      <c r="BE12" s="16">
        <v>0.17126053344754599</v>
      </c>
      <c r="BF12" s="16"/>
      <c r="BG12" s="16">
        <v>0.163282129330375</v>
      </c>
      <c r="BH12" s="16">
        <v>0.17193665006178599</v>
      </c>
      <c r="BI12" s="16"/>
      <c r="BJ12" s="16">
        <v>0.17148111782823799</v>
      </c>
      <c r="BK12" s="16">
        <v>0.16192311211073601</v>
      </c>
    </row>
    <row r="13" spans="2:63" x14ac:dyDescent="0.35">
      <c r="B13" s="17" t="s">
        <v>326</v>
      </c>
      <c r="C13" s="16">
        <v>0.18397030439599699</v>
      </c>
      <c r="D13" s="16">
        <v>0.18896681193947901</v>
      </c>
      <c r="E13" s="16">
        <v>0.17816643547501201</v>
      </c>
      <c r="F13" s="16"/>
      <c r="G13" s="16">
        <v>9.1052483922973604E-2</v>
      </c>
      <c r="H13" s="16">
        <v>0.17009635995869701</v>
      </c>
      <c r="I13" s="16">
        <v>0.23003864361120899</v>
      </c>
      <c r="J13" s="16"/>
      <c r="K13" s="16">
        <v>0.18792090014801299</v>
      </c>
      <c r="L13" s="16">
        <v>0.229155085212078</v>
      </c>
      <c r="M13" s="16">
        <v>0.19413589383779001</v>
      </c>
      <c r="N13" s="16">
        <v>0.12549486597693399</v>
      </c>
      <c r="O13" s="16"/>
      <c r="P13" s="16">
        <v>0.105011875327158</v>
      </c>
      <c r="Q13" s="16">
        <v>0.13727147456757399</v>
      </c>
      <c r="R13" s="16">
        <v>0.20171444605112601</v>
      </c>
      <c r="S13" s="16">
        <v>0.232699128786028</v>
      </c>
      <c r="T13" s="16"/>
      <c r="U13" s="16">
        <v>0.17184807320211901</v>
      </c>
      <c r="V13" s="16">
        <v>0.17219284235013901</v>
      </c>
      <c r="W13" s="16">
        <v>0.197084074133515</v>
      </c>
      <c r="X13" s="16">
        <v>0.22679004087340701</v>
      </c>
      <c r="Y13" s="16">
        <v>0.451909502349295</v>
      </c>
      <c r="Z13" s="16"/>
      <c r="AA13" s="16">
        <v>0.171256882198874</v>
      </c>
      <c r="AB13" s="16">
        <v>0.21990988399668199</v>
      </c>
      <c r="AC13" s="16"/>
      <c r="AD13" s="16">
        <v>0.17447005823790099</v>
      </c>
      <c r="AE13" s="16">
        <v>0.220434142627043</v>
      </c>
      <c r="AF13" s="16"/>
      <c r="AG13" s="16">
        <v>0.15142182168485699</v>
      </c>
      <c r="AH13" s="16">
        <v>0.30573544921131601</v>
      </c>
      <c r="AI13" s="16">
        <v>0.419823906051632</v>
      </c>
      <c r="AJ13" s="16">
        <v>8.6171774014413893E-2</v>
      </c>
      <c r="AK13" s="16">
        <v>8.7507648813641495E-2</v>
      </c>
      <c r="AL13" s="16">
        <v>8.6851250591051796E-2</v>
      </c>
      <c r="AM13" s="16">
        <v>0.206835850281747</v>
      </c>
      <c r="AN13" s="16">
        <v>1.66715982928143E-2</v>
      </c>
      <c r="AO13" s="16">
        <v>0</v>
      </c>
      <c r="AP13" s="16"/>
      <c r="AQ13" s="16">
        <v>0.22353315426957199</v>
      </c>
      <c r="AR13" s="16">
        <v>0.219220497057457</v>
      </c>
      <c r="AS13" s="16">
        <v>0.190199612700794</v>
      </c>
      <c r="AT13" s="16">
        <v>9.2666771960368294E-2</v>
      </c>
      <c r="AU13" s="16">
        <v>7.8052472247053306E-2</v>
      </c>
      <c r="AV13" s="16">
        <v>8.7158466823630903E-2</v>
      </c>
      <c r="AW13" s="16"/>
      <c r="AX13" s="16">
        <v>0.131741152764282</v>
      </c>
      <c r="AY13" s="16">
        <v>0.19296723149686901</v>
      </c>
      <c r="AZ13" s="16">
        <v>0.19756431248631701</v>
      </c>
      <c r="BA13" s="16">
        <v>0.15250861551912401</v>
      </c>
      <c r="BB13" s="16">
        <v>0.23443989402925999</v>
      </c>
      <c r="BC13" s="16"/>
      <c r="BD13" s="16">
        <v>0.18545874377996999</v>
      </c>
      <c r="BE13" s="16">
        <v>0.18118555199105599</v>
      </c>
      <c r="BF13" s="16"/>
      <c r="BG13" s="16">
        <v>0.18703164737549199</v>
      </c>
      <c r="BH13" s="16">
        <v>0.180234126431668</v>
      </c>
      <c r="BI13" s="16"/>
      <c r="BJ13" s="16">
        <v>0.155548381800904</v>
      </c>
      <c r="BK13" s="16">
        <v>0.22872227473408399</v>
      </c>
    </row>
    <row r="14" spans="2:63" x14ac:dyDescent="0.35">
      <c r="B14" s="17" t="s">
        <v>164</v>
      </c>
      <c r="C14" s="16">
        <v>5.7106025113790898E-2</v>
      </c>
      <c r="D14" s="16">
        <v>4.0383769108421001E-2</v>
      </c>
      <c r="E14" s="16">
        <v>7.2144733419966398E-2</v>
      </c>
      <c r="F14" s="16"/>
      <c r="G14" s="16">
        <v>9.7634097820119503E-2</v>
      </c>
      <c r="H14" s="16">
        <v>6.8860625668491507E-2</v>
      </c>
      <c r="I14" s="16">
        <v>3.25435986343144E-2</v>
      </c>
      <c r="J14" s="16"/>
      <c r="K14" s="16">
        <v>5.8492862921578501E-2</v>
      </c>
      <c r="L14" s="16">
        <v>6.0643861710398497E-2</v>
      </c>
      <c r="M14" s="16">
        <v>5.12432333041224E-2</v>
      </c>
      <c r="N14" s="16">
        <v>6.2444442751523999E-2</v>
      </c>
      <c r="O14" s="16"/>
      <c r="P14" s="16">
        <v>7.8839049292764196E-2</v>
      </c>
      <c r="Q14" s="16">
        <v>4.2835489011925701E-2</v>
      </c>
      <c r="R14" s="16">
        <v>5.8618950489348801E-2</v>
      </c>
      <c r="S14" s="16">
        <v>4.6956430932474202E-2</v>
      </c>
      <c r="T14" s="16"/>
      <c r="U14" s="16">
        <v>6.9850061740533501E-2</v>
      </c>
      <c r="V14" s="16">
        <v>4.5096068041975697E-2</v>
      </c>
      <c r="W14" s="16">
        <v>4.0185294993832998E-2</v>
      </c>
      <c r="X14" s="16">
        <v>2.31333019851938E-2</v>
      </c>
      <c r="Y14" s="16">
        <v>0</v>
      </c>
      <c r="Z14" s="16"/>
      <c r="AA14" s="16">
        <v>3.7309207190952598E-2</v>
      </c>
      <c r="AB14" s="16">
        <v>4.44596455175848E-2</v>
      </c>
      <c r="AC14" s="16"/>
      <c r="AD14" s="16">
        <v>4.6127153020285798E-2</v>
      </c>
      <c r="AE14" s="16">
        <v>4.8396514512997403E-2</v>
      </c>
      <c r="AF14" s="16"/>
      <c r="AG14" s="16">
        <v>8.4747646269246798E-3</v>
      </c>
      <c r="AH14" s="16">
        <v>2.13347799944319E-2</v>
      </c>
      <c r="AI14" s="16">
        <v>0</v>
      </c>
      <c r="AJ14" s="16">
        <v>9.71687903301863E-2</v>
      </c>
      <c r="AK14" s="16">
        <v>8.9605081559102601E-2</v>
      </c>
      <c r="AL14" s="16">
        <v>0.11595687293028401</v>
      </c>
      <c r="AM14" s="16">
        <v>0.13257197119184999</v>
      </c>
      <c r="AN14" s="16">
        <v>9.2858706205935296E-2</v>
      </c>
      <c r="AO14" s="16">
        <v>0</v>
      </c>
      <c r="AP14" s="16"/>
      <c r="AQ14" s="16">
        <v>3.2724208229791399E-2</v>
      </c>
      <c r="AR14" s="16">
        <v>4.8544261929518703E-2</v>
      </c>
      <c r="AS14" s="16">
        <v>0.118556738244724</v>
      </c>
      <c r="AT14" s="16">
        <v>7.6213039269663801E-2</v>
      </c>
      <c r="AU14" s="16">
        <v>0.10448473589967</v>
      </c>
      <c r="AV14" s="16">
        <v>0.11630959931826799</v>
      </c>
      <c r="AW14" s="16"/>
      <c r="AX14" s="16">
        <v>5.6035598154534703E-2</v>
      </c>
      <c r="AY14" s="16">
        <v>4.4944884111831701E-2</v>
      </c>
      <c r="AZ14" s="16">
        <v>0.13582765372960701</v>
      </c>
      <c r="BA14" s="16">
        <v>6.3262708017406993E-2</v>
      </c>
      <c r="BB14" s="16">
        <v>6.9891242347803306E-2</v>
      </c>
      <c r="BC14" s="16"/>
      <c r="BD14" s="16">
        <v>5.6868119867640697E-2</v>
      </c>
      <c r="BE14" s="16">
        <v>5.54235200336788E-2</v>
      </c>
      <c r="BF14" s="16"/>
      <c r="BG14" s="16">
        <v>4.6577280204202397E-2</v>
      </c>
      <c r="BH14" s="16">
        <v>6.7085832915843996E-2</v>
      </c>
      <c r="BI14" s="16"/>
      <c r="BJ14" s="16">
        <v>3.3028707893041902E-2</v>
      </c>
      <c r="BK14" s="16">
        <v>7.7900326014392604E-2</v>
      </c>
    </row>
    <row r="15" spans="2:63" x14ac:dyDescent="0.35">
      <c r="B15" s="17" t="s">
        <v>327</v>
      </c>
      <c r="C15" s="19">
        <v>0.32813538947468501</v>
      </c>
      <c r="D15" s="19">
        <v>0.32997762304410699</v>
      </c>
      <c r="E15" s="19">
        <v>0.32824481233187802</v>
      </c>
      <c r="F15" s="19"/>
      <c r="G15" s="19">
        <v>0.38465550218587602</v>
      </c>
      <c r="H15" s="19">
        <v>0.35095300144094699</v>
      </c>
      <c r="I15" s="19">
        <v>0.28884670977102</v>
      </c>
      <c r="J15" s="19"/>
      <c r="K15" s="19">
        <v>0.299650835188284</v>
      </c>
      <c r="L15" s="19">
        <v>0.239972118220941</v>
      </c>
      <c r="M15" s="19">
        <v>0.37679066570473302</v>
      </c>
      <c r="N15" s="19">
        <v>0.34714205012486499</v>
      </c>
      <c r="O15" s="19"/>
      <c r="P15" s="19">
        <v>0.43427464171882102</v>
      </c>
      <c r="Q15" s="19">
        <v>0.38679140259293798</v>
      </c>
      <c r="R15" s="19">
        <v>0.30798911115519401</v>
      </c>
      <c r="S15" s="19">
        <v>0.27168566477105499</v>
      </c>
      <c r="T15" s="19"/>
      <c r="U15" s="19">
        <v>0.35340473165703001</v>
      </c>
      <c r="V15" s="19">
        <v>0.30530962197718498</v>
      </c>
      <c r="W15" s="19">
        <v>0.23514253113810399</v>
      </c>
      <c r="X15" s="19">
        <v>0.37765209074316203</v>
      </c>
      <c r="Y15" s="19">
        <v>0.297000773154449</v>
      </c>
      <c r="Z15" s="19"/>
      <c r="AA15" s="19">
        <v>0.35166076513973299</v>
      </c>
      <c r="AB15" s="19">
        <v>0.334407581292756</v>
      </c>
      <c r="AC15" s="19"/>
      <c r="AD15" s="19">
        <v>0.30930139416107599</v>
      </c>
      <c r="AE15" s="19">
        <v>0.33342293089927799</v>
      </c>
      <c r="AF15" s="19"/>
      <c r="AG15" s="19">
        <v>0.39040561924071499</v>
      </c>
      <c r="AH15" s="19">
        <v>0.20960547923939701</v>
      </c>
      <c r="AI15" s="19">
        <v>0.20273841977902601</v>
      </c>
      <c r="AJ15" s="19">
        <v>0.398224612363826</v>
      </c>
      <c r="AK15" s="19">
        <v>0.37007794946188499</v>
      </c>
      <c r="AL15" s="19">
        <v>0.37892454153678501</v>
      </c>
      <c r="AM15" s="19">
        <v>0.21856754924800001</v>
      </c>
      <c r="AN15" s="19">
        <v>0.48964796483555201</v>
      </c>
      <c r="AO15" s="19">
        <v>0.66385596045511097</v>
      </c>
      <c r="AP15" s="19"/>
      <c r="AQ15" s="19">
        <v>0.27834736338018501</v>
      </c>
      <c r="AR15" s="19">
        <v>0.31993215990728602</v>
      </c>
      <c r="AS15" s="19">
        <v>0.50741408013699396</v>
      </c>
      <c r="AT15" s="19">
        <v>0.42440670556461202</v>
      </c>
      <c r="AU15" s="19">
        <v>0.41589940807229098</v>
      </c>
      <c r="AV15" s="19">
        <v>0.38790272060562497</v>
      </c>
      <c r="AW15" s="19"/>
      <c r="AX15" s="19">
        <v>0.36459740692292603</v>
      </c>
      <c r="AY15" s="19">
        <v>0.345392988398181</v>
      </c>
      <c r="AZ15" s="19">
        <v>0.26959840026731102</v>
      </c>
      <c r="BA15" s="19">
        <v>0.25276172849044498</v>
      </c>
      <c r="BB15" s="19">
        <v>0.31640341827740598</v>
      </c>
      <c r="BC15" s="19"/>
      <c r="BD15" s="19">
        <v>0.33678636959396102</v>
      </c>
      <c r="BE15" s="19">
        <v>0.31163990153315901</v>
      </c>
      <c r="BF15" s="19"/>
      <c r="BG15" s="19">
        <v>0.35036996819542399</v>
      </c>
      <c r="BH15" s="19">
        <v>0.30773566598296498</v>
      </c>
      <c r="BI15" s="19"/>
      <c r="BJ15" s="19">
        <v>0.38227374351589599</v>
      </c>
      <c r="BK15" s="19">
        <v>0.25675803089607901</v>
      </c>
    </row>
    <row r="16" spans="2:63" x14ac:dyDescent="0.35">
      <c r="B16" s="17" t="s">
        <v>328</v>
      </c>
      <c r="C16" s="19">
        <v>0.352223665712465</v>
      </c>
      <c r="D16" s="19">
        <v>0.35660884473280102</v>
      </c>
      <c r="E16" s="19">
        <v>0.34803373329703002</v>
      </c>
      <c r="F16" s="19"/>
      <c r="G16" s="19">
        <v>0.22656393908598699</v>
      </c>
      <c r="H16" s="19">
        <v>0.30706557380041899</v>
      </c>
      <c r="I16" s="19">
        <v>0.43520744840284398</v>
      </c>
      <c r="J16" s="19"/>
      <c r="K16" s="19">
        <v>0.34129303522527199</v>
      </c>
      <c r="L16" s="19">
        <v>0.420907425135438</v>
      </c>
      <c r="M16" s="19">
        <v>0.346545178817245</v>
      </c>
      <c r="N16" s="19">
        <v>0.309325799437842</v>
      </c>
      <c r="O16" s="19"/>
      <c r="P16" s="19">
        <v>0.210795051890563</v>
      </c>
      <c r="Q16" s="19">
        <v>0.29236148080971402</v>
      </c>
      <c r="R16" s="19">
        <v>0.36384281636848798</v>
      </c>
      <c r="S16" s="19">
        <v>0.43637057561687598</v>
      </c>
      <c r="T16" s="19"/>
      <c r="U16" s="19">
        <v>0.313336073759786</v>
      </c>
      <c r="V16" s="19">
        <v>0.37029604742673999</v>
      </c>
      <c r="W16" s="19">
        <v>0.44050407474744102</v>
      </c>
      <c r="X16" s="19">
        <v>0.39908709932110598</v>
      </c>
      <c r="Y16" s="19">
        <v>0.63871178207985502</v>
      </c>
      <c r="Z16" s="19"/>
      <c r="AA16" s="19">
        <v>0.343956268740573</v>
      </c>
      <c r="AB16" s="19">
        <v>0.369109620823801</v>
      </c>
      <c r="AC16" s="19"/>
      <c r="AD16" s="19">
        <v>0.37614405297325099</v>
      </c>
      <c r="AE16" s="19">
        <v>0.36087955544477102</v>
      </c>
      <c r="AF16" s="19"/>
      <c r="AG16" s="19">
        <v>0.32951796196563499</v>
      </c>
      <c r="AH16" s="19">
        <v>0.53591694768748499</v>
      </c>
      <c r="AI16" s="19">
        <v>0.652427023281684</v>
      </c>
      <c r="AJ16" s="19">
        <v>0.21053242993931201</v>
      </c>
      <c r="AK16" s="19">
        <v>0.24227184318592801</v>
      </c>
      <c r="AL16" s="19">
        <v>0.196789563073546</v>
      </c>
      <c r="AM16" s="19">
        <v>0.44688750531694099</v>
      </c>
      <c r="AN16" s="19">
        <v>6.5716662052881403E-2</v>
      </c>
      <c r="AO16" s="19">
        <v>0</v>
      </c>
      <c r="AP16" s="19"/>
      <c r="AQ16" s="19">
        <v>0.41806554016616199</v>
      </c>
      <c r="AR16" s="19">
        <v>0.38553835850587498</v>
      </c>
      <c r="AS16" s="19">
        <v>0.190199612700794</v>
      </c>
      <c r="AT16" s="19">
        <v>0.22876617862773799</v>
      </c>
      <c r="AU16" s="19">
        <v>0.2269563353622</v>
      </c>
      <c r="AV16" s="19">
        <v>0.16872903058783301</v>
      </c>
      <c r="AW16" s="19"/>
      <c r="AX16" s="19">
        <v>0.282912916030371</v>
      </c>
      <c r="AY16" s="19">
        <v>0.36511348867633597</v>
      </c>
      <c r="AZ16" s="19">
        <v>0.391302289294298</v>
      </c>
      <c r="BA16" s="19">
        <v>0.37363404518580501</v>
      </c>
      <c r="BB16" s="19">
        <v>0.36382682167674602</v>
      </c>
      <c r="BC16" s="19"/>
      <c r="BD16" s="19">
        <v>0.35328913790164701</v>
      </c>
      <c r="BE16" s="19">
        <v>0.35244608543860201</v>
      </c>
      <c r="BF16" s="19"/>
      <c r="BG16" s="19">
        <v>0.350313776705867</v>
      </c>
      <c r="BH16" s="19">
        <v>0.35217077649345402</v>
      </c>
      <c r="BI16" s="19"/>
      <c r="BJ16" s="19">
        <v>0.32702949962914202</v>
      </c>
      <c r="BK16" s="19">
        <v>0.39064538684481998</v>
      </c>
    </row>
    <row r="17" spans="2:63" x14ac:dyDescent="0.35">
      <c r="B17" s="17" t="s">
        <v>96</v>
      </c>
      <c r="C17" s="20">
        <v>-2.4088276237780301E-2</v>
      </c>
      <c r="D17" s="20">
        <v>-2.6631221688693401E-2</v>
      </c>
      <c r="E17" s="20">
        <v>-1.97889209651518E-2</v>
      </c>
      <c r="F17" s="20"/>
      <c r="G17" s="20">
        <v>0.15809156309988801</v>
      </c>
      <c r="H17" s="20">
        <v>4.3887427640528401E-2</v>
      </c>
      <c r="I17" s="20">
        <v>-0.146360738631824</v>
      </c>
      <c r="J17" s="20"/>
      <c r="K17" s="20">
        <v>-4.1642200036988097E-2</v>
      </c>
      <c r="L17" s="20">
        <v>-0.180935306914497</v>
      </c>
      <c r="M17" s="20">
        <v>3.02454868874883E-2</v>
      </c>
      <c r="N17" s="20">
        <v>3.7816250687022199E-2</v>
      </c>
      <c r="O17" s="20"/>
      <c r="P17" s="20">
        <v>0.223479589828258</v>
      </c>
      <c r="Q17" s="20">
        <v>9.4429921783223805E-2</v>
      </c>
      <c r="R17" s="20">
        <v>-5.5853705213294497E-2</v>
      </c>
      <c r="S17" s="20">
        <v>-0.16468491084582099</v>
      </c>
      <c r="T17" s="20"/>
      <c r="U17" s="20">
        <v>4.0068657897244599E-2</v>
      </c>
      <c r="V17" s="20">
        <v>-6.4986425449554505E-2</v>
      </c>
      <c r="W17" s="20">
        <v>-0.205361543609338</v>
      </c>
      <c r="X17" s="20">
        <v>-2.1435008577944299E-2</v>
      </c>
      <c r="Y17" s="20">
        <v>-0.34171100892540601</v>
      </c>
      <c r="Z17" s="20"/>
      <c r="AA17" s="20">
        <v>7.7044963991597703E-3</v>
      </c>
      <c r="AB17" s="20">
        <v>-3.47020395310449E-2</v>
      </c>
      <c r="AC17" s="20"/>
      <c r="AD17" s="20">
        <v>-6.6842658812174993E-2</v>
      </c>
      <c r="AE17" s="20">
        <v>-2.7456624545492098E-2</v>
      </c>
      <c r="AF17" s="20"/>
      <c r="AG17" s="20">
        <v>6.0887657275080498E-2</v>
      </c>
      <c r="AH17" s="20">
        <v>-0.326311468448089</v>
      </c>
      <c r="AI17" s="20">
        <v>-0.44968860350265799</v>
      </c>
      <c r="AJ17" s="20">
        <v>0.18769218242451399</v>
      </c>
      <c r="AK17" s="20">
        <v>0.12780610627595701</v>
      </c>
      <c r="AL17" s="20">
        <v>0.18213497846323801</v>
      </c>
      <c r="AM17" s="20">
        <v>-0.22831995606894201</v>
      </c>
      <c r="AN17" s="20">
        <v>0.42393130278267099</v>
      </c>
      <c r="AO17" s="20">
        <v>0.66385596045511097</v>
      </c>
      <c r="AP17" s="20"/>
      <c r="AQ17" s="20">
        <v>-0.13971817678597701</v>
      </c>
      <c r="AR17" s="20">
        <v>-6.5606198598589099E-2</v>
      </c>
      <c r="AS17" s="20">
        <v>0.31721446743620002</v>
      </c>
      <c r="AT17" s="20">
        <v>0.195640526936874</v>
      </c>
      <c r="AU17" s="20">
        <v>0.188943072710091</v>
      </c>
      <c r="AV17" s="20">
        <v>0.21917369001779199</v>
      </c>
      <c r="AW17" s="20"/>
      <c r="AX17" s="20">
        <v>8.1684490892554598E-2</v>
      </c>
      <c r="AY17" s="20">
        <v>-1.9720500278154501E-2</v>
      </c>
      <c r="AZ17" s="20">
        <v>-0.12170388902698701</v>
      </c>
      <c r="BA17" s="20">
        <v>-0.12087231669536</v>
      </c>
      <c r="BB17" s="20">
        <v>-4.7423403399339599E-2</v>
      </c>
      <c r="BC17" s="20"/>
      <c r="BD17" s="20">
        <v>-1.65027683076856E-2</v>
      </c>
      <c r="BE17" s="20">
        <v>-4.0806183905442599E-2</v>
      </c>
      <c r="BF17" s="20"/>
      <c r="BG17" s="20">
        <v>5.6191489557599901E-5</v>
      </c>
      <c r="BH17" s="20">
        <v>-4.4435110510488499E-2</v>
      </c>
      <c r="BI17" s="20"/>
      <c r="BJ17" s="20">
        <v>5.5244243886753898E-2</v>
      </c>
      <c r="BK17" s="20">
        <v>-0.13388735594874099</v>
      </c>
    </row>
    <row r="18" spans="2:63" x14ac:dyDescent="0.35">
      <c r="B18" s="15"/>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K22"/>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467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1010</v>
      </c>
      <c r="D7" s="10">
        <v>477</v>
      </c>
      <c r="E7" s="10">
        <v>530</v>
      </c>
      <c r="F7" s="10"/>
      <c r="G7" s="10">
        <v>154</v>
      </c>
      <c r="H7" s="10">
        <v>389</v>
      </c>
      <c r="I7" s="10">
        <v>467</v>
      </c>
      <c r="J7" s="10"/>
      <c r="K7" s="10">
        <v>185</v>
      </c>
      <c r="L7" s="10">
        <v>213</v>
      </c>
      <c r="M7" s="10">
        <v>395</v>
      </c>
      <c r="N7" s="10">
        <v>217</v>
      </c>
      <c r="O7" s="10"/>
      <c r="P7" s="10">
        <v>160</v>
      </c>
      <c r="Q7" s="10">
        <v>207</v>
      </c>
      <c r="R7" s="10">
        <v>178</v>
      </c>
      <c r="S7" s="10">
        <v>410</v>
      </c>
      <c r="T7" s="10"/>
      <c r="U7" s="10">
        <v>534</v>
      </c>
      <c r="V7" s="10">
        <v>237</v>
      </c>
      <c r="W7" s="10">
        <v>128</v>
      </c>
      <c r="X7" s="10">
        <v>79</v>
      </c>
      <c r="Y7" s="10">
        <v>15</v>
      </c>
      <c r="Z7" s="10"/>
      <c r="AA7" s="10">
        <v>325</v>
      </c>
      <c r="AB7" s="10">
        <v>340</v>
      </c>
      <c r="AC7" s="10"/>
      <c r="AD7" s="10">
        <v>407</v>
      </c>
      <c r="AE7" s="10">
        <v>427</v>
      </c>
      <c r="AF7" s="10"/>
      <c r="AG7" s="10">
        <v>223</v>
      </c>
      <c r="AH7" s="10">
        <v>239</v>
      </c>
      <c r="AI7" s="10">
        <v>89</v>
      </c>
      <c r="AJ7" s="10">
        <v>177</v>
      </c>
      <c r="AK7" s="10">
        <v>65</v>
      </c>
      <c r="AL7" s="10">
        <v>42</v>
      </c>
      <c r="AM7" s="10">
        <v>23</v>
      </c>
      <c r="AN7" s="10">
        <v>55</v>
      </c>
      <c r="AO7" s="10">
        <v>3</v>
      </c>
      <c r="AP7" s="10"/>
      <c r="AQ7" s="10">
        <v>485</v>
      </c>
      <c r="AR7" s="10">
        <v>235</v>
      </c>
      <c r="AS7" s="10">
        <v>15</v>
      </c>
      <c r="AT7" s="10">
        <v>72</v>
      </c>
      <c r="AU7" s="10">
        <v>169</v>
      </c>
      <c r="AV7" s="10">
        <v>22</v>
      </c>
      <c r="AW7" s="10"/>
      <c r="AX7" s="10">
        <v>176</v>
      </c>
      <c r="AY7" s="10">
        <v>473</v>
      </c>
      <c r="AZ7" s="10">
        <v>34</v>
      </c>
      <c r="BA7" s="10">
        <v>144</v>
      </c>
      <c r="BB7" s="10">
        <v>183</v>
      </c>
      <c r="BC7" s="10"/>
      <c r="BD7" s="10">
        <v>654</v>
      </c>
      <c r="BE7" s="10">
        <v>351</v>
      </c>
      <c r="BF7" s="10"/>
      <c r="BG7" s="10">
        <v>484</v>
      </c>
      <c r="BH7" s="10">
        <v>523</v>
      </c>
      <c r="BI7" s="10"/>
      <c r="BJ7" s="10">
        <v>583</v>
      </c>
      <c r="BK7" s="10">
        <v>400</v>
      </c>
    </row>
    <row r="8" spans="2:63" ht="30" customHeight="1" x14ac:dyDescent="0.35">
      <c r="B8" s="11" t="s">
        <v>19</v>
      </c>
      <c r="C8" s="11">
        <v>1010</v>
      </c>
      <c r="D8" s="11">
        <v>504</v>
      </c>
      <c r="E8" s="11">
        <v>503</v>
      </c>
      <c r="F8" s="11"/>
      <c r="G8" s="11">
        <v>177</v>
      </c>
      <c r="H8" s="11">
        <v>366</v>
      </c>
      <c r="I8" s="11">
        <v>467</v>
      </c>
      <c r="J8" s="11"/>
      <c r="K8" s="11">
        <v>172</v>
      </c>
      <c r="L8" s="11">
        <v>210</v>
      </c>
      <c r="M8" s="11">
        <v>387</v>
      </c>
      <c r="N8" s="11">
        <v>241</v>
      </c>
      <c r="O8" s="11"/>
      <c r="P8" s="11">
        <v>162</v>
      </c>
      <c r="Q8" s="11">
        <v>211</v>
      </c>
      <c r="R8" s="11">
        <v>177</v>
      </c>
      <c r="S8" s="11">
        <v>407</v>
      </c>
      <c r="T8" s="11"/>
      <c r="U8" s="11">
        <v>557</v>
      </c>
      <c r="V8" s="11">
        <v>223</v>
      </c>
      <c r="W8" s="11">
        <v>122</v>
      </c>
      <c r="X8" s="11">
        <v>75</v>
      </c>
      <c r="Y8" s="11">
        <v>15</v>
      </c>
      <c r="Z8" s="11"/>
      <c r="AA8" s="11">
        <v>322</v>
      </c>
      <c r="AB8" s="11">
        <v>343</v>
      </c>
      <c r="AC8" s="11"/>
      <c r="AD8" s="11">
        <v>403</v>
      </c>
      <c r="AE8" s="11">
        <v>429</v>
      </c>
      <c r="AF8" s="11"/>
      <c r="AG8" s="11">
        <v>223</v>
      </c>
      <c r="AH8" s="11">
        <v>236</v>
      </c>
      <c r="AI8" s="11">
        <v>85</v>
      </c>
      <c r="AJ8" s="11">
        <v>185</v>
      </c>
      <c r="AK8" s="11">
        <v>65</v>
      </c>
      <c r="AL8" s="11">
        <v>45</v>
      </c>
      <c r="AM8" s="11">
        <v>23</v>
      </c>
      <c r="AN8" s="11">
        <v>57</v>
      </c>
      <c r="AO8" s="11">
        <v>3</v>
      </c>
      <c r="AP8" s="11"/>
      <c r="AQ8" s="11">
        <v>482</v>
      </c>
      <c r="AR8" s="11">
        <v>234</v>
      </c>
      <c r="AS8" s="11">
        <v>15</v>
      </c>
      <c r="AT8" s="11">
        <v>72</v>
      </c>
      <c r="AU8" s="11">
        <v>173</v>
      </c>
      <c r="AV8" s="11">
        <v>22</v>
      </c>
      <c r="AW8" s="11"/>
      <c r="AX8" s="11">
        <v>181</v>
      </c>
      <c r="AY8" s="11">
        <v>472</v>
      </c>
      <c r="AZ8" s="11">
        <v>35</v>
      </c>
      <c r="BA8" s="11">
        <v>140</v>
      </c>
      <c r="BB8" s="11">
        <v>181</v>
      </c>
      <c r="BC8" s="11"/>
      <c r="BD8" s="11">
        <v>647</v>
      </c>
      <c r="BE8" s="11">
        <v>358</v>
      </c>
      <c r="BF8" s="11"/>
      <c r="BG8" s="11">
        <v>482</v>
      </c>
      <c r="BH8" s="11">
        <v>525</v>
      </c>
      <c r="BI8" s="11"/>
      <c r="BJ8" s="11">
        <v>578</v>
      </c>
      <c r="BK8" s="11">
        <v>404</v>
      </c>
    </row>
    <row r="9" spans="2:63" x14ac:dyDescent="0.35">
      <c r="B9" s="17" t="s">
        <v>322</v>
      </c>
      <c r="C9" s="16">
        <v>0.167655653637275</v>
      </c>
      <c r="D9" s="16">
        <v>0.13756025651328299</v>
      </c>
      <c r="E9" s="16">
        <v>0.198785811710329</v>
      </c>
      <c r="F9" s="16"/>
      <c r="G9" s="16">
        <v>0.17554036347579</v>
      </c>
      <c r="H9" s="16">
        <v>0.18160423036450299</v>
      </c>
      <c r="I9" s="16">
        <v>0.15373947424907</v>
      </c>
      <c r="J9" s="16"/>
      <c r="K9" s="16">
        <v>0.14865079822006799</v>
      </c>
      <c r="L9" s="16">
        <v>0.14952108599066199</v>
      </c>
      <c r="M9" s="16">
        <v>0.178453053102889</v>
      </c>
      <c r="N9" s="16">
        <v>0.17967470515647199</v>
      </c>
      <c r="O9" s="16"/>
      <c r="P9" s="16">
        <v>0.28716230318698699</v>
      </c>
      <c r="Q9" s="16">
        <v>0.16738856413745101</v>
      </c>
      <c r="R9" s="16">
        <v>0.140050450072293</v>
      </c>
      <c r="S9" s="16">
        <v>0.139701946508449</v>
      </c>
      <c r="T9" s="16"/>
      <c r="U9" s="16">
        <v>0.19121437298389701</v>
      </c>
      <c r="V9" s="16">
        <v>0.13696768233254999</v>
      </c>
      <c r="W9" s="16">
        <v>0.111634188767613</v>
      </c>
      <c r="X9" s="16">
        <v>0.15029271760766599</v>
      </c>
      <c r="Y9" s="16">
        <v>0.15883047127727401</v>
      </c>
      <c r="Z9" s="16"/>
      <c r="AA9" s="16">
        <v>0.20372227111762101</v>
      </c>
      <c r="AB9" s="16">
        <v>0.16548202554734501</v>
      </c>
      <c r="AC9" s="16"/>
      <c r="AD9" s="16">
        <v>0.171174470207896</v>
      </c>
      <c r="AE9" s="16">
        <v>0.16220374408545801</v>
      </c>
      <c r="AF9" s="16"/>
      <c r="AG9" s="16">
        <v>0.217367340543828</v>
      </c>
      <c r="AH9" s="16">
        <v>0.118285919327107</v>
      </c>
      <c r="AI9" s="16">
        <v>0.115172986773007</v>
      </c>
      <c r="AJ9" s="16">
        <v>0.11595969493491699</v>
      </c>
      <c r="AK9" s="16">
        <v>0.13203492885784901</v>
      </c>
      <c r="AL9" s="16">
        <v>0.24548664895140501</v>
      </c>
      <c r="AM9" s="16">
        <v>0.16652140773556001</v>
      </c>
      <c r="AN9" s="16">
        <v>0.26891728889250199</v>
      </c>
      <c r="AO9" s="16">
        <v>0.31659066330119101</v>
      </c>
      <c r="AP9" s="16"/>
      <c r="AQ9" s="16">
        <v>0.14580975011042399</v>
      </c>
      <c r="AR9" s="16">
        <v>0.13928833575451199</v>
      </c>
      <c r="AS9" s="16">
        <v>0.21737851458995999</v>
      </c>
      <c r="AT9" s="16">
        <v>0.243007655938209</v>
      </c>
      <c r="AU9" s="16">
        <v>0.231825489064313</v>
      </c>
      <c r="AV9" s="16">
        <v>0.13100562954661299</v>
      </c>
      <c r="AW9" s="16"/>
      <c r="AX9" s="16">
        <v>0.235047384512825</v>
      </c>
      <c r="AY9" s="16">
        <v>0.14694281912981599</v>
      </c>
      <c r="AZ9" s="16">
        <v>0.19016361802179399</v>
      </c>
      <c r="BA9" s="16">
        <v>0.118006463030492</v>
      </c>
      <c r="BB9" s="16">
        <v>0.18830241220871599</v>
      </c>
      <c r="BC9" s="16"/>
      <c r="BD9" s="16">
        <v>0.14857162655471001</v>
      </c>
      <c r="BE9" s="16">
        <v>0.201961619664871</v>
      </c>
      <c r="BF9" s="16"/>
      <c r="BG9" s="16">
        <v>0.14863016040830701</v>
      </c>
      <c r="BH9" s="16">
        <v>0.18418553030592999</v>
      </c>
      <c r="BI9" s="16"/>
      <c r="BJ9" s="16">
        <v>0.185090244056661</v>
      </c>
      <c r="BK9" s="16">
        <v>0.144862925175616</v>
      </c>
    </row>
    <row r="10" spans="2:63" x14ac:dyDescent="0.35">
      <c r="B10" s="17" t="s">
        <v>323</v>
      </c>
      <c r="C10" s="16">
        <v>0.37207840103164802</v>
      </c>
      <c r="D10" s="16">
        <v>0.38795893090959599</v>
      </c>
      <c r="E10" s="16">
        <v>0.35638027104534797</v>
      </c>
      <c r="F10" s="16"/>
      <c r="G10" s="16">
        <v>0.35398283224777499</v>
      </c>
      <c r="H10" s="16">
        <v>0.36859783521136802</v>
      </c>
      <c r="I10" s="16">
        <v>0.38166022899372598</v>
      </c>
      <c r="J10" s="16"/>
      <c r="K10" s="16">
        <v>0.32594576213538501</v>
      </c>
      <c r="L10" s="16">
        <v>0.38404409743186801</v>
      </c>
      <c r="M10" s="16">
        <v>0.35823692269204799</v>
      </c>
      <c r="N10" s="16">
        <v>0.41677499171177901</v>
      </c>
      <c r="O10" s="16"/>
      <c r="P10" s="16">
        <v>0.36137882839218699</v>
      </c>
      <c r="Q10" s="16">
        <v>0.39873024831320802</v>
      </c>
      <c r="R10" s="16">
        <v>0.39963293350099199</v>
      </c>
      <c r="S10" s="16">
        <v>0.36198809386167702</v>
      </c>
      <c r="T10" s="16"/>
      <c r="U10" s="16">
        <v>0.376745251416303</v>
      </c>
      <c r="V10" s="16">
        <v>0.38583267445292502</v>
      </c>
      <c r="W10" s="16">
        <v>0.37954161986166901</v>
      </c>
      <c r="X10" s="16">
        <v>0.372219179121207</v>
      </c>
      <c r="Y10" s="16">
        <v>0.242265493031532</v>
      </c>
      <c r="Z10" s="16"/>
      <c r="AA10" s="16">
        <v>0.37010682558713198</v>
      </c>
      <c r="AB10" s="16">
        <v>0.39484538618736598</v>
      </c>
      <c r="AC10" s="16"/>
      <c r="AD10" s="16">
        <v>0.34841363226994099</v>
      </c>
      <c r="AE10" s="16">
        <v>0.39094386020531002</v>
      </c>
      <c r="AF10" s="16"/>
      <c r="AG10" s="16">
        <v>0.38157690548448697</v>
      </c>
      <c r="AH10" s="16">
        <v>0.42498869780155002</v>
      </c>
      <c r="AI10" s="16">
        <v>0.357216735055852</v>
      </c>
      <c r="AJ10" s="16">
        <v>0.38725460961858099</v>
      </c>
      <c r="AK10" s="16">
        <v>0.32124938455930602</v>
      </c>
      <c r="AL10" s="16">
        <v>0.26903284653084297</v>
      </c>
      <c r="AM10" s="16">
        <v>0.37347922392869498</v>
      </c>
      <c r="AN10" s="16">
        <v>0.38585403736885898</v>
      </c>
      <c r="AO10" s="16">
        <v>0.33614403954488897</v>
      </c>
      <c r="AP10" s="16"/>
      <c r="AQ10" s="16">
        <v>0.38130404258732598</v>
      </c>
      <c r="AR10" s="16">
        <v>0.33700629871923798</v>
      </c>
      <c r="AS10" s="16">
        <v>0.42789536438507603</v>
      </c>
      <c r="AT10" s="16">
        <v>0.35699763418998898</v>
      </c>
      <c r="AU10" s="16">
        <v>0.396808180002857</v>
      </c>
      <c r="AV10" s="16">
        <v>0.42466931692045201</v>
      </c>
      <c r="AW10" s="16"/>
      <c r="AX10" s="16">
        <v>0.35058832344041002</v>
      </c>
      <c r="AY10" s="16">
        <v>0.38524537523283597</v>
      </c>
      <c r="AZ10" s="16">
        <v>0.37997565859876198</v>
      </c>
      <c r="BA10" s="16">
        <v>0.34761577749476003</v>
      </c>
      <c r="BB10" s="16">
        <v>0.37669065019703402</v>
      </c>
      <c r="BC10" s="16"/>
      <c r="BD10" s="16">
        <v>0.383792436788642</v>
      </c>
      <c r="BE10" s="16">
        <v>0.35307739803659499</v>
      </c>
      <c r="BF10" s="16"/>
      <c r="BG10" s="16">
        <v>0.38984371037438997</v>
      </c>
      <c r="BH10" s="16">
        <v>0.35592399212394799</v>
      </c>
      <c r="BI10" s="16"/>
      <c r="BJ10" s="16">
        <v>0.40877141949497597</v>
      </c>
      <c r="BK10" s="16">
        <v>0.32896308719803302</v>
      </c>
    </row>
    <row r="11" spans="2:63" x14ac:dyDescent="0.35">
      <c r="B11" s="17" t="s">
        <v>324</v>
      </c>
      <c r="C11" s="16">
        <v>0.251206564502369</v>
      </c>
      <c r="D11" s="16">
        <v>0.26469105821274402</v>
      </c>
      <c r="E11" s="16">
        <v>0.237304787962383</v>
      </c>
      <c r="F11" s="16"/>
      <c r="G11" s="16">
        <v>0.23644895395034499</v>
      </c>
      <c r="H11" s="16">
        <v>0.238421131182987</v>
      </c>
      <c r="I11" s="16">
        <v>0.26681482248119398</v>
      </c>
      <c r="J11" s="16"/>
      <c r="K11" s="16">
        <v>0.29277551082518799</v>
      </c>
      <c r="L11" s="16">
        <v>0.25026335425832302</v>
      </c>
      <c r="M11" s="16">
        <v>0.25037819628850799</v>
      </c>
      <c r="N11" s="16">
        <v>0.22370820242484299</v>
      </c>
      <c r="O11" s="16"/>
      <c r="P11" s="16">
        <v>0.175116974765675</v>
      </c>
      <c r="Q11" s="16">
        <v>0.245322818633327</v>
      </c>
      <c r="R11" s="16">
        <v>0.22415737103043301</v>
      </c>
      <c r="S11" s="16">
        <v>0.29116945970465002</v>
      </c>
      <c r="T11" s="16"/>
      <c r="U11" s="16">
        <v>0.26449367392620599</v>
      </c>
      <c r="V11" s="16">
        <v>0.241119618389492</v>
      </c>
      <c r="W11" s="16">
        <v>0.209549308877475</v>
      </c>
      <c r="X11" s="16">
        <v>0.283271379294042</v>
      </c>
      <c r="Y11" s="16">
        <v>0.25717256733070498</v>
      </c>
      <c r="Z11" s="16"/>
      <c r="AA11" s="16">
        <v>0.23226929308896899</v>
      </c>
      <c r="AB11" s="16">
        <v>0.23692710001029699</v>
      </c>
      <c r="AC11" s="16"/>
      <c r="AD11" s="16">
        <v>0.249488235774526</v>
      </c>
      <c r="AE11" s="16">
        <v>0.246684532468085</v>
      </c>
      <c r="AF11" s="16"/>
      <c r="AG11" s="16">
        <v>0.25203438224799801</v>
      </c>
      <c r="AH11" s="16">
        <v>0.24224211305402699</v>
      </c>
      <c r="AI11" s="16">
        <v>0.224355749823306</v>
      </c>
      <c r="AJ11" s="16">
        <v>0.29285389883539298</v>
      </c>
      <c r="AK11" s="16">
        <v>0.25192698447638701</v>
      </c>
      <c r="AL11" s="16">
        <v>0.28438537318498402</v>
      </c>
      <c r="AM11" s="16">
        <v>0.211170997013467</v>
      </c>
      <c r="AN11" s="16">
        <v>0.208656600764732</v>
      </c>
      <c r="AO11" s="16">
        <v>0.34726529715392002</v>
      </c>
      <c r="AP11" s="16"/>
      <c r="AQ11" s="16">
        <v>0.283815185860118</v>
      </c>
      <c r="AR11" s="16">
        <v>0.25967025432663798</v>
      </c>
      <c r="AS11" s="16">
        <v>0.106270438408441</v>
      </c>
      <c r="AT11" s="16">
        <v>0.215780625544326</v>
      </c>
      <c r="AU11" s="16">
        <v>0.193505085472129</v>
      </c>
      <c r="AV11" s="16">
        <v>0.17737468527643999</v>
      </c>
      <c r="AW11" s="16"/>
      <c r="AX11" s="16">
        <v>0.236554734406207</v>
      </c>
      <c r="AY11" s="16">
        <v>0.23148317544768299</v>
      </c>
      <c r="AZ11" s="16">
        <v>0.26982942313776698</v>
      </c>
      <c r="BA11" s="16">
        <v>0.32063842887678001</v>
      </c>
      <c r="BB11" s="16">
        <v>0.25985165023803097</v>
      </c>
      <c r="BC11" s="16"/>
      <c r="BD11" s="16">
        <v>0.248139398811767</v>
      </c>
      <c r="BE11" s="16">
        <v>0.257558532815166</v>
      </c>
      <c r="BF11" s="16"/>
      <c r="BG11" s="16">
        <v>0.25308870591176502</v>
      </c>
      <c r="BH11" s="16">
        <v>0.25090511660058701</v>
      </c>
      <c r="BI11" s="16"/>
      <c r="BJ11" s="16">
        <v>0.23248395575985401</v>
      </c>
      <c r="BK11" s="16">
        <v>0.27784088171145299</v>
      </c>
    </row>
    <row r="12" spans="2:63" x14ac:dyDescent="0.35">
      <c r="B12" s="17" t="s">
        <v>325</v>
      </c>
      <c r="C12" s="16">
        <v>9.2321625986439601E-2</v>
      </c>
      <c r="D12" s="16">
        <v>0.11117966694111101</v>
      </c>
      <c r="E12" s="16">
        <v>7.3990474285379096E-2</v>
      </c>
      <c r="F12" s="16"/>
      <c r="G12" s="16">
        <v>9.7346316979526407E-2</v>
      </c>
      <c r="H12" s="16">
        <v>9.6252465316171806E-2</v>
      </c>
      <c r="I12" s="16">
        <v>8.7338248321116002E-2</v>
      </c>
      <c r="J12" s="16"/>
      <c r="K12" s="16">
        <v>7.8155890628904295E-2</v>
      </c>
      <c r="L12" s="16">
        <v>0.120510879899771</v>
      </c>
      <c r="M12" s="16">
        <v>0.10038217416452801</v>
      </c>
      <c r="N12" s="16">
        <v>6.4944517736161E-2</v>
      </c>
      <c r="O12" s="16"/>
      <c r="P12" s="16">
        <v>6.8126738241905502E-2</v>
      </c>
      <c r="Q12" s="16">
        <v>6.8785833466810803E-2</v>
      </c>
      <c r="R12" s="16">
        <v>8.9956059874482505E-2</v>
      </c>
      <c r="S12" s="16">
        <v>0.115667180333065</v>
      </c>
      <c r="T12" s="16"/>
      <c r="U12" s="16">
        <v>6.5532637607147795E-2</v>
      </c>
      <c r="V12" s="16">
        <v>0.103535086117933</v>
      </c>
      <c r="W12" s="16">
        <v>0.13460138186715601</v>
      </c>
      <c r="X12" s="16">
        <v>0.139309329973408</v>
      </c>
      <c r="Y12" s="16">
        <v>0.183055137308055</v>
      </c>
      <c r="Z12" s="16"/>
      <c r="AA12" s="16">
        <v>9.3666546982587306E-2</v>
      </c>
      <c r="AB12" s="16">
        <v>8.5116549903953106E-2</v>
      </c>
      <c r="AC12" s="16"/>
      <c r="AD12" s="16">
        <v>0.109893718273376</v>
      </c>
      <c r="AE12" s="16">
        <v>8.4213046165489705E-2</v>
      </c>
      <c r="AF12" s="16"/>
      <c r="AG12" s="16">
        <v>6.6128308763487395E-2</v>
      </c>
      <c r="AH12" s="16">
        <v>0.11457546631587499</v>
      </c>
      <c r="AI12" s="16">
        <v>0.145078997200808</v>
      </c>
      <c r="AJ12" s="16">
        <v>0.104287966484788</v>
      </c>
      <c r="AK12" s="16">
        <v>0.15792188276792499</v>
      </c>
      <c r="AL12" s="16">
        <v>0.116025318107962</v>
      </c>
      <c r="AM12" s="16">
        <v>8.3314633291557902E-2</v>
      </c>
      <c r="AN12" s="16">
        <v>0</v>
      </c>
      <c r="AO12" s="16">
        <v>0</v>
      </c>
      <c r="AP12" s="16"/>
      <c r="AQ12" s="16">
        <v>8.5533286578432594E-2</v>
      </c>
      <c r="AR12" s="16">
        <v>0.134467021146051</v>
      </c>
      <c r="AS12" s="16">
        <v>0</v>
      </c>
      <c r="AT12" s="16">
        <v>6.7019647263673501E-2</v>
      </c>
      <c r="AU12" s="16">
        <v>8.2622743013607197E-2</v>
      </c>
      <c r="AV12" s="16">
        <v>6.8157124318543705E-2</v>
      </c>
      <c r="AW12" s="16"/>
      <c r="AX12" s="16">
        <v>7.3644084866592893E-2</v>
      </c>
      <c r="AY12" s="16">
        <v>0.110880529306673</v>
      </c>
      <c r="AZ12" s="16">
        <v>8.0855961473521198E-2</v>
      </c>
      <c r="BA12" s="16">
        <v>9.6823110081702898E-2</v>
      </c>
      <c r="BB12" s="16">
        <v>6.1426633536413699E-2</v>
      </c>
      <c r="BC12" s="16"/>
      <c r="BD12" s="16">
        <v>0.10483313515378299</v>
      </c>
      <c r="BE12" s="16">
        <v>7.0919422756887701E-2</v>
      </c>
      <c r="BF12" s="16"/>
      <c r="BG12" s="16">
        <v>0.102616256239751</v>
      </c>
      <c r="BH12" s="16">
        <v>8.3403975378641901E-2</v>
      </c>
      <c r="BI12" s="16"/>
      <c r="BJ12" s="16">
        <v>7.4918899266329997E-2</v>
      </c>
      <c r="BK12" s="16">
        <v>0.11993049211312901</v>
      </c>
    </row>
    <row r="13" spans="2:63" x14ac:dyDescent="0.35">
      <c r="B13" s="17" t="s">
        <v>326</v>
      </c>
      <c r="C13" s="16">
        <v>4.0969486053444901E-2</v>
      </c>
      <c r="D13" s="16">
        <v>3.49873945542961E-2</v>
      </c>
      <c r="E13" s="16">
        <v>4.7202776755680499E-2</v>
      </c>
      <c r="F13" s="16"/>
      <c r="G13" s="16">
        <v>2.2067975442311E-2</v>
      </c>
      <c r="H13" s="16">
        <v>3.5599820186482299E-2</v>
      </c>
      <c r="I13" s="16">
        <v>5.2336814786055799E-2</v>
      </c>
      <c r="J13" s="16"/>
      <c r="K13" s="16">
        <v>4.8000308086202703E-2</v>
      </c>
      <c r="L13" s="16">
        <v>2.2832807972809101E-2</v>
      </c>
      <c r="M13" s="16">
        <v>5.3840566869673603E-2</v>
      </c>
      <c r="N13" s="16">
        <v>3.10927984995687E-2</v>
      </c>
      <c r="O13" s="16"/>
      <c r="P13" s="16">
        <v>2.45244853211894E-2</v>
      </c>
      <c r="Q13" s="16">
        <v>3.5698941816639101E-2</v>
      </c>
      <c r="R13" s="16">
        <v>6.05018952584645E-2</v>
      </c>
      <c r="S13" s="16">
        <v>4.02702238903275E-2</v>
      </c>
      <c r="T13" s="16"/>
      <c r="U13" s="16">
        <v>2.5956158885044201E-2</v>
      </c>
      <c r="V13" s="16">
        <v>6.34103420863001E-2</v>
      </c>
      <c r="W13" s="16">
        <v>5.3336694385690997E-2</v>
      </c>
      <c r="X13" s="16">
        <v>2.56351600008503E-2</v>
      </c>
      <c r="Y13" s="16">
        <v>0.15867633105243301</v>
      </c>
      <c r="Z13" s="16"/>
      <c r="AA13" s="16">
        <v>4.37774742599992E-2</v>
      </c>
      <c r="AB13" s="16">
        <v>5.0010122300278799E-2</v>
      </c>
      <c r="AC13" s="16"/>
      <c r="AD13" s="16">
        <v>4.1883803680362798E-2</v>
      </c>
      <c r="AE13" s="16">
        <v>4.7957278881364897E-2</v>
      </c>
      <c r="AF13" s="16"/>
      <c r="AG13" s="16">
        <v>3.4892322485208599E-2</v>
      </c>
      <c r="AH13" s="16">
        <v>5.3099323839843997E-2</v>
      </c>
      <c r="AI13" s="16">
        <v>8.4064304579042903E-2</v>
      </c>
      <c r="AJ13" s="16">
        <v>3.8586648363998298E-2</v>
      </c>
      <c r="AK13" s="16">
        <v>3.1152019340013999E-2</v>
      </c>
      <c r="AL13" s="16">
        <v>2.2522432503477598E-2</v>
      </c>
      <c r="AM13" s="16">
        <v>0</v>
      </c>
      <c r="AN13" s="16">
        <v>0</v>
      </c>
      <c r="AO13" s="16">
        <v>0</v>
      </c>
      <c r="AP13" s="16"/>
      <c r="AQ13" s="16">
        <v>3.4285088672377E-2</v>
      </c>
      <c r="AR13" s="16">
        <v>7.0117745031951506E-2</v>
      </c>
      <c r="AS13" s="16">
        <v>0.12542767833448201</v>
      </c>
      <c r="AT13" s="16">
        <v>3.93010101064152E-2</v>
      </c>
      <c r="AU13" s="16">
        <v>2.1665978381491001E-2</v>
      </c>
      <c r="AV13" s="16">
        <v>0</v>
      </c>
      <c r="AW13" s="16"/>
      <c r="AX13" s="16">
        <v>2.5354624255142798E-2</v>
      </c>
      <c r="AY13" s="16">
        <v>4.5503614839228802E-2</v>
      </c>
      <c r="AZ13" s="16">
        <v>2.7034345106699501E-2</v>
      </c>
      <c r="BA13" s="16">
        <v>4.2050368257518102E-2</v>
      </c>
      <c r="BB13" s="16">
        <v>4.6614926958572202E-2</v>
      </c>
      <c r="BC13" s="16"/>
      <c r="BD13" s="16">
        <v>3.8674376196870003E-2</v>
      </c>
      <c r="BE13" s="16">
        <v>4.5667114371158599E-2</v>
      </c>
      <c r="BF13" s="16"/>
      <c r="BG13" s="16">
        <v>4.0194093393182397E-2</v>
      </c>
      <c r="BH13" s="16">
        <v>4.0082892723506E-2</v>
      </c>
      <c r="BI13" s="16"/>
      <c r="BJ13" s="16">
        <v>2.8427180361910699E-2</v>
      </c>
      <c r="BK13" s="16">
        <v>5.9629583411492999E-2</v>
      </c>
    </row>
    <row r="14" spans="2:63" x14ac:dyDescent="0.35">
      <c r="B14" s="17" t="s">
        <v>164</v>
      </c>
      <c r="C14" s="16">
        <v>7.57682687888242E-2</v>
      </c>
      <c r="D14" s="16">
        <v>6.3622692868969793E-2</v>
      </c>
      <c r="E14" s="16">
        <v>8.6335878240880501E-2</v>
      </c>
      <c r="F14" s="16"/>
      <c r="G14" s="16">
        <v>0.114613557904253</v>
      </c>
      <c r="H14" s="16">
        <v>7.9524517738487996E-2</v>
      </c>
      <c r="I14" s="16">
        <v>5.8110411168837701E-2</v>
      </c>
      <c r="J14" s="16"/>
      <c r="K14" s="16">
        <v>0.106471730104251</v>
      </c>
      <c r="L14" s="16">
        <v>7.2827774446566504E-2</v>
      </c>
      <c r="M14" s="16">
        <v>5.8709086882353698E-2</v>
      </c>
      <c r="N14" s="16">
        <v>8.3804784471176605E-2</v>
      </c>
      <c r="O14" s="16"/>
      <c r="P14" s="16">
        <v>8.3690670092055996E-2</v>
      </c>
      <c r="Q14" s="16">
        <v>8.4073593632563906E-2</v>
      </c>
      <c r="R14" s="16">
        <v>8.5701290263335395E-2</v>
      </c>
      <c r="S14" s="16">
        <v>5.12030957018315E-2</v>
      </c>
      <c r="T14" s="16"/>
      <c r="U14" s="16">
        <v>7.6057905181402305E-2</v>
      </c>
      <c r="V14" s="16">
        <v>6.9134596620800404E-2</v>
      </c>
      <c r="W14" s="16">
        <v>0.11133680624039601</v>
      </c>
      <c r="X14" s="16">
        <v>2.92722340028259E-2</v>
      </c>
      <c r="Y14" s="16">
        <v>0</v>
      </c>
      <c r="Z14" s="16"/>
      <c r="AA14" s="16">
        <v>5.64575889636919E-2</v>
      </c>
      <c r="AB14" s="16">
        <v>6.7618816050759506E-2</v>
      </c>
      <c r="AC14" s="16"/>
      <c r="AD14" s="16">
        <v>7.9146139793898396E-2</v>
      </c>
      <c r="AE14" s="16">
        <v>6.7997538194291704E-2</v>
      </c>
      <c r="AF14" s="16"/>
      <c r="AG14" s="16">
        <v>4.8000740474990797E-2</v>
      </c>
      <c r="AH14" s="16">
        <v>4.6808479661596902E-2</v>
      </c>
      <c r="AI14" s="16">
        <v>7.4111226567983704E-2</v>
      </c>
      <c r="AJ14" s="16">
        <v>6.10571817623227E-2</v>
      </c>
      <c r="AK14" s="16">
        <v>0.105714799998519</v>
      </c>
      <c r="AL14" s="16">
        <v>6.2547380721328802E-2</v>
      </c>
      <c r="AM14" s="16">
        <v>0.16551373803072</v>
      </c>
      <c r="AN14" s="16">
        <v>0.136572072973906</v>
      </c>
      <c r="AO14" s="16">
        <v>0</v>
      </c>
      <c r="AP14" s="16"/>
      <c r="AQ14" s="16">
        <v>6.9252646191322403E-2</v>
      </c>
      <c r="AR14" s="16">
        <v>5.9450345021609702E-2</v>
      </c>
      <c r="AS14" s="16">
        <v>0.12302800428204</v>
      </c>
      <c r="AT14" s="16">
        <v>7.7893426957386797E-2</v>
      </c>
      <c r="AU14" s="16">
        <v>7.3572524065602093E-2</v>
      </c>
      <c r="AV14" s="16">
        <v>0.198793243937952</v>
      </c>
      <c r="AW14" s="16"/>
      <c r="AX14" s="16">
        <v>7.8810848518823196E-2</v>
      </c>
      <c r="AY14" s="16">
        <v>7.9944486043763793E-2</v>
      </c>
      <c r="AZ14" s="16">
        <v>5.2140993661456102E-2</v>
      </c>
      <c r="BA14" s="16">
        <v>7.4865852258747201E-2</v>
      </c>
      <c r="BB14" s="16">
        <v>6.7113726861232501E-2</v>
      </c>
      <c r="BC14" s="16"/>
      <c r="BD14" s="16">
        <v>7.5989026494227493E-2</v>
      </c>
      <c r="BE14" s="16">
        <v>7.0815912355322405E-2</v>
      </c>
      <c r="BF14" s="16"/>
      <c r="BG14" s="16">
        <v>6.5627073672603994E-2</v>
      </c>
      <c r="BH14" s="16">
        <v>8.5498492867387005E-2</v>
      </c>
      <c r="BI14" s="16"/>
      <c r="BJ14" s="16">
        <v>7.0308301060268003E-2</v>
      </c>
      <c r="BK14" s="16">
        <v>6.8773030390276005E-2</v>
      </c>
    </row>
    <row r="15" spans="2:63" x14ac:dyDescent="0.35">
      <c r="B15" s="17" t="s">
        <v>327</v>
      </c>
      <c r="C15" s="19">
        <v>0.53973405466892299</v>
      </c>
      <c r="D15" s="19">
        <v>0.52551918742287895</v>
      </c>
      <c r="E15" s="19">
        <v>0.55516608275567703</v>
      </c>
      <c r="F15" s="19"/>
      <c r="G15" s="19">
        <v>0.52952319572356499</v>
      </c>
      <c r="H15" s="19">
        <v>0.55020206557587104</v>
      </c>
      <c r="I15" s="19">
        <v>0.53539970324279595</v>
      </c>
      <c r="J15" s="19"/>
      <c r="K15" s="19">
        <v>0.474596560355453</v>
      </c>
      <c r="L15" s="19">
        <v>0.53356518342253101</v>
      </c>
      <c r="M15" s="19">
        <v>0.53668997579493705</v>
      </c>
      <c r="N15" s="19">
        <v>0.596449696868251</v>
      </c>
      <c r="O15" s="19"/>
      <c r="P15" s="19">
        <v>0.64854113157917403</v>
      </c>
      <c r="Q15" s="19">
        <v>0.56611881245065898</v>
      </c>
      <c r="R15" s="19">
        <v>0.53968338357328505</v>
      </c>
      <c r="S15" s="19">
        <v>0.50169004037012599</v>
      </c>
      <c r="T15" s="19"/>
      <c r="U15" s="19">
        <v>0.56795962440019898</v>
      </c>
      <c r="V15" s="19">
        <v>0.52280035678547498</v>
      </c>
      <c r="W15" s="19">
        <v>0.49117580862928201</v>
      </c>
      <c r="X15" s="19">
        <v>0.52251189672887399</v>
      </c>
      <c r="Y15" s="19">
        <v>0.40109596430880701</v>
      </c>
      <c r="Z15" s="19"/>
      <c r="AA15" s="19">
        <v>0.57382909670475302</v>
      </c>
      <c r="AB15" s="19">
        <v>0.56032741173471101</v>
      </c>
      <c r="AC15" s="19"/>
      <c r="AD15" s="19">
        <v>0.51958810247783704</v>
      </c>
      <c r="AE15" s="19">
        <v>0.55314760429076804</v>
      </c>
      <c r="AF15" s="19"/>
      <c r="AG15" s="19">
        <v>0.59894424602831497</v>
      </c>
      <c r="AH15" s="19">
        <v>0.54327461712865699</v>
      </c>
      <c r="AI15" s="19">
        <v>0.47238972182886002</v>
      </c>
      <c r="AJ15" s="19">
        <v>0.50321430455349703</v>
      </c>
      <c r="AK15" s="19">
        <v>0.45328431341715503</v>
      </c>
      <c r="AL15" s="19">
        <v>0.51451949548224696</v>
      </c>
      <c r="AM15" s="19">
        <v>0.54000063166425505</v>
      </c>
      <c r="AN15" s="19">
        <v>0.65477132626136203</v>
      </c>
      <c r="AO15" s="19">
        <v>0.65273470284608004</v>
      </c>
      <c r="AP15" s="19"/>
      <c r="AQ15" s="19">
        <v>0.52711379269775005</v>
      </c>
      <c r="AR15" s="19">
        <v>0.47629463447374998</v>
      </c>
      <c r="AS15" s="19">
        <v>0.64527387897503696</v>
      </c>
      <c r="AT15" s="19">
        <v>0.60000529012819903</v>
      </c>
      <c r="AU15" s="19">
        <v>0.62863366906717</v>
      </c>
      <c r="AV15" s="19">
        <v>0.55567494646706495</v>
      </c>
      <c r="AW15" s="19"/>
      <c r="AX15" s="19">
        <v>0.58563570795323405</v>
      </c>
      <c r="AY15" s="19">
        <v>0.53218819436265197</v>
      </c>
      <c r="AZ15" s="19">
        <v>0.57013927662055597</v>
      </c>
      <c r="BA15" s="19">
        <v>0.46562224052525197</v>
      </c>
      <c r="BB15" s="19">
        <v>0.56499306240574998</v>
      </c>
      <c r="BC15" s="19"/>
      <c r="BD15" s="19">
        <v>0.53236406334335196</v>
      </c>
      <c r="BE15" s="19">
        <v>0.55503901770146602</v>
      </c>
      <c r="BF15" s="19"/>
      <c r="BG15" s="19">
        <v>0.53847387078269704</v>
      </c>
      <c r="BH15" s="19">
        <v>0.54010952242987798</v>
      </c>
      <c r="BI15" s="19"/>
      <c r="BJ15" s="19">
        <v>0.59386166355163705</v>
      </c>
      <c r="BK15" s="19">
        <v>0.47382601237364902</v>
      </c>
    </row>
    <row r="16" spans="2:63" x14ac:dyDescent="0.35">
      <c r="B16" s="17" t="s">
        <v>328</v>
      </c>
      <c r="C16" s="19">
        <v>0.133291112039885</v>
      </c>
      <c r="D16" s="19">
        <v>0.14616706149540801</v>
      </c>
      <c r="E16" s="19">
        <v>0.12119325104106</v>
      </c>
      <c r="F16" s="19"/>
      <c r="G16" s="19">
        <v>0.119414292421837</v>
      </c>
      <c r="H16" s="19">
        <v>0.13185228550265399</v>
      </c>
      <c r="I16" s="19">
        <v>0.13967506310717201</v>
      </c>
      <c r="J16" s="19"/>
      <c r="K16" s="19">
        <v>0.126156198715107</v>
      </c>
      <c r="L16" s="19">
        <v>0.14334368787258001</v>
      </c>
      <c r="M16" s="19">
        <v>0.154222741034202</v>
      </c>
      <c r="N16" s="19">
        <v>9.6037316235729697E-2</v>
      </c>
      <c r="O16" s="19"/>
      <c r="P16" s="19">
        <v>9.2651223563095006E-2</v>
      </c>
      <c r="Q16" s="19">
        <v>0.10448477528345</v>
      </c>
      <c r="R16" s="19">
        <v>0.15045795513294699</v>
      </c>
      <c r="S16" s="19">
        <v>0.155937404223392</v>
      </c>
      <c r="T16" s="19"/>
      <c r="U16" s="19">
        <v>9.1488796492192007E-2</v>
      </c>
      <c r="V16" s="19">
        <v>0.166945428204233</v>
      </c>
      <c r="W16" s="19">
        <v>0.187938076252847</v>
      </c>
      <c r="X16" s="19">
        <v>0.16494448997425901</v>
      </c>
      <c r="Y16" s="19">
        <v>0.34173146836048801</v>
      </c>
      <c r="Z16" s="19"/>
      <c r="AA16" s="19">
        <v>0.13744402124258601</v>
      </c>
      <c r="AB16" s="19">
        <v>0.135126672204232</v>
      </c>
      <c r="AC16" s="19"/>
      <c r="AD16" s="19">
        <v>0.151777521953739</v>
      </c>
      <c r="AE16" s="19">
        <v>0.132170325046855</v>
      </c>
      <c r="AF16" s="19"/>
      <c r="AG16" s="19">
        <v>0.10102063124869599</v>
      </c>
      <c r="AH16" s="19">
        <v>0.16767479015571901</v>
      </c>
      <c r="AI16" s="19">
        <v>0.22914330177985101</v>
      </c>
      <c r="AJ16" s="19">
        <v>0.142874614848786</v>
      </c>
      <c r="AK16" s="19">
        <v>0.18907390210793901</v>
      </c>
      <c r="AL16" s="19">
        <v>0.13854775061143901</v>
      </c>
      <c r="AM16" s="19">
        <v>8.3314633291557902E-2</v>
      </c>
      <c r="AN16" s="19">
        <v>0</v>
      </c>
      <c r="AO16" s="19">
        <v>0</v>
      </c>
      <c r="AP16" s="19"/>
      <c r="AQ16" s="19">
        <v>0.11981837525081</v>
      </c>
      <c r="AR16" s="19">
        <v>0.204584766178002</v>
      </c>
      <c r="AS16" s="19">
        <v>0.12542767833448201</v>
      </c>
      <c r="AT16" s="19">
        <v>0.106320657370089</v>
      </c>
      <c r="AU16" s="19">
        <v>0.104288721395098</v>
      </c>
      <c r="AV16" s="19">
        <v>6.8157124318543705E-2</v>
      </c>
      <c r="AW16" s="19"/>
      <c r="AX16" s="19">
        <v>9.8998709121735695E-2</v>
      </c>
      <c r="AY16" s="19">
        <v>0.15638414414590099</v>
      </c>
      <c r="AZ16" s="19">
        <v>0.107890306580221</v>
      </c>
      <c r="BA16" s="19">
        <v>0.13887347833922101</v>
      </c>
      <c r="BB16" s="19">
        <v>0.10804156049498601</v>
      </c>
      <c r="BC16" s="19"/>
      <c r="BD16" s="19">
        <v>0.14350751135065301</v>
      </c>
      <c r="BE16" s="19">
        <v>0.11658653712804599</v>
      </c>
      <c r="BF16" s="19"/>
      <c r="BG16" s="19">
        <v>0.14281034963293401</v>
      </c>
      <c r="BH16" s="19">
        <v>0.123486868102148</v>
      </c>
      <c r="BI16" s="19"/>
      <c r="BJ16" s="19">
        <v>0.10334607962824099</v>
      </c>
      <c r="BK16" s="19">
        <v>0.179560075524622</v>
      </c>
    </row>
    <row r="17" spans="2:63" x14ac:dyDescent="0.35">
      <c r="B17" s="17" t="s">
        <v>96</v>
      </c>
      <c r="C17" s="20">
        <v>0.40644294262903802</v>
      </c>
      <c r="D17" s="20">
        <v>0.37935212592747097</v>
      </c>
      <c r="E17" s="20">
        <v>0.43397283171461698</v>
      </c>
      <c r="F17" s="20"/>
      <c r="G17" s="20">
        <v>0.410108903301728</v>
      </c>
      <c r="H17" s="20">
        <v>0.41834978007321699</v>
      </c>
      <c r="I17" s="20">
        <v>0.39572464013562397</v>
      </c>
      <c r="J17" s="20"/>
      <c r="K17" s="20">
        <v>0.34844036164034597</v>
      </c>
      <c r="L17" s="20">
        <v>0.390221495549951</v>
      </c>
      <c r="M17" s="20">
        <v>0.38246723476073502</v>
      </c>
      <c r="N17" s="20">
        <v>0.50041238063252103</v>
      </c>
      <c r="O17" s="20"/>
      <c r="P17" s="20">
        <v>0.55588990801607896</v>
      </c>
      <c r="Q17" s="20">
        <v>0.46163403716720902</v>
      </c>
      <c r="R17" s="20">
        <v>0.38922542844033797</v>
      </c>
      <c r="S17" s="20">
        <v>0.34575263614673402</v>
      </c>
      <c r="T17" s="20"/>
      <c r="U17" s="20">
        <v>0.47647082790800699</v>
      </c>
      <c r="V17" s="20">
        <v>0.35585492858124201</v>
      </c>
      <c r="W17" s="20">
        <v>0.30323773237643398</v>
      </c>
      <c r="X17" s="20">
        <v>0.35756740675461501</v>
      </c>
      <c r="Y17" s="20">
        <v>5.9364495948318899E-2</v>
      </c>
      <c r="Z17" s="20"/>
      <c r="AA17" s="20">
        <v>0.43638507546216598</v>
      </c>
      <c r="AB17" s="20">
        <v>0.42520073953047899</v>
      </c>
      <c r="AC17" s="20"/>
      <c r="AD17" s="20">
        <v>0.36781058052409799</v>
      </c>
      <c r="AE17" s="20">
        <v>0.42097727924391298</v>
      </c>
      <c r="AF17" s="20"/>
      <c r="AG17" s="20">
        <v>0.49792361477961899</v>
      </c>
      <c r="AH17" s="20">
        <v>0.37559982697293698</v>
      </c>
      <c r="AI17" s="20">
        <v>0.24324642004900801</v>
      </c>
      <c r="AJ17" s="20">
        <v>0.36033968970471097</v>
      </c>
      <c r="AK17" s="20">
        <v>0.26421041130921602</v>
      </c>
      <c r="AL17" s="20">
        <v>0.37597174487080798</v>
      </c>
      <c r="AM17" s="20">
        <v>0.45668599837269702</v>
      </c>
      <c r="AN17" s="20">
        <v>0.65477132626136203</v>
      </c>
      <c r="AO17" s="20">
        <v>0.65273470284608004</v>
      </c>
      <c r="AP17" s="20"/>
      <c r="AQ17" s="20">
        <v>0.40729541744693998</v>
      </c>
      <c r="AR17" s="20">
        <v>0.271709868295747</v>
      </c>
      <c r="AS17" s="20">
        <v>0.51984620064055498</v>
      </c>
      <c r="AT17" s="20">
        <v>0.49368463275810998</v>
      </c>
      <c r="AU17" s="20">
        <v>0.52434494767207196</v>
      </c>
      <c r="AV17" s="20">
        <v>0.48751782214852102</v>
      </c>
      <c r="AW17" s="20"/>
      <c r="AX17" s="20">
        <v>0.48663699883149802</v>
      </c>
      <c r="AY17" s="20">
        <v>0.37580405021675101</v>
      </c>
      <c r="AZ17" s="20">
        <v>0.46224897004033499</v>
      </c>
      <c r="BA17" s="20">
        <v>0.32674876218603099</v>
      </c>
      <c r="BB17" s="20">
        <v>0.456951501910764</v>
      </c>
      <c r="BC17" s="20"/>
      <c r="BD17" s="20">
        <v>0.38885655199269897</v>
      </c>
      <c r="BE17" s="20">
        <v>0.43845248057341901</v>
      </c>
      <c r="BF17" s="20"/>
      <c r="BG17" s="20">
        <v>0.395663521149763</v>
      </c>
      <c r="BH17" s="20">
        <v>0.41662265432772999</v>
      </c>
      <c r="BI17" s="20"/>
      <c r="BJ17" s="20">
        <v>0.490515583923397</v>
      </c>
      <c r="BK17" s="20">
        <v>0.29426593684902702</v>
      </c>
    </row>
    <row r="18" spans="2:63" x14ac:dyDescent="0.35">
      <c r="B18" s="15"/>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K22"/>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468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1010</v>
      </c>
      <c r="D7" s="10">
        <v>477</v>
      </c>
      <c r="E7" s="10">
        <v>530</v>
      </c>
      <c r="F7" s="10"/>
      <c r="G7" s="10">
        <v>154</v>
      </c>
      <c r="H7" s="10">
        <v>389</v>
      </c>
      <c r="I7" s="10">
        <v>467</v>
      </c>
      <c r="J7" s="10"/>
      <c r="K7" s="10">
        <v>185</v>
      </c>
      <c r="L7" s="10">
        <v>213</v>
      </c>
      <c r="M7" s="10">
        <v>395</v>
      </c>
      <c r="N7" s="10">
        <v>217</v>
      </c>
      <c r="O7" s="10"/>
      <c r="P7" s="10">
        <v>160</v>
      </c>
      <c r="Q7" s="10">
        <v>207</v>
      </c>
      <c r="R7" s="10">
        <v>178</v>
      </c>
      <c r="S7" s="10">
        <v>410</v>
      </c>
      <c r="T7" s="10"/>
      <c r="U7" s="10">
        <v>534</v>
      </c>
      <c r="V7" s="10">
        <v>237</v>
      </c>
      <c r="W7" s="10">
        <v>128</v>
      </c>
      <c r="X7" s="10">
        <v>79</v>
      </c>
      <c r="Y7" s="10">
        <v>15</v>
      </c>
      <c r="Z7" s="10"/>
      <c r="AA7" s="10">
        <v>325</v>
      </c>
      <c r="AB7" s="10">
        <v>340</v>
      </c>
      <c r="AC7" s="10"/>
      <c r="AD7" s="10">
        <v>407</v>
      </c>
      <c r="AE7" s="10">
        <v>427</v>
      </c>
      <c r="AF7" s="10"/>
      <c r="AG7" s="10">
        <v>223</v>
      </c>
      <c r="AH7" s="10">
        <v>239</v>
      </c>
      <c r="AI7" s="10">
        <v>89</v>
      </c>
      <c r="AJ7" s="10">
        <v>177</v>
      </c>
      <c r="AK7" s="10">
        <v>65</v>
      </c>
      <c r="AL7" s="10">
        <v>42</v>
      </c>
      <c r="AM7" s="10">
        <v>23</v>
      </c>
      <c r="AN7" s="10">
        <v>55</v>
      </c>
      <c r="AO7" s="10">
        <v>3</v>
      </c>
      <c r="AP7" s="10"/>
      <c r="AQ7" s="10">
        <v>485</v>
      </c>
      <c r="AR7" s="10">
        <v>235</v>
      </c>
      <c r="AS7" s="10">
        <v>15</v>
      </c>
      <c r="AT7" s="10">
        <v>72</v>
      </c>
      <c r="AU7" s="10">
        <v>169</v>
      </c>
      <c r="AV7" s="10">
        <v>22</v>
      </c>
      <c r="AW7" s="10"/>
      <c r="AX7" s="10">
        <v>176</v>
      </c>
      <c r="AY7" s="10">
        <v>473</v>
      </c>
      <c r="AZ7" s="10">
        <v>34</v>
      </c>
      <c r="BA7" s="10">
        <v>144</v>
      </c>
      <c r="BB7" s="10">
        <v>183</v>
      </c>
      <c r="BC7" s="10"/>
      <c r="BD7" s="10">
        <v>654</v>
      </c>
      <c r="BE7" s="10">
        <v>351</v>
      </c>
      <c r="BF7" s="10"/>
      <c r="BG7" s="10">
        <v>484</v>
      </c>
      <c r="BH7" s="10">
        <v>523</v>
      </c>
      <c r="BI7" s="10"/>
      <c r="BJ7" s="10">
        <v>583</v>
      </c>
      <c r="BK7" s="10">
        <v>400</v>
      </c>
    </row>
    <row r="8" spans="2:63" ht="30" customHeight="1" x14ac:dyDescent="0.35">
      <c r="B8" s="11" t="s">
        <v>19</v>
      </c>
      <c r="C8" s="11">
        <v>1010</v>
      </c>
      <c r="D8" s="11">
        <v>504</v>
      </c>
      <c r="E8" s="11">
        <v>503</v>
      </c>
      <c r="F8" s="11"/>
      <c r="G8" s="11">
        <v>177</v>
      </c>
      <c r="H8" s="11">
        <v>366</v>
      </c>
      <c r="I8" s="11">
        <v>467</v>
      </c>
      <c r="J8" s="11"/>
      <c r="K8" s="11">
        <v>172</v>
      </c>
      <c r="L8" s="11">
        <v>210</v>
      </c>
      <c r="M8" s="11">
        <v>387</v>
      </c>
      <c r="N8" s="11">
        <v>241</v>
      </c>
      <c r="O8" s="11"/>
      <c r="P8" s="11">
        <v>162</v>
      </c>
      <c r="Q8" s="11">
        <v>211</v>
      </c>
      <c r="R8" s="11">
        <v>177</v>
      </c>
      <c r="S8" s="11">
        <v>407</v>
      </c>
      <c r="T8" s="11"/>
      <c r="U8" s="11">
        <v>557</v>
      </c>
      <c r="V8" s="11">
        <v>223</v>
      </c>
      <c r="W8" s="11">
        <v>122</v>
      </c>
      <c r="X8" s="11">
        <v>75</v>
      </c>
      <c r="Y8" s="11">
        <v>15</v>
      </c>
      <c r="Z8" s="11"/>
      <c r="AA8" s="11">
        <v>322</v>
      </c>
      <c r="AB8" s="11">
        <v>343</v>
      </c>
      <c r="AC8" s="11"/>
      <c r="AD8" s="11">
        <v>403</v>
      </c>
      <c r="AE8" s="11">
        <v>429</v>
      </c>
      <c r="AF8" s="11"/>
      <c r="AG8" s="11">
        <v>223</v>
      </c>
      <c r="AH8" s="11">
        <v>236</v>
      </c>
      <c r="AI8" s="11">
        <v>85</v>
      </c>
      <c r="AJ8" s="11">
        <v>185</v>
      </c>
      <c r="AK8" s="11">
        <v>65</v>
      </c>
      <c r="AL8" s="11">
        <v>45</v>
      </c>
      <c r="AM8" s="11">
        <v>23</v>
      </c>
      <c r="AN8" s="11">
        <v>57</v>
      </c>
      <c r="AO8" s="11">
        <v>3</v>
      </c>
      <c r="AP8" s="11"/>
      <c r="AQ8" s="11">
        <v>482</v>
      </c>
      <c r="AR8" s="11">
        <v>234</v>
      </c>
      <c r="AS8" s="11">
        <v>15</v>
      </c>
      <c r="AT8" s="11">
        <v>72</v>
      </c>
      <c r="AU8" s="11">
        <v>173</v>
      </c>
      <c r="AV8" s="11">
        <v>22</v>
      </c>
      <c r="AW8" s="11"/>
      <c r="AX8" s="11">
        <v>181</v>
      </c>
      <c r="AY8" s="11">
        <v>472</v>
      </c>
      <c r="AZ8" s="11">
        <v>35</v>
      </c>
      <c r="BA8" s="11">
        <v>140</v>
      </c>
      <c r="BB8" s="11">
        <v>181</v>
      </c>
      <c r="BC8" s="11"/>
      <c r="BD8" s="11">
        <v>647</v>
      </c>
      <c r="BE8" s="11">
        <v>358</v>
      </c>
      <c r="BF8" s="11"/>
      <c r="BG8" s="11">
        <v>482</v>
      </c>
      <c r="BH8" s="11">
        <v>525</v>
      </c>
      <c r="BI8" s="11"/>
      <c r="BJ8" s="11">
        <v>578</v>
      </c>
      <c r="BK8" s="11">
        <v>404</v>
      </c>
    </row>
    <row r="9" spans="2:63" x14ac:dyDescent="0.35">
      <c r="B9" s="17" t="s">
        <v>322</v>
      </c>
      <c r="C9" s="16">
        <v>0.49491820553326799</v>
      </c>
      <c r="D9" s="16">
        <v>0.443900710986455</v>
      </c>
      <c r="E9" s="16">
        <v>0.54704772922004097</v>
      </c>
      <c r="F9" s="16"/>
      <c r="G9" s="16">
        <v>0.46875287144772898</v>
      </c>
      <c r="H9" s="16">
        <v>0.50471208748549001</v>
      </c>
      <c r="I9" s="16">
        <v>0.49715564271170098</v>
      </c>
      <c r="J9" s="16"/>
      <c r="K9" s="16">
        <v>0.53096428959314201</v>
      </c>
      <c r="L9" s="16">
        <v>0.484450177608654</v>
      </c>
      <c r="M9" s="16">
        <v>0.49157081583381301</v>
      </c>
      <c r="N9" s="16">
        <v>0.48369509725265197</v>
      </c>
      <c r="O9" s="16"/>
      <c r="P9" s="16">
        <v>0.52030656842941003</v>
      </c>
      <c r="Q9" s="16">
        <v>0.53022789160926798</v>
      </c>
      <c r="R9" s="16">
        <v>0.43593668711887701</v>
      </c>
      <c r="S9" s="16">
        <v>0.49976529240143402</v>
      </c>
      <c r="T9" s="16"/>
      <c r="U9" s="16">
        <v>0.49395285226443902</v>
      </c>
      <c r="V9" s="16">
        <v>0.53772649861613597</v>
      </c>
      <c r="W9" s="16">
        <v>0.41771522746644202</v>
      </c>
      <c r="X9" s="16">
        <v>0.45083511389742498</v>
      </c>
      <c r="Y9" s="16">
        <v>0.64470773202792597</v>
      </c>
      <c r="Z9" s="16"/>
      <c r="AA9" s="16">
        <v>0.56593373221568399</v>
      </c>
      <c r="AB9" s="16">
        <v>0.47095811952936401</v>
      </c>
      <c r="AC9" s="16"/>
      <c r="AD9" s="16">
        <v>0.52459899615973304</v>
      </c>
      <c r="AE9" s="16">
        <v>0.49031283214249399</v>
      </c>
      <c r="AF9" s="16"/>
      <c r="AG9" s="16">
        <v>0.52667408847520103</v>
      </c>
      <c r="AH9" s="16">
        <v>0.52214064391828197</v>
      </c>
      <c r="AI9" s="16">
        <v>0.54125134282972298</v>
      </c>
      <c r="AJ9" s="16">
        <v>0.43804114210122203</v>
      </c>
      <c r="AK9" s="16">
        <v>0.30437148804352199</v>
      </c>
      <c r="AL9" s="16">
        <v>0.415191172514633</v>
      </c>
      <c r="AM9" s="16">
        <v>0.59101892351152896</v>
      </c>
      <c r="AN9" s="16">
        <v>0.59466058596571103</v>
      </c>
      <c r="AO9" s="16">
        <v>0.34726529715392002</v>
      </c>
      <c r="AP9" s="16"/>
      <c r="AQ9" s="16">
        <v>0.48256216594746298</v>
      </c>
      <c r="AR9" s="16">
        <v>0.486598995912773</v>
      </c>
      <c r="AS9" s="16">
        <v>0.71798884322392897</v>
      </c>
      <c r="AT9" s="16">
        <v>0.56160877139092003</v>
      </c>
      <c r="AU9" s="16">
        <v>0.51581397123574202</v>
      </c>
      <c r="AV9" s="16">
        <v>0.38249951287922701</v>
      </c>
      <c r="AW9" s="16"/>
      <c r="AX9" s="16">
        <v>0.57217648609688498</v>
      </c>
      <c r="AY9" s="16">
        <v>0.48066700006622798</v>
      </c>
      <c r="AZ9" s="16">
        <v>0.55075487092527098</v>
      </c>
      <c r="BA9" s="16">
        <v>0.47443898728539602</v>
      </c>
      <c r="BB9" s="16">
        <v>0.45993032530977301</v>
      </c>
      <c r="BC9" s="16"/>
      <c r="BD9" s="16">
        <v>0.50788849572398798</v>
      </c>
      <c r="BE9" s="16">
        <v>0.47528162512171002</v>
      </c>
      <c r="BF9" s="16"/>
      <c r="BG9" s="16">
        <v>0.51499927548311497</v>
      </c>
      <c r="BH9" s="16">
        <v>0.47546738400939997</v>
      </c>
      <c r="BI9" s="16"/>
      <c r="BJ9" s="16">
        <v>0.51945060893185302</v>
      </c>
      <c r="BK9" s="16">
        <v>0.46325605775116802</v>
      </c>
    </row>
    <row r="10" spans="2:63" x14ac:dyDescent="0.35">
      <c r="B10" s="17" t="s">
        <v>323</v>
      </c>
      <c r="C10" s="16">
        <v>0.30658658812182799</v>
      </c>
      <c r="D10" s="16">
        <v>0.33144863189076301</v>
      </c>
      <c r="E10" s="16">
        <v>0.283520005757672</v>
      </c>
      <c r="F10" s="16"/>
      <c r="G10" s="16">
        <v>0.29023945169180398</v>
      </c>
      <c r="H10" s="16">
        <v>0.30030530772471098</v>
      </c>
      <c r="I10" s="16">
        <v>0.31770061489610202</v>
      </c>
      <c r="J10" s="16"/>
      <c r="K10" s="16">
        <v>0.29894559205179899</v>
      </c>
      <c r="L10" s="16">
        <v>0.33635364366580001</v>
      </c>
      <c r="M10" s="16">
        <v>0.29920836321247202</v>
      </c>
      <c r="N10" s="16">
        <v>0.29795679786203699</v>
      </c>
      <c r="O10" s="16"/>
      <c r="P10" s="16">
        <v>0.246171294584865</v>
      </c>
      <c r="Q10" s="16">
        <v>0.30282529954388698</v>
      </c>
      <c r="R10" s="16">
        <v>0.36604528883630499</v>
      </c>
      <c r="S10" s="16">
        <v>0.31014023308634298</v>
      </c>
      <c r="T10" s="16"/>
      <c r="U10" s="16">
        <v>0.30063649652172703</v>
      </c>
      <c r="V10" s="16">
        <v>0.31928212078201101</v>
      </c>
      <c r="W10" s="16">
        <v>0.29552008221827097</v>
      </c>
      <c r="X10" s="16">
        <v>0.34607325045114101</v>
      </c>
      <c r="Y10" s="16">
        <v>0.29706487777290802</v>
      </c>
      <c r="Z10" s="16"/>
      <c r="AA10" s="16">
        <v>0.271392223153406</v>
      </c>
      <c r="AB10" s="16">
        <v>0.34258839677009101</v>
      </c>
      <c r="AC10" s="16"/>
      <c r="AD10" s="16">
        <v>0.30169276022726699</v>
      </c>
      <c r="AE10" s="16">
        <v>0.31164776674651501</v>
      </c>
      <c r="AF10" s="16"/>
      <c r="AG10" s="16">
        <v>0.31010734512911398</v>
      </c>
      <c r="AH10" s="16">
        <v>0.34386583032207801</v>
      </c>
      <c r="AI10" s="16">
        <v>0.300510991797936</v>
      </c>
      <c r="AJ10" s="16">
        <v>0.31428365326878999</v>
      </c>
      <c r="AK10" s="16">
        <v>0.40636995060307002</v>
      </c>
      <c r="AL10" s="16">
        <v>0.41997387172954198</v>
      </c>
      <c r="AM10" s="16">
        <v>4.6577848961888602E-2</v>
      </c>
      <c r="AN10" s="16">
        <v>0.196595723132167</v>
      </c>
      <c r="AO10" s="16">
        <v>0.31659066330119101</v>
      </c>
      <c r="AP10" s="16"/>
      <c r="AQ10" s="16">
        <v>0.33569325824100099</v>
      </c>
      <c r="AR10" s="16">
        <v>0.30149007249246601</v>
      </c>
      <c r="AS10" s="16">
        <v>0.221117556848972</v>
      </c>
      <c r="AT10" s="16">
        <v>0.28477967662253401</v>
      </c>
      <c r="AU10" s="16">
        <v>0.255554855046013</v>
      </c>
      <c r="AV10" s="16">
        <v>0.283978889138081</v>
      </c>
      <c r="AW10" s="16"/>
      <c r="AX10" s="16">
        <v>0.218503939916845</v>
      </c>
      <c r="AY10" s="16">
        <v>0.33288862370286099</v>
      </c>
      <c r="AZ10" s="16">
        <v>0.32062138745149199</v>
      </c>
      <c r="BA10" s="16">
        <v>0.32697748704390101</v>
      </c>
      <c r="BB10" s="16">
        <v>0.30765887277694998</v>
      </c>
      <c r="BC10" s="16"/>
      <c r="BD10" s="16">
        <v>0.31842462411686001</v>
      </c>
      <c r="BE10" s="16">
        <v>0.28671406927868198</v>
      </c>
      <c r="BF10" s="16"/>
      <c r="BG10" s="16">
        <v>0.320522891606081</v>
      </c>
      <c r="BH10" s="16">
        <v>0.29554431080961902</v>
      </c>
      <c r="BI10" s="16"/>
      <c r="BJ10" s="16">
        <v>0.305129086348013</v>
      </c>
      <c r="BK10" s="16">
        <v>0.32282242748356499</v>
      </c>
    </row>
    <row r="11" spans="2:63" x14ac:dyDescent="0.35">
      <c r="B11" s="17" t="s">
        <v>324</v>
      </c>
      <c r="C11" s="16">
        <v>0.13988234127326901</v>
      </c>
      <c r="D11" s="16">
        <v>0.165040442347829</v>
      </c>
      <c r="E11" s="16">
        <v>0.113512787390201</v>
      </c>
      <c r="F11" s="16"/>
      <c r="G11" s="16">
        <v>0.156133494424018</v>
      </c>
      <c r="H11" s="16">
        <v>0.13151310342217801</v>
      </c>
      <c r="I11" s="16">
        <v>0.140284123534341</v>
      </c>
      <c r="J11" s="16"/>
      <c r="K11" s="16">
        <v>0.12897380910641401</v>
      </c>
      <c r="L11" s="16">
        <v>0.120216502549985</v>
      </c>
      <c r="M11" s="16">
        <v>0.14970574187854899</v>
      </c>
      <c r="N11" s="16">
        <v>0.149023062080127</v>
      </c>
      <c r="O11" s="16"/>
      <c r="P11" s="16">
        <v>0.17299946210207601</v>
      </c>
      <c r="Q11" s="16">
        <v>0.119390125202672</v>
      </c>
      <c r="R11" s="16">
        <v>0.16532486222595599</v>
      </c>
      <c r="S11" s="16">
        <v>0.12788072785794899</v>
      </c>
      <c r="T11" s="16"/>
      <c r="U11" s="16">
        <v>0.15008679586594201</v>
      </c>
      <c r="V11" s="16">
        <v>0.101366906732275</v>
      </c>
      <c r="W11" s="16">
        <v>0.20357506715859899</v>
      </c>
      <c r="X11" s="16">
        <v>0.123061884257084</v>
      </c>
      <c r="Y11" s="16">
        <v>0</v>
      </c>
      <c r="Z11" s="16"/>
      <c r="AA11" s="16">
        <v>0.122366089712288</v>
      </c>
      <c r="AB11" s="16">
        <v>0.140535712032611</v>
      </c>
      <c r="AC11" s="16"/>
      <c r="AD11" s="16">
        <v>0.127995016845215</v>
      </c>
      <c r="AE11" s="16">
        <v>0.13942882305614099</v>
      </c>
      <c r="AF11" s="16"/>
      <c r="AG11" s="16">
        <v>0.13366162009271501</v>
      </c>
      <c r="AH11" s="16">
        <v>0.10077014017104199</v>
      </c>
      <c r="AI11" s="16">
        <v>0.102376924946242</v>
      </c>
      <c r="AJ11" s="16">
        <v>0.17388257388617101</v>
      </c>
      <c r="AK11" s="16">
        <v>0.18625661115185699</v>
      </c>
      <c r="AL11" s="16">
        <v>6.5803858008478405E-2</v>
      </c>
      <c r="AM11" s="16">
        <v>0.28305820975707502</v>
      </c>
      <c r="AN11" s="16">
        <v>0.146496224262194</v>
      </c>
      <c r="AO11" s="16">
        <v>0</v>
      </c>
      <c r="AP11" s="16"/>
      <c r="AQ11" s="16">
        <v>0.13138537745991799</v>
      </c>
      <c r="AR11" s="16">
        <v>0.14420865807904101</v>
      </c>
      <c r="AS11" s="16">
        <v>0</v>
      </c>
      <c r="AT11" s="16">
        <v>0.114394924722989</v>
      </c>
      <c r="AU11" s="16">
        <v>0.17496167043494601</v>
      </c>
      <c r="AV11" s="16">
        <v>0.261178185386165</v>
      </c>
      <c r="AW11" s="16"/>
      <c r="AX11" s="16">
        <v>0.145870660674637</v>
      </c>
      <c r="AY11" s="16">
        <v>0.12823500736607599</v>
      </c>
      <c r="AZ11" s="16">
        <v>0.128623741623238</v>
      </c>
      <c r="BA11" s="16">
        <v>0.15779167998668001</v>
      </c>
      <c r="BB11" s="16">
        <v>0.15251234755040399</v>
      </c>
      <c r="BC11" s="16"/>
      <c r="BD11" s="16">
        <v>0.122392049989527</v>
      </c>
      <c r="BE11" s="16">
        <v>0.173385034076115</v>
      </c>
      <c r="BF11" s="16"/>
      <c r="BG11" s="16">
        <v>0.11492566065649699</v>
      </c>
      <c r="BH11" s="16">
        <v>0.161733441325384</v>
      </c>
      <c r="BI11" s="16"/>
      <c r="BJ11" s="16">
        <v>0.125618308940007</v>
      </c>
      <c r="BK11" s="16">
        <v>0.158508991173302</v>
      </c>
    </row>
    <row r="12" spans="2:63" x14ac:dyDescent="0.35">
      <c r="B12" s="17" t="s">
        <v>325</v>
      </c>
      <c r="C12" s="16">
        <v>2.4138763976837702E-2</v>
      </c>
      <c r="D12" s="16">
        <v>3.1550959543712197E-2</v>
      </c>
      <c r="E12" s="16">
        <v>1.6861325210156101E-2</v>
      </c>
      <c r="F12" s="16"/>
      <c r="G12" s="16">
        <v>1.7605909120899699E-2</v>
      </c>
      <c r="H12" s="16">
        <v>3.6208972049178001E-2</v>
      </c>
      <c r="I12" s="16">
        <v>1.7155774833299199E-2</v>
      </c>
      <c r="J12" s="16"/>
      <c r="K12" s="16">
        <v>2.0419316592451699E-2</v>
      </c>
      <c r="L12" s="16">
        <v>2.2980711906755599E-2</v>
      </c>
      <c r="M12" s="16">
        <v>2.28490267419914E-2</v>
      </c>
      <c r="N12" s="16">
        <v>2.9869698710020601E-2</v>
      </c>
      <c r="O12" s="16"/>
      <c r="P12" s="16">
        <v>6.51261614634196E-3</v>
      </c>
      <c r="Q12" s="16">
        <v>2.5699134336847701E-2</v>
      </c>
      <c r="R12" s="16">
        <v>1.17142406323752E-2</v>
      </c>
      <c r="S12" s="16">
        <v>3.1739274719094497E-2</v>
      </c>
      <c r="T12" s="16"/>
      <c r="U12" s="16">
        <v>2.29482494129821E-2</v>
      </c>
      <c r="V12" s="16">
        <v>1.6684720967228301E-2</v>
      </c>
      <c r="W12" s="16">
        <v>2.9431497151926101E-2</v>
      </c>
      <c r="X12" s="16">
        <v>3.1661882344077401E-2</v>
      </c>
      <c r="Y12" s="16">
        <v>5.8227390199166201E-2</v>
      </c>
      <c r="Z12" s="16"/>
      <c r="AA12" s="16">
        <v>9.2854537704764404E-3</v>
      </c>
      <c r="AB12" s="16">
        <v>1.33510130804818E-2</v>
      </c>
      <c r="AC12" s="16"/>
      <c r="AD12" s="16">
        <v>1.4136635797998899E-2</v>
      </c>
      <c r="AE12" s="16">
        <v>2.8570656489670498E-2</v>
      </c>
      <c r="AF12" s="16"/>
      <c r="AG12" s="16">
        <v>8.3836763018640299E-3</v>
      </c>
      <c r="AH12" s="16">
        <v>2.1387335569896401E-2</v>
      </c>
      <c r="AI12" s="16">
        <v>2.2483959313884801E-2</v>
      </c>
      <c r="AJ12" s="16">
        <v>4.4656146380013501E-2</v>
      </c>
      <c r="AK12" s="16">
        <v>3.9871604439240198E-2</v>
      </c>
      <c r="AL12" s="16">
        <v>0</v>
      </c>
      <c r="AM12" s="16">
        <v>7.9345017769507004E-2</v>
      </c>
      <c r="AN12" s="16">
        <v>1.8570583015506101E-2</v>
      </c>
      <c r="AO12" s="16">
        <v>0.33614403954488897</v>
      </c>
      <c r="AP12" s="16"/>
      <c r="AQ12" s="16">
        <v>2.7293181372834902E-2</v>
      </c>
      <c r="AR12" s="16">
        <v>3.5261155743299202E-2</v>
      </c>
      <c r="AS12" s="16">
        <v>0</v>
      </c>
      <c r="AT12" s="16">
        <v>0</v>
      </c>
      <c r="AU12" s="16">
        <v>1.7309110221823101E-2</v>
      </c>
      <c r="AV12" s="16">
        <v>0</v>
      </c>
      <c r="AW12" s="16"/>
      <c r="AX12" s="16">
        <v>2.4942463933458298E-2</v>
      </c>
      <c r="AY12" s="16">
        <v>2.51952638033613E-2</v>
      </c>
      <c r="AZ12" s="16">
        <v>0</v>
      </c>
      <c r="BA12" s="16">
        <v>2.0787904024896001E-2</v>
      </c>
      <c r="BB12" s="16">
        <v>2.7826234024613899E-2</v>
      </c>
      <c r="BC12" s="16"/>
      <c r="BD12" s="16">
        <v>2.3868660492307101E-2</v>
      </c>
      <c r="BE12" s="16">
        <v>2.4949022293410301E-2</v>
      </c>
      <c r="BF12" s="16"/>
      <c r="BG12" s="16">
        <v>2.3511165983183299E-2</v>
      </c>
      <c r="BH12" s="16">
        <v>2.4851234213661502E-2</v>
      </c>
      <c r="BI12" s="16"/>
      <c r="BJ12" s="16">
        <v>2.57182124550475E-2</v>
      </c>
      <c r="BK12" s="16">
        <v>1.8650968127969101E-2</v>
      </c>
    </row>
    <row r="13" spans="2:63" x14ac:dyDescent="0.35">
      <c r="B13" s="17" t="s">
        <v>326</v>
      </c>
      <c r="C13" s="16">
        <v>1.1035819029728401E-2</v>
      </c>
      <c r="D13" s="16">
        <v>9.3975848432401501E-3</v>
      </c>
      <c r="E13" s="16">
        <v>1.2741750470226401E-2</v>
      </c>
      <c r="F13" s="16"/>
      <c r="G13" s="16">
        <v>9.8108995134021295E-3</v>
      </c>
      <c r="H13" s="16">
        <v>1.24101370739025E-2</v>
      </c>
      <c r="I13" s="16">
        <v>1.0422969559249901E-2</v>
      </c>
      <c r="J13" s="16"/>
      <c r="K13" s="16">
        <v>1.0161950138325E-2</v>
      </c>
      <c r="L13" s="16">
        <v>9.1599577831707104E-3</v>
      </c>
      <c r="M13" s="16">
        <v>1.42765488012369E-2</v>
      </c>
      <c r="N13" s="16">
        <v>8.0920415091034897E-3</v>
      </c>
      <c r="O13" s="16"/>
      <c r="P13" s="16">
        <v>1.0743694621506599E-2</v>
      </c>
      <c r="Q13" s="16">
        <v>0</v>
      </c>
      <c r="R13" s="16">
        <v>0</v>
      </c>
      <c r="S13" s="16">
        <v>1.6462823493205402E-2</v>
      </c>
      <c r="T13" s="16"/>
      <c r="U13" s="16">
        <v>3.2696800056384802E-3</v>
      </c>
      <c r="V13" s="16">
        <v>1.27600368754551E-2</v>
      </c>
      <c r="W13" s="16">
        <v>2.33346074680745E-2</v>
      </c>
      <c r="X13" s="16">
        <v>4.8367869050272398E-2</v>
      </c>
      <c r="Y13" s="16">
        <v>0</v>
      </c>
      <c r="Z13" s="16"/>
      <c r="AA13" s="16">
        <v>1.1586073609714699E-2</v>
      </c>
      <c r="AB13" s="16">
        <v>1.3874741654146599E-2</v>
      </c>
      <c r="AC13" s="16"/>
      <c r="AD13" s="16">
        <v>1.3763825760314799E-2</v>
      </c>
      <c r="AE13" s="16">
        <v>8.7573148685485408E-3</v>
      </c>
      <c r="AF13" s="16"/>
      <c r="AG13" s="16">
        <v>1.27732973103849E-2</v>
      </c>
      <c r="AH13" s="16">
        <v>3.6868365065552502E-3</v>
      </c>
      <c r="AI13" s="16">
        <v>3.3376781112214003E-2</v>
      </c>
      <c r="AJ13" s="16">
        <v>4.7418502818633501E-3</v>
      </c>
      <c r="AK13" s="16">
        <v>1.4878354182397999E-2</v>
      </c>
      <c r="AL13" s="16">
        <v>2.2522432503477598E-2</v>
      </c>
      <c r="AM13" s="16">
        <v>0</v>
      </c>
      <c r="AN13" s="16">
        <v>1.5162921384984601E-2</v>
      </c>
      <c r="AO13" s="16">
        <v>0</v>
      </c>
      <c r="AP13" s="16"/>
      <c r="AQ13" s="16">
        <v>5.8635110481549003E-3</v>
      </c>
      <c r="AR13" s="16">
        <v>2.03386817181E-2</v>
      </c>
      <c r="AS13" s="16">
        <v>0</v>
      </c>
      <c r="AT13" s="16">
        <v>1.1940326310268401E-2</v>
      </c>
      <c r="AU13" s="16">
        <v>5.0454979261175198E-3</v>
      </c>
      <c r="AV13" s="16">
        <v>0</v>
      </c>
      <c r="AW13" s="16"/>
      <c r="AX13" s="16">
        <v>4.8361621417851103E-3</v>
      </c>
      <c r="AY13" s="16">
        <v>1.3698906061993799E-2</v>
      </c>
      <c r="AZ13" s="16">
        <v>0</v>
      </c>
      <c r="BA13" s="16">
        <v>6.8556277865411902E-3</v>
      </c>
      <c r="BB13" s="16">
        <v>1.5657190523520201E-2</v>
      </c>
      <c r="BC13" s="16"/>
      <c r="BD13" s="16">
        <v>1.1564630786698799E-2</v>
      </c>
      <c r="BE13" s="16">
        <v>5.0876737603185399E-3</v>
      </c>
      <c r="BF13" s="16"/>
      <c r="BG13" s="16">
        <v>1.5640798333649099E-2</v>
      </c>
      <c r="BH13" s="16">
        <v>6.8751668603127302E-3</v>
      </c>
      <c r="BI13" s="16"/>
      <c r="BJ13" s="16">
        <v>9.4716206139274298E-3</v>
      </c>
      <c r="BK13" s="16">
        <v>1.18748179966526E-2</v>
      </c>
    </row>
    <row r="14" spans="2:63" x14ac:dyDescent="0.35">
      <c r="B14" s="17" t="s">
        <v>164</v>
      </c>
      <c r="C14" s="16">
        <v>2.3438282065069E-2</v>
      </c>
      <c r="D14" s="16">
        <v>1.86616703880008E-2</v>
      </c>
      <c r="E14" s="16">
        <v>2.6316401951703601E-2</v>
      </c>
      <c r="F14" s="16"/>
      <c r="G14" s="16">
        <v>5.7457373802147702E-2</v>
      </c>
      <c r="H14" s="16">
        <v>1.48503922445397E-2</v>
      </c>
      <c r="I14" s="16">
        <v>1.7280874465307398E-2</v>
      </c>
      <c r="J14" s="16"/>
      <c r="K14" s="16">
        <v>1.0535042517869299E-2</v>
      </c>
      <c r="L14" s="16">
        <v>2.6839006485635E-2</v>
      </c>
      <c r="M14" s="16">
        <v>2.23895035319376E-2</v>
      </c>
      <c r="N14" s="16">
        <v>3.1363302586059801E-2</v>
      </c>
      <c r="O14" s="16"/>
      <c r="P14" s="16">
        <v>4.3266364115800399E-2</v>
      </c>
      <c r="Q14" s="16">
        <v>2.1857549307324801E-2</v>
      </c>
      <c r="R14" s="16">
        <v>2.0978921186485901E-2</v>
      </c>
      <c r="S14" s="16">
        <v>1.4011648441974099E-2</v>
      </c>
      <c r="T14" s="16"/>
      <c r="U14" s="16">
        <v>2.9105925929271501E-2</v>
      </c>
      <c r="V14" s="16">
        <v>1.2179716026894299E-2</v>
      </c>
      <c r="W14" s="16">
        <v>3.0423518536687701E-2</v>
      </c>
      <c r="X14" s="16">
        <v>0</v>
      </c>
      <c r="Y14" s="16">
        <v>0</v>
      </c>
      <c r="Z14" s="16"/>
      <c r="AA14" s="16">
        <v>1.9436427538431E-2</v>
      </c>
      <c r="AB14" s="16">
        <v>1.86920169333048E-2</v>
      </c>
      <c r="AC14" s="16"/>
      <c r="AD14" s="16">
        <v>1.7812765209471899E-2</v>
      </c>
      <c r="AE14" s="16">
        <v>2.1282606696631901E-2</v>
      </c>
      <c r="AF14" s="16"/>
      <c r="AG14" s="16">
        <v>8.3999726907200995E-3</v>
      </c>
      <c r="AH14" s="16">
        <v>8.1492135121461803E-3</v>
      </c>
      <c r="AI14" s="16">
        <v>0</v>
      </c>
      <c r="AJ14" s="16">
        <v>2.4394634081939402E-2</v>
      </c>
      <c r="AK14" s="16">
        <v>4.8251991579912397E-2</v>
      </c>
      <c r="AL14" s="16">
        <v>7.6508665243868998E-2</v>
      </c>
      <c r="AM14" s="16">
        <v>0</v>
      </c>
      <c r="AN14" s="16">
        <v>2.85139622394384E-2</v>
      </c>
      <c r="AO14" s="16">
        <v>0</v>
      </c>
      <c r="AP14" s="16"/>
      <c r="AQ14" s="16">
        <v>1.72025059306288E-2</v>
      </c>
      <c r="AR14" s="16">
        <v>1.21024360543213E-2</v>
      </c>
      <c r="AS14" s="16">
        <v>6.0893599927098703E-2</v>
      </c>
      <c r="AT14" s="16">
        <v>2.7276300953289E-2</v>
      </c>
      <c r="AU14" s="16">
        <v>3.1314895135358498E-2</v>
      </c>
      <c r="AV14" s="16">
        <v>7.2343412596527101E-2</v>
      </c>
      <c r="AW14" s="16"/>
      <c r="AX14" s="16">
        <v>3.36702872363892E-2</v>
      </c>
      <c r="AY14" s="16">
        <v>1.9315198999480199E-2</v>
      </c>
      <c r="AZ14" s="16">
        <v>0</v>
      </c>
      <c r="BA14" s="16">
        <v>1.31483138725855E-2</v>
      </c>
      <c r="BB14" s="16">
        <v>3.6415029814738903E-2</v>
      </c>
      <c r="BC14" s="16"/>
      <c r="BD14" s="16">
        <v>1.5861538890618799E-2</v>
      </c>
      <c r="BE14" s="16">
        <v>3.4582575469763399E-2</v>
      </c>
      <c r="BF14" s="16"/>
      <c r="BG14" s="16">
        <v>1.0400207937474501E-2</v>
      </c>
      <c r="BH14" s="16">
        <v>3.5528462781623103E-2</v>
      </c>
      <c r="BI14" s="16"/>
      <c r="BJ14" s="16">
        <v>1.4612162711152E-2</v>
      </c>
      <c r="BK14" s="16">
        <v>2.4886737467343899E-2</v>
      </c>
    </row>
    <row r="15" spans="2:63" x14ac:dyDescent="0.35">
      <c r="B15" s="17" t="s">
        <v>327</v>
      </c>
      <c r="C15" s="19">
        <v>0.80150479365509597</v>
      </c>
      <c r="D15" s="19">
        <v>0.77534934287721802</v>
      </c>
      <c r="E15" s="19">
        <v>0.83056773497771297</v>
      </c>
      <c r="F15" s="19"/>
      <c r="G15" s="19">
        <v>0.75899232313953302</v>
      </c>
      <c r="H15" s="19">
        <v>0.80501739521020099</v>
      </c>
      <c r="I15" s="19">
        <v>0.814856257607802</v>
      </c>
      <c r="J15" s="19"/>
      <c r="K15" s="19">
        <v>0.82990988164493995</v>
      </c>
      <c r="L15" s="19">
        <v>0.82080382127445395</v>
      </c>
      <c r="M15" s="19">
        <v>0.79077917904628503</v>
      </c>
      <c r="N15" s="19">
        <v>0.78165189511468902</v>
      </c>
      <c r="O15" s="19"/>
      <c r="P15" s="19">
        <v>0.76647786301427501</v>
      </c>
      <c r="Q15" s="19">
        <v>0.83305319115315601</v>
      </c>
      <c r="R15" s="19">
        <v>0.80198197595518295</v>
      </c>
      <c r="S15" s="19">
        <v>0.80990552548777694</v>
      </c>
      <c r="T15" s="19"/>
      <c r="U15" s="19">
        <v>0.79458934878616605</v>
      </c>
      <c r="V15" s="19">
        <v>0.85700861939814699</v>
      </c>
      <c r="W15" s="19">
        <v>0.71323530968471305</v>
      </c>
      <c r="X15" s="19">
        <v>0.79690836434856605</v>
      </c>
      <c r="Y15" s="19">
        <v>0.94177260980083399</v>
      </c>
      <c r="Z15" s="19"/>
      <c r="AA15" s="19">
        <v>0.83732595536909005</v>
      </c>
      <c r="AB15" s="19">
        <v>0.81354651629945496</v>
      </c>
      <c r="AC15" s="19"/>
      <c r="AD15" s="19">
        <v>0.82629175638700003</v>
      </c>
      <c r="AE15" s="19">
        <v>0.80196059888900795</v>
      </c>
      <c r="AF15" s="19"/>
      <c r="AG15" s="19">
        <v>0.83678143360431601</v>
      </c>
      <c r="AH15" s="19">
        <v>0.86600647424036004</v>
      </c>
      <c r="AI15" s="19">
        <v>0.84176233462765904</v>
      </c>
      <c r="AJ15" s="19">
        <v>0.75232479537001196</v>
      </c>
      <c r="AK15" s="19">
        <v>0.71074143864659201</v>
      </c>
      <c r="AL15" s="19">
        <v>0.83516504424417504</v>
      </c>
      <c r="AM15" s="19">
        <v>0.63759677247341795</v>
      </c>
      <c r="AN15" s="19">
        <v>0.79125630909787703</v>
      </c>
      <c r="AO15" s="19">
        <v>0.66385596045511097</v>
      </c>
      <c r="AP15" s="19"/>
      <c r="AQ15" s="19">
        <v>0.81825542418846398</v>
      </c>
      <c r="AR15" s="19">
        <v>0.78808906840523796</v>
      </c>
      <c r="AS15" s="19">
        <v>0.93910640007290103</v>
      </c>
      <c r="AT15" s="19">
        <v>0.84638844801345403</v>
      </c>
      <c r="AU15" s="19">
        <v>0.77136882628175496</v>
      </c>
      <c r="AV15" s="19">
        <v>0.66647840201730701</v>
      </c>
      <c r="AW15" s="19"/>
      <c r="AX15" s="19">
        <v>0.79068042601373101</v>
      </c>
      <c r="AY15" s="19">
        <v>0.81355562376908896</v>
      </c>
      <c r="AZ15" s="19">
        <v>0.87137625837676203</v>
      </c>
      <c r="BA15" s="19">
        <v>0.80141647432929797</v>
      </c>
      <c r="BB15" s="19">
        <v>0.76758919808672299</v>
      </c>
      <c r="BC15" s="19"/>
      <c r="BD15" s="19">
        <v>0.82631311984084899</v>
      </c>
      <c r="BE15" s="19">
        <v>0.76199569440039205</v>
      </c>
      <c r="BF15" s="19"/>
      <c r="BG15" s="19">
        <v>0.83552216708919602</v>
      </c>
      <c r="BH15" s="19">
        <v>0.77101169481901899</v>
      </c>
      <c r="BI15" s="19"/>
      <c r="BJ15" s="19">
        <v>0.82457969527986597</v>
      </c>
      <c r="BK15" s="19">
        <v>0.78607848523473201</v>
      </c>
    </row>
    <row r="16" spans="2:63" x14ac:dyDescent="0.35">
      <c r="B16" s="17" t="s">
        <v>328</v>
      </c>
      <c r="C16" s="19">
        <v>3.5174583006566097E-2</v>
      </c>
      <c r="D16" s="19">
        <v>4.0948544386952397E-2</v>
      </c>
      <c r="E16" s="19">
        <v>2.96030756803826E-2</v>
      </c>
      <c r="F16" s="19"/>
      <c r="G16" s="19">
        <v>2.74168086343019E-2</v>
      </c>
      <c r="H16" s="19">
        <v>4.8619109123080498E-2</v>
      </c>
      <c r="I16" s="19">
        <v>2.75787443925491E-2</v>
      </c>
      <c r="J16" s="19"/>
      <c r="K16" s="19">
        <v>3.0581266730776799E-2</v>
      </c>
      <c r="L16" s="19">
        <v>3.2140669689926397E-2</v>
      </c>
      <c r="M16" s="19">
        <v>3.7125575543228297E-2</v>
      </c>
      <c r="N16" s="19">
        <v>3.7961740219124102E-2</v>
      </c>
      <c r="O16" s="19"/>
      <c r="P16" s="19">
        <v>1.7256310767848601E-2</v>
      </c>
      <c r="Q16" s="19">
        <v>2.5699134336847701E-2</v>
      </c>
      <c r="R16" s="19">
        <v>1.17142406323752E-2</v>
      </c>
      <c r="S16" s="19">
        <v>4.8202098212299899E-2</v>
      </c>
      <c r="T16" s="19"/>
      <c r="U16" s="19">
        <v>2.62179294186205E-2</v>
      </c>
      <c r="V16" s="19">
        <v>2.9444757842683401E-2</v>
      </c>
      <c r="W16" s="19">
        <v>5.2766104620000601E-2</v>
      </c>
      <c r="X16" s="19">
        <v>8.0029751394349799E-2</v>
      </c>
      <c r="Y16" s="19">
        <v>5.8227390199166201E-2</v>
      </c>
      <c r="Z16" s="19"/>
      <c r="AA16" s="19">
        <v>2.0871527380191199E-2</v>
      </c>
      <c r="AB16" s="19">
        <v>2.7225754734628401E-2</v>
      </c>
      <c r="AC16" s="19"/>
      <c r="AD16" s="19">
        <v>2.7900461558313699E-2</v>
      </c>
      <c r="AE16" s="19">
        <v>3.7327971358218998E-2</v>
      </c>
      <c r="AF16" s="19"/>
      <c r="AG16" s="19">
        <v>2.11569736122489E-2</v>
      </c>
      <c r="AH16" s="19">
        <v>2.5074172076451601E-2</v>
      </c>
      <c r="AI16" s="19">
        <v>5.5860740426098898E-2</v>
      </c>
      <c r="AJ16" s="19">
        <v>4.93979966618769E-2</v>
      </c>
      <c r="AK16" s="19">
        <v>5.4749958621638201E-2</v>
      </c>
      <c r="AL16" s="19">
        <v>2.2522432503477598E-2</v>
      </c>
      <c r="AM16" s="19">
        <v>7.9345017769507004E-2</v>
      </c>
      <c r="AN16" s="19">
        <v>3.3733504400490701E-2</v>
      </c>
      <c r="AO16" s="19">
        <v>0.33614403954488897</v>
      </c>
      <c r="AP16" s="19"/>
      <c r="AQ16" s="19">
        <v>3.31566924209898E-2</v>
      </c>
      <c r="AR16" s="19">
        <v>5.5599837461399203E-2</v>
      </c>
      <c r="AS16" s="19">
        <v>0</v>
      </c>
      <c r="AT16" s="19">
        <v>1.1940326310268401E-2</v>
      </c>
      <c r="AU16" s="19">
        <v>2.2354608147940599E-2</v>
      </c>
      <c r="AV16" s="19">
        <v>0</v>
      </c>
      <c r="AW16" s="19"/>
      <c r="AX16" s="19">
        <v>2.9778626075243401E-2</v>
      </c>
      <c r="AY16" s="19">
        <v>3.8894169865355099E-2</v>
      </c>
      <c r="AZ16" s="19">
        <v>0</v>
      </c>
      <c r="BA16" s="19">
        <v>2.7643531811437201E-2</v>
      </c>
      <c r="BB16" s="19">
        <v>4.34834245481341E-2</v>
      </c>
      <c r="BC16" s="19"/>
      <c r="BD16" s="19">
        <v>3.54332912790059E-2</v>
      </c>
      <c r="BE16" s="19">
        <v>3.0036696053728901E-2</v>
      </c>
      <c r="BF16" s="19"/>
      <c r="BG16" s="19">
        <v>3.9151964316832398E-2</v>
      </c>
      <c r="BH16" s="19">
        <v>3.17264010739743E-2</v>
      </c>
      <c r="BI16" s="19"/>
      <c r="BJ16" s="19">
        <v>3.5189833068975003E-2</v>
      </c>
      <c r="BK16" s="19">
        <v>3.0525786124621701E-2</v>
      </c>
    </row>
    <row r="17" spans="2:63" x14ac:dyDescent="0.35">
      <c r="B17" s="17" t="s">
        <v>96</v>
      </c>
      <c r="C17" s="20">
        <v>0.76633021064853002</v>
      </c>
      <c r="D17" s="20">
        <v>0.73440079849026596</v>
      </c>
      <c r="E17" s="20">
        <v>0.80096465929733096</v>
      </c>
      <c r="F17" s="20"/>
      <c r="G17" s="20">
        <v>0.73157551450523095</v>
      </c>
      <c r="H17" s="20">
        <v>0.75639828608712101</v>
      </c>
      <c r="I17" s="20">
        <v>0.78727751321525297</v>
      </c>
      <c r="J17" s="20"/>
      <c r="K17" s="20">
        <v>0.79932861491416396</v>
      </c>
      <c r="L17" s="20">
        <v>0.78866315158452704</v>
      </c>
      <c r="M17" s="20">
        <v>0.75365360350305599</v>
      </c>
      <c r="N17" s="20">
        <v>0.743690154895565</v>
      </c>
      <c r="O17" s="20"/>
      <c r="P17" s="20">
        <v>0.74922155224642695</v>
      </c>
      <c r="Q17" s="20">
        <v>0.80735405681630801</v>
      </c>
      <c r="R17" s="20">
        <v>0.79026773532280803</v>
      </c>
      <c r="S17" s="20">
        <v>0.76170342727547702</v>
      </c>
      <c r="T17" s="20"/>
      <c r="U17" s="20">
        <v>0.76837141936754505</v>
      </c>
      <c r="V17" s="20">
        <v>0.82756386155546302</v>
      </c>
      <c r="W17" s="20">
        <v>0.66046920506471196</v>
      </c>
      <c r="X17" s="20">
        <v>0.71687861295421595</v>
      </c>
      <c r="Y17" s="20">
        <v>0.88354521960166799</v>
      </c>
      <c r="Z17" s="20"/>
      <c r="AA17" s="20">
        <v>0.816454427988899</v>
      </c>
      <c r="AB17" s="20">
        <v>0.786320761564827</v>
      </c>
      <c r="AC17" s="20"/>
      <c r="AD17" s="20">
        <v>0.79839129482868598</v>
      </c>
      <c r="AE17" s="20">
        <v>0.76463262753078898</v>
      </c>
      <c r="AF17" s="20"/>
      <c r="AG17" s="20">
        <v>0.81562445999206701</v>
      </c>
      <c r="AH17" s="20">
        <v>0.84093230216390802</v>
      </c>
      <c r="AI17" s="20">
        <v>0.78590159420156003</v>
      </c>
      <c r="AJ17" s="20">
        <v>0.70292679870813501</v>
      </c>
      <c r="AK17" s="20">
        <v>0.655991480024954</v>
      </c>
      <c r="AL17" s="20">
        <v>0.81264261174069696</v>
      </c>
      <c r="AM17" s="20">
        <v>0.55825175470391097</v>
      </c>
      <c r="AN17" s="20">
        <v>0.75752280469738698</v>
      </c>
      <c r="AO17" s="20">
        <v>0.327711920910221</v>
      </c>
      <c r="AP17" s="20"/>
      <c r="AQ17" s="20">
        <v>0.78509873176747402</v>
      </c>
      <c r="AR17" s="20">
        <v>0.732489230943839</v>
      </c>
      <c r="AS17" s="20">
        <v>0.93910640007290103</v>
      </c>
      <c r="AT17" s="20">
        <v>0.83444812170318505</v>
      </c>
      <c r="AU17" s="20">
        <v>0.74901421813381397</v>
      </c>
      <c r="AV17" s="20">
        <v>0.66647840201730701</v>
      </c>
      <c r="AW17" s="20"/>
      <c r="AX17" s="20">
        <v>0.76090179993848694</v>
      </c>
      <c r="AY17" s="20">
        <v>0.77466145390373398</v>
      </c>
      <c r="AZ17" s="20">
        <v>0.87137625837676203</v>
      </c>
      <c r="BA17" s="20">
        <v>0.77377294251786</v>
      </c>
      <c r="BB17" s="20">
        <v>0.72410577353858896</v>
      </c>
      <c r="BC17" s="20"/>
      <c r="BD17" s="20">
        <v>0.79087982856184302</v>
      </c>
      <c r="BE17" s="20">
        <v>0.731958998346664</v>
      </c>
      <c r="BF17" s="20"/>
      <c r="BG17" s="20">
        <v>0.79637020277236303</v>
      </c>
      <c r="BH17" s="20">
        <v>0.73928529374504504</v>
      </c>
      <c r="BI17" s="20"/>
      <c r="BJ17" s="20">
        <v>0.78938986221089102</v>
      </c>
      <c r="BK17" s="20">
        <v>0.75555269911011103</v>
      </c>
    </row>
    <row r="18" spans="2:63" x14ac:dyDescent="0.35">
      <c r="B18" s="15"/>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K22"/>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469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1010</v>
      </c>
      <c r="D7" s="10">
        <v>477</v>
      </c>
      <c r="E7" s="10">
        <v>530</v>
      </c>
      <c r="F7" s="10"/>
      <c r="G7" s="10">
        <v>154</v>
      </c>
      <c r="H7" s="10">
        <v>389</v>
      </c>
      <c r="I7" s="10">
        <v>467</v>
      </c>
      <c r="J7" s="10"/>
      <c r="K7" s="10">
        <v>185</v>
      </c>
      <c r="L7" s="10">
        <v>213</v>
      </c>
      <c r="M7" s="10">
        <v>395</v>
      </c>
      <c r="N7" s="10">
        <v>217</v>
      </c>
      <c r="O7" s="10"/>
      <c r="P7" s="10">
        <v>160</v>
      </c>
      <c r="Q7" s="10">
        <v>207</v>
      </c>
      <c r="R7" s="10">
        <v>178</v>
      </c>
      <c r="S7" s="10">
        <v>410</v>
      </c>
      <c r="T7" s="10"/>
      <c r="U7" s="10">
        <v>534</v>
      </c>
      <c r="V7" s="10">
        <v>237</v>
      </c>
      <c r="W7" s="10">
        <v>128</v>
      </c>
      <c r="X7" s="10">
        <v>79</v>
      </c>
      <c r="Y7" s="10">
        <v>15</v>
      </c>
      <c r="Z7" s="10"/>
      <c r="AA7" s="10">
        <v>325</v>
      </c>
      <c r="AB7" s="10">
        <v>340</v>
      </c>
      <c r="AC7" s="10"/>
      <c r="AD7" s="10">
        <v>407</v>
      </c>
      <c r="AE7" s="10">
        <v>427</v>
      </c>
      <c r="AF7" s="10"/>
      <c r="AG7" s="10">
        <v>223</v>
      </c>
      <c r="AH7" s="10">
        <v>239</v>
      </c>
      <c r="AI7" s="10">
        <v>89</v>
      </c>
      <c r="AJ7" s="10">
        <v>177</v>
      </c>
      <c r="AK7" s="10">
        <v>65</v>
      </c>
      <c r="AL7" s="10">
        <v>42</v>
      </c>
      <c r="AM7" s="10">
        <v>23</v>
      </c>
      <c r="AN7" s="10">
        <v>55</v>
      </c>
      <c r="AO7" s="10">
        <v>3</v>
      </c>
      <c r="AP7" s="10"/>
      <c r="AQ7" s="10">
        <v>485</v>
      </c>
      <c r="AR7" s="10">
        <v>235</v>
      </c>
      <c r="AS7" s="10">
        <v>15</v>
      </c>
      <c r="AT7" s="10">
        <v>72</v>
      </c>
      <c r="AU7" s="10">
        <v>169</v>
      </c>
      <c r="AV7" s="10">
        <v>22</v>
      </c>
      <c r="AW7" s="10"/>
      <c r="AX7" s="10">
        <v>176</v>
      </c>
      <c r="AY7" s="10">
        <v>473</v>
      </c>
      <c r="AZ7" s="10">
        <v>34</v>
      </c>
      <c r="BA7" s="10">
        <v>144</v>
      </c>
      <c r="BB7" s="10">
        <v>183</v>
      </c>
      <c r="BC7" s="10"/>
      <c r="BD7" s="10">
        <v>654</v>
      </c>
      <c r="BE7" s="10">
        <v>351</v>
      </c>
      <c r="BF7" s="10"/>
      <c r="BG7" s="10">
        <v>484</v>
      </c>
      <c r="BH7" s="10">
        <v>523</v>
      </c>
      <c r="BI7" s="10"/>
      <c r="BJ7" s="10">
        <v>583</v>
      </c>
      <c r="BK7" s="10">
        <v>400</v>
      </c>
    </row>
    <row r="8" spans="2:63" ht="30" customHeight="1" x14ac:dyDescent="0.35">
      <c r="B8" s="11" t="s">
        <v>19</v>
      </c>
      <c r="C8" s="11">
        <v>1010</v>
      </c>
      <c r="D8" s="11">
        <v>504</v>
      </c>
      <c r="E8" s="11">
        <v>503</v>
      </c>
      <c r="F8" s="11"/>
      <c r="G8" s="11">
        <v>177</v>
      </c>
      <c r="H8" s="11">
        <v>366</v>
      </c>
      <c r="I8" s="11">
        <v>467</v>
      </c>
      <c r="J8" s="11"/>
      <c r="K8" s="11">
        <v>172</v>
      </c>
      <c r="L8" s="11">
        <v>210</v>
      </c>
      <c r="M8" s="11">
        <v>387</v>
      </c>
      <c r="N8" s="11">
        <v>241</v>
      </c>
      <c r="O8" s="11"/>
      <c r="P8" s="11">
        <v>162</v>
      </c>
      <c r="Q8" s="11">
        <v>211</v>
      </c>
      <c r="R8" s="11">
        <v>177</v>
      </c>
      <c r="S8" s="11">
        <v>407</v>
      </c>
      <c r="T8" s="11"/>
      <c r="U8" s="11">
        <v>557</v>
      </c>
      <c r="V8" s="11">
        <v>223</v>
      </c>
      <c r="W8" s="11">
        <v>122</v>
      </c>
      <c r="X8" s="11">
        <v>75</v>
      </c>
      <c r="Y8" s="11">
        <v>15</v>
      </c>
      <c r="Z8" s="11"/>
      <c r="AA8" s="11">
        <v>322</v>
      </c>
      <c r="AB8" s="11">
        <v>343</v>
      </c>
      <c r="AC8" s="11"/>
      <c r="AD8" s="11">
        <v>403</v>
      </c>
      <c r="AE8" s="11">
        <v>429</v>
      </c>
      <c r="AF8" s="11"/>
      <c r="AG8" s="11">
        <v>223</v>
      </c>
      <c r="AH8" s="11">
        <v>236</v>
      </c>
      <c r="AI8" s="11">
        <v>85</v>
      </c>
      <c r="AJ8" s="11">
        <v>185</v>
      </c>
      <c r="AK8" s="11">
        <v>65</v>
      </c>
      <c r="AL8" s="11">
        <v>45</v>
      </c>
      <c r="AM8" s="11">
        <v>23</v>
      </c>
      <c r="AN8" s="11">
        <v>57</v>
      </c>
      <c r="AO8" s="11">
        <v>3</v>
      </c>
      <c r="AP8" s="11"/>
      <c r="AQ8" s="11">
        <v>482</v>
      </c>
      <c r="AR8" s="11">
        <v>234</v>
      </c>
      <c r="AS8" s="11">
        <v>15</v>
      </c>
      <c r="AT8" s="11">
        <v>72</v>
      </c>
      <c r="AU8" s="11">
        <v>173</v>
      </c>
      <c r="AV8" s="11">
        <v>22</v>
      </c>
      <c r="AW8" s="11"/>
      <c r="AX8" s="11">
        <v>181</v>
      </c>
      <c r="AY8" s="11">
        <v>472</v>
      </c>
      <c r="AZ8" s="11">
        <v>35</v>
      </c>
      <c r="BA8" s="11">
        <v>140</v>
      </c>
      <c r="BB8" s="11">
        <v>181</v>
      </c>
      <c r="BC8" s="11"/>
      <c r="BD8" s="11">
        <v>647</v>
      </c>
      <c r="BE8" s="11">
        <v>358</v>
      </c>
      <c r="BF8" s="11"/>
      <c r="BG8" s="11">
        <v>482</v>
      </c>
      <c r="BH8" s="11">
        <v>525</v>
      </c>
      <c r="BI8" s="11"/>
      <c r="BJ8" s="11">
        <v>578</v>
      </c>
      <c r="BK8" s="11">
        <v>404</v>
      </c>
    </row>
    <row r="9" spans="2:63" x14ac:dyDescent="0.35">
      <c r="B9" s="17" t="s">
        <v>322</v>
      </c>
      <c r="C9" s="16">
        <v>0.21194123848556101</v>
      </c>
      <c r="D9" s="16">
        <v>0.19337568208344599</v>
      </c>
      <c r="E9" s="16">
        <v>0.23179128980616001</v>
      </c>
      <c r="F9" s="16"/>
      <c r="G9" s="16">
        <v>0.24842827495289399</v>
      </c>
      <c r="H9" s="16">
        <v>0.22128404018310799</v>
      </c>
      <c r="I9" s="16">
        <v>0.19079933215493899</v>
      </c>
      <c r="J9" s="16"/>
      <c r="K9" s="16">
        <v>0.194748585357125</v>
      </c>
      <c r="L9" s="16">
        <v>0.19398021440945101</v>
      </c>
      <c r="M9" s="16">
        <v>0.20738526985934899</v>
      </c>
      <c r="N9" s="16">
        <v>0.24715452431965501</v>
      </c>
      <c r="O9" s="16"/>
      <c r="P9" s="16">
        <v>0.34131633887041501</v>
      </c>
      <c r="Q9" s="16">
        <v>0.245853329668658</v>
      </c>
      <c r="R9" s="16">
        <v>0.19344951133378999</v>
      </c>
      <c r="S9" s="16">
        <v>0.16213529176889899</v>
      </c>
      <c r="T9" s="16"/>
      <c r="U9" s="16">
        <v>0.19833515226607301</v>
      </c>
      <c r="V9" s="16">
        <v>0.23227622989956101</v>
      </c>
      <c r="W9" s="16">
        <v>0.16362763704327299</v>
      </c>
      <c r="X9" s="16">
        <v>0.25464530350297299</v>
      </c>
      <c r="Y9" s="16">
        <v>0.451801951287647</v>
      </c>
      <c r="Z9" s="16"/>
      <c r="AA9" s="16">
        <v>0.226611487771637</v>
      </c>
      <c r="AB9" s="16">
        <v>0.19697674266756199</v>
      </c>
      <c r="AC9" s="16"/>
      <c r="AD9" s="16">
        <v>0.209348433219497</v>
      </c>
      <c r="AE9" s="16">
        <v>0.205890622963491</v>
      </c>
      <c r="AF9" s="16"/>
      <c r="AG9" s="16">
        <v>0.228051550718122</v>
      </c>
      <c r="AH9" s="16">
        <v>0.15062102163789101</v>
      </c>
      <c r="AI9" s="16">
        <v>0.16172784964075301</v>
      </c>
      <c r="AJ9" s="16">
        <v>0.21346329872838701</v>
      </c>
      <c r="AK9" s="16">
        <v>0.20513715239567801</v>
      </c>
      <c r="AL9" s="16">
        <v>0.23185427270139899</v>
      </c>
      <c r="AM9" s="16">
        <v>0.21011301876424299</v>
      </c>
      <c r="AN9" s="16">
        <v>0.40409361023472201</v>
      </c>
      <c r="AO9" s="16">
        <v>0.34726529715392002</v>
      </c>
      <c r="AP9" s="16"/>
      <c r="AQ9" s="16">
        <v>0.18226225581286601</v>
      </c>
      <c r="AR9" s="16">
        <v>0.21513151789850099</v>
      </c>
      <c r="AS9" s="16">
        <v>0.177804204396001</v>
      </c>
      <c r="AT9" s="16">
        <v>0.227672869747722</v>
      </c>
      <c r="AU9" s="16">
        <v>0.27362876399078501</v>
      </c>
      <c r="AV9" s="16">
        <v>0.26611771799677802</v>
      </c>
      <c r="AW9" s="16"/>
      <c r="AX9" s="16">
        <v>0.25146282955142901</v>
      </c>
      <c r="AY9" s="16">
        <v>0.178520528419503</v>
      </c>
      <c r="AZ9" s="16">
        <v>0.30876639426800501</v>
      </c>
      <c r="BA9" s="16">
        <v>0.171352679587333</v>
      </c>
      <c r="BB9" s="16">
        <v>0.27215787246540202</v>
      </c>
      <c r="BC9" s="16"/>
      <c r="BD9" s="16">
        <v>0.19023967654787599</v>
      </c>
      <c r="BE9" s="16">
        <v>0.25157226532855398</v>
      </c>
      <c r="BF9" s="16"/>
      <c r="BG9" s="16">
        <v>0.186358242438314</v>
      </c>
      <c r="BH9" s="16">
        <v>0.234736176842718</v>
      </c>
      <c r="BI9" s="16"/>
      <c r="BJ9" s="16">
        <v>0.25097781696402299</v>
      </c>
      <c r="BK9" s="16">
        <v>0.15895493268691699</v>
      </c>
    </row>
    <row r="10" spans="2:63" x14ac:dyDescent="0.35">
      <c r="B10" s="17" t="s">
        <v>323</v>
      </c>
      <c r="C10" s="16">
        <v>0.38815987528481799</v>
      </c>
      <c r="D10" s="16">
        <v>0.40339497393261903</v>
      </c>
      <c r="E10" s="16">
        <v>0.37320371570910299</v>
      </c>
      <c r="F10" s="16"/>
      <c r="G10" s="16">
        <v>0.39262419416285199</v>
      </c>
      <c r="H10" s="16">
        <v>0.41447639534444802</v>
      </c>
      <c r="I10" s="16">
        <v>0.36584841070887603</v>
      </c>
      <c r="J10" s="16"/>
      <c r="K10" s="16">
        <v>0.34205819565249002</v>
      </c>
      <c r="L10" s="16">
        <v>0.34337993114388599</v>
      </c>
      <c r="M10" s="16">
        <v>0.40674760391043302</v>
      </c>
      <c r="N10" s="16">
        <v>0.43020587496029</v>
      </c>
      <c r="O10" s="16"/>
      <c r="P10" s="16">
        <v>0.36430239656958102</v>
      </c>
      <c r="Q10" s="16">
        <v>0.39665560260855598</v>
      </c>
      <c r="R10" s="16">
        <v>0.42629267468208398</v>
      </c>
      <c r="S10" s="16">
        <v>0.38956292402884202</v>
      </c>
      <c r="T10" s="16"/>
      <c r="U10" s="16">
        <v>0.413265926754952</v>
      </c>
      <c r="V10" s="16">
        <v>0.37405264429452401</v>
      </c>
      <c r="W10" s="16">
        <v>0.39226096584109699</v>
      </c>
      <c r="X10" s="16">
        <v>0.30732300763208797</v>
      </c>
      <c r="Y10" s="16">
        <v>0.36411649943679802</v>
      </c>
      <c r="Z10" s="16"/>
      <c r="AA10" s="16">
        <v>0.40578477493346699</v>
      </c>
      <c r="AB10" s="16">
        <v>0.38323627981650299</v>
      </c>
      <c r="AC10" s="16"/>
      <c r="AD10" s="16">
        <v>0.39564822986523801</v>
      </c>
      <c r="AE10" s="16">
        <v>0.38905513560562199</v>
      </c>
      <c r="AF10" s="16"/>
      <c r="AG10" s="16">
        <v>0.39319401050286101</v>
      </c>
      <c r="AH10" s="16">
        <v>0.413358321163114</v>
      </c>
      <c r="AI10" s="16">
        <v>0.30416249954672903</v>
      </c>
      <c r="AJ10" s="16">
        <v>0.395398942458006</v>
      </c>
      <c r="AK10" s="16">
        <v>0.41765272158445199</v>
      </c>
      <c r="AL10" s="16">
        <v>0.45359244224274498</v>
      </c>
      <c r="AM10" s="16">
        <v>0.46156029490158701</v>
      </c>
      <c r="AN10" s="16">
        <v>0.34774144831078002</v>
      </c>
      <c r="AO10" s="16">
        <v>0.31659066330119101</v>
      </c>
      <c r="AP10" s="16"/>
      <c r="AQ10" s="16">
        <v>0.384652562648783</v>
      </c>
      <c r="AR10" s="16">
        <v>0.37702591869809798</v>
      </c>
      <c r="AS10" s="16">
        <v>0.51607697466985203</v>
      </c>
      <c r="AT10" s="16">
        <v>0.40490263030324303</v>
      </c>
      <c r="AU10" s="16">
        <v>0.40168056395718099</v>
      </c>
      <c r="AV10" s="16">
        <v>0.412379487774228</v>
      </c>
      <c r="AW10" s="16"/>
      <c r="AX10" s="16">
        <v>0.36019376554268101</v>
      </c>
      <c r="AY10" s="16">
        <v>0.40905046619713997</v>
      </c>
      <c r="AZ10" s="16">
        <v>0.283297633740207</v>
      </c>
      <c r="BA10" s="16">
        <v>0.45940918689056898</v>
      </c>
      <c r="BB10" s="16">
        <v>0.326827863451714</v>
      </c>
      <c r="BC10" s="16"/>
      <c r="BD10" s="16">
        <v>0.39671841550859399</v>
      </c>
      <c r="BE10" s="16">
        <v>0.37239238712636802</v>
      </c>
      <c r="BF10" s="16"/>
      <c r="BG10" s="16">
        <v>0.39956204373353299</v>
      </c>
      <c r="BH10" s="16">
        <v>0.37807422889254599</v>
      </c>
      <c r="BI10" s="16"/>
      <c r="BJ10" s="16">
        <v>0.40767588400049198</v>
      </c>
      <c r="BK10" s="16">
        <v>0.36679047752448402</v>
      </c>
    </row>
    <row r="11" spans="2:63" x14ac:dyDescent="0.35">
      <c r="B11" s="17" t="s">
        <v>324</v>
      </c>
      <c r="C11" s="16">
        <v>0.22548050952124099</v>
      </c>
      <c r="D11" s="16">
        <v>0.241311752635788</v>
      </c>
      <c r="E11" s="16">
        <v>0.21097271866567299</v>
      </c>
      <c r="F11" s="16"/>
      <c r="G11" s="16">
        <v>0.20927584299569699</v>
      </c>
      <c r="H11" s="16">
        <v>0.20691352048801601</v>
      </c>
      <c r="I11" s="16">
        <v>0.246167066470343</v>
      </c>
      <c r="J11" s="16"/>
      <c r="K11" s="16">
        <v>0.29771665255000801</v>
      </c>
      <c r="L11" s="16">
        <v>0.25727479474216403</v>
      </c>
      <c r="M11" s="16">
        <v>0.19867179638885901</v>
      </c>
      <c r="N11" s="16">
        <v>0.18929384439932001</v>
      </c>
      <c r="O11" s="16"/>
      <c r="P11" s="16">
        <v>0.14314207942492399</v>
      </c>
      <c r="Q11" s="16">
        <v>0.210852302426418</v>
      </c>
      <c r="R11" s="16">
        <v>0.19685490715266399</v>
      </c>
      <c r="S11" s="16">
        <v>0.274100596622804</v>
      </c>
      <c r="T11" s="16"/>
      <c r="U11" s="16">
        <v>0.22395262943463101</v>
      </c>
      <c r="V11" s="16">
        <v>0.20436239251900801</v>
      </c>
      <c r="W11" s="16">
        <v>0.25269541552337299</v>
      </c>
      <c r="X11" s="16">
        <v>0.25028764592173097</v>
      </c>
      <c r="Y11" s="16">
        <v>0.119750658066669</v>
      </c>
      <c r="Z11" s="16"/>
      <c r="AA11" s="16">
        <v>0.198219367119636</v>
      </c>
      <c r="AB11" s="16">
        <v>0.231060102532371</v>
      </c>
      <c r="AC11" s="16"/>
      <c r="AD11" s="16">
        <v>0.207679729004836</v>
      </c>
      <c r="AE11" s="16">
        <v>0.23356665508244101</v>
      </c>
      <c r="AF11" s="16"/>
      <c r="AG11" s="16">
        <v>0.24178810988013599</v>
      </c>
      <c r="AH11" s="16">
        <v>0.21510334691465799</v>
      </c>
      <c r="AI11" s="16">
        <v>0.28706501926608202</v>
      </c>
      <c r="AJ11" s="16">
        <v>0.26312113713452701</v>
      </c>
      <c r="AK11" s="16">
        <v>0.15764556574590899</v>
      </c>
      <c r="AL11" s="16">
        <v>0.27369617465334301</v>
      </c>
      <c r="AM11" s="16">
        <v>0.16125846637098601</v>
      </c>
      <c r="AN11" s="16">
        <v>0.11288676189732801</v>
      </c>
      <c r="AO11" s="16">
        <v>0.33614403954488897</v>
      </c>
      <c r="AP11" s="16"/>
      <c r="AQ11" s="16">
        <v>0.26329227773727298</v>
      </c>
      <c r="AR11" s="16">
        <v>0.21027055030530001</v>
      </c>
      <c r="AS11" s="16">
        <v>0.12097637861283</v>
      </c>
      <c r="AT11" s="16">
        <v>0.21118251692707299</v>
      </c>
      <c r="AU11" s="16">
        <v>0.14808061999439101</v>
      </c>
      <c r="AV11" s="16">
        <v>0.27753660750725301</v>
      </c>
      <c r="AW11" s="16"/>
      <c r="AX11" s="16">
        <v>0.23148542671498801</v>
      </c>
      <c r="AY11" s="16">
        <v>0.22894000844652099</v>
      </c>
      <c r="AZ11" s="16">
        <v>0.268640708879817</v>
      </c>
      <c r="BA11" s="16">
        <v>0.19042707251411001</v>
      </c>
      <c r="BB11" s="16">
        <v>0.229290074012062</v>
      </c>
      <c r="BC11" s="16"/>
      <c r="BD11" s="16">
        <v>0.22776062866757299</v>
      </c>
      <c r="BE11" s="16">
        <v>0.22181680746452601</v>
      </c>
      <c r="BF11" s="16"/>
      <c r="BG11" s="16">
        <v>0.23453291001146601</v>
      </c>
      <c r="BH11" s="16">
        <v>0.21648533267992101</v>
      </c>
      <c r="BI11" s="16"/>
      <c r="BJ11" s="16">
        <v>0.181752084951565</v>
      </c>
      <c r="BK11" s="16">
        <v>0.27982890313359898</v>
      </c>
    </row>
    <row r="12" spans="2:63" x14ac:dyDescent="0.35">
      <c r="B12" s="17" t="s">
        <v>325</v>
      </c>
      <c r="C12" s="16">
        <v>7.6331300570203306E-2</v>
      </c>
      <c r="D12" s="16">
        <v>8.4963856110832098E-2</v>
      </c>
      <c r="E12" s="16">
        <v>6.62460412647181E-2</v>
      </c>
      <c r="F12" s="16"/>
      <c r="G12" s="16">
        <v>6.5011818811204505E-2</v>
      </c>
      <c r="H12" s="16">
        <v>6.2033831021973601E-2</v>
      </c>
      <c r="I12" s="16">
        <v>9.1821951281429295E-2</v>
      </c>
      <c r="J12" s="16"/>
      <c r="K12" s="16">
        <v>5.9111613418710199E-2</v>
      </c>
      <c r="L12" s="16">
        <v>9.4649030424495101E-2</v>
      </c>
      <c r="M12" s="16">
        <v>7.9167471665410202E-2</v>
      </c>
      <c r="N12" s="16">
        <v>6.81117413920687E-2</v>
      </c>
      <c r="O12" s="16"/>
      <c r="P12" s="16">
        <v>4.8138122560254903E-2</v>
      </c>
      <c r="Q12" s="16">
        <v>6.3083489668476003E-2</v>
      </c>
      <c r="R12" s="16">
        <v>8.0850383864255707E-2</v>
      </c>
      <c r="S12" s="16">
        <v>9.3887935641801507E-2</v>
      </c>
      <c r="T12" s="16"/>
      <c r="U12" s="16">
        <v>7.0391886381645605E-2</v>
      </c>
      <c r="V12" s="16">
        <v>0.10579791408947201</v>
      </c>
      <c r="W12" s="16">
        <v>6.3617136365389196E-2</v>
      </c>
      <c r="X12" s="16">
        <v>7.3456973745597801E-2</v>
      </c>
      <c r="Y12" s="16">
        <v>0</v>
      </c>
      <c r="Z12" s="16"/>
      <c r="AA12" s="16">
        <v>7.1732417757923495E-2</v>
      </c>
      <c r="AB12" s="16">
        <v>9.6168617564355005E-2</v>
      </c>
      <c r="AC12" s="16"/>
      <c r="AD12" s="16">
        <v>7.8797034069552296E-2</v>
      </c>
      <c r="AE12" s="16">
        <v>8.2236475049372801E-2</v>
      </c>
      <c r="AF12" s="16"/>
      <c r="AG12" s="16">
        <v>5.0004475160820398E-2</v>
      </c>
      <c r="AH12" s="16">
        <v>0.11211748967551199</v>
      </c>
      <c r="AI12" s="16">
        <v>0.124195252488825</v>
      </c>
      <c r="AJ12" s="16">
        <v>8.1717566643439696E-2</v>
      </c>
      <c r="AK12" s="16">
        <v>0.12979144494480299</v>
      </c>
      <c r="AL12" s="16">
        <v>0</v>
      </c>
      <c r="AM12" s="16">
        <v>3.95853968208707E-2</v>
      </c>
      <c r="AN12" s="16">
        <v>3.1839393708448398E-2</v>
      </c>
      <c r="AO12" s="16">
        <v>0</v>
      </c>
      <c r="AP12" s="16"/>
      <c r="AQ12" s="16">
        <v>7.1591173654557902E-2</v>
      </c>
      <c r="AR12" s="16">
        <v>0.10244989276666901</v>
      </c>
      <c r="AS12" s="16">
        <v>0</v>
      </c>
      <c r="AT12" s="16">
        <v>2.4814493157447201E-2</v>
      </c>
      <c r="AU12" s="16">
        <v>9.7729813526034701E-2</v>
      </c>
      <c r="AV12" s="16">
        <v>0</v>
      </c>
      <c r="AW12" s="16"/>
      <c r="AX12" s="16">
        <v>9.0432183571052094E-2</v>
      </c>
      <c r="AY12" s="16">
        <v>7.4637924142092402E-2</v>
      </c>
      <c r="AZ12" s="16">
        <v>3.0123382303141499E-2</v>
      </c>
      <c r="BA12" s="16">
        <v>6.7476964768785799E-2</v>
      </c>
      <c r="BB12" s="16">
        <v>8.2397604547233702E-2</v>
      </c>
      <c r="BC12" s="16"/>
      <c r="BD12" s="16">
        <v>7.7347757337454096E-2</v>
      </c>
      <c r="BE12" s="16">
        <v>7.5509752607236094E-2</v>
      </c>
      <c r="BF12" s="16"/>
      <c r="BG12" s="16">
        <v>7.6809111157466095E-2</v>
      </c>
      <c r="BH12" s="16">
        <v>7.6325997298410803E-2</v>
      </c>
      <c r="BI12" s="16"/>
      <c r="BJ12" s="16">
        <v>7.8433435527480402E-2</v>
      </c>
      <c r="BK12" s="16">
        <v>7.8644285086661103E-2</v>
      </c>
    </row>
    <row r="13" spans="2:63" x14ac:dyDescent="0.35">
      <c r="B13" s="17" t="s">
        <v>326</v>
      </c>
      <c r="C13" s="16">
        <v>3.5020544118077902E-2</v>
      </c>
      <c r="D13" s="16">
        <v>3.2998722885141003E-2</v>
      </c>
      <c r="E13" s="16">
        <v>3.7253344674067303E-2</v>
      </c>
      <c r="F13" s="16"/>
      <c r="G13" s="16">
        <v>2.1441985815554499E-2</v>
      </c>
      <c r="H13" s="16">
        <v>4.0242755649149198E-2</v>
      </c>
      <c r="I13" s="16">
        <v>3.6072240313070499E-2</v>
      </c>
      <c r="J13" s="16"/>
      <c r="K13" s="16">
        <v>3.2194080159965298E-2</v>
      </c>
      <c r="L13" s="16">
        <v>6.1404273610509499E-2</v>
      </c>
      <c r="M13" s="16">
        <v>3.8426701293524303E-2</v>
      </c>
      <c r="N13" s="16">
        <v>8.5968942442846506E-3</v>
      </c>
      <c r="O13" s="16"/>
      <c r="P13" s="16">
        <v>3.2246158388609399E-2</v>
      </c>
      <c r="Q13" s="16">
        <v>2.4321361555063901E-2</v>
      </c>
      <c r="R13" s="16">
        <v>4.9358004190254302E-2</v>
      </c>
      <c r="S13" s="16">
        <v>3.0858114494855801E-2</v>
      </c>
      <c r="T13" s="16"/>
      <c r="U13" s="16">
        <v>2.9555591589146099E-2</v>
      </c>
      <c r="V13" s="16">
        <v>3.2950766769055499E-2</v>
      </c>
      <c r="W13" s="16">
        <v>6.0886795557674497E-2</v>
      </c>
      <c r="X13" s="16">
        <v>5.4965317567373898E-2</v>
      </c>
      <c r="Y13" s="16">
        <v>0</v>
      </c>
      <c r="Z13" s="16"/>
      <c r="AA13" s="16">
        <v>3.9678814968915503E-2</v>
      </c>
      <c r="AB13" s="16">
        <v>4.10572532527178E-2</v>
      </c>
      <c r="AC13" s="16"/>
      <c r="AD13" s="16">
        <v>4.2440131792627699E-2</v>
      </c>
      <c r="AE13" s="16">
        <v>3.3753067118956398E-2</v>
      </c>
      <c r="AF13" s="16"/>
      <c r="AG13" s="16">
        <v>2.50792218786791E-2</v>
      </c>
      <c r="AH13" s="16">
        <v>4.9490031778503897E-2</v>
      </c>
      <c r="AI13" s="16">
        <v>6.9104146855873794E-2</v>
      </c>
      <c r="AJ13" s="16">
        <v>1.7826901440637501E-2</v>
      </c>
      <c r="AK13" s="16">
        <v>4.3166754040972602E-2</v>
      </c>
      <c r="AL13" s="16">
        <v>0</v>
      </c>
      <c r="AM13" s="16">
        <v>3.8793385663535199E-2</v>
      </c>
      <c r="AN13" s="16">
        <v>2.6863947931327702E-2</v>
      </c>
      <c r="AO13" s="16">
        <v>0</v>
      </c>
      <c r="AP13" s="16"/>
      <c r="AQ13" s="16">
        <v>3.1412309544470697E-2</v>
      </c>
      <c r="AR13" s="16">
        <v>5.54728027947139E-2</v>
      </c>
      <c r="AS13" s="16">
        <v>0</v>
      </c>
      <c r="AT13" s="16">
        <v>3.9977431404779003E-2</v>
      </c>
      <c r="AU13" s="16">
        <v>2.54624509322952E-2</v>
      </c>
      <c r="AV13" s="16">
        <v>0</v>
      </c>
      <c r="AW13" s="16"/>
      <c r="AX13" s="16">
        <v>1.53212838397002E-2</v>
      </c>
      <c r="AY13" s="16">
        <v>4.6277637906467398E-2</v>
      </c>
      <c r="AZ13" s="16">
        <v>2.7034345106699501E-2</v>
      </c>
      <c r="BA13" s="16">
        <v>4.8971973130530401E-2</v>
      </c>
      <c r="BB13" s="16">
        <v>1.6158859924336098E-2</v>
      </c>
      <c r="BC13" s="16"/>
      <c r="BD13" s="16">
        <v>4.2009685425489399E-2</v>
      </c>
      <c r="BE13" s="16">
        <v>2.2844348702154099E-2</v>
      </c>
      <c r="BF13" s="16"/>
      <c r="BG13" s="16">
        <v>4.1200635430440002E-2</v>
      </c>
      <c r="BH13" s="16">
        <v>2.9551376946284898E-2</v>
      </c>
      <c r="BI13" s="16"/>
      <c r="BJ13" s="16">
        <v>2.2574656156433701E-2</v>
      </c>
      <c r="BK13" s="16">
        <v>5.31274325756039E-2</v>
      </c>
    </row>
    <row r="14" spans="2:63" x14ac:dyDescent="0.35">
      <c r="B14" s="17" t="s">
        <v>164</v>
      </c>
      <c r="C14" s="16">
        <v>6.3066532020097696E-2</v>
      </c>
      <c r="D14" s="16">
        <v>4.39550123521752E-2</v>
      </c>
      <c r="E14" s="16">
        <v>8.0532889880278499E-2</v>
      </c>
      <c r="F14" s="16"/>
      <c r="G14" s="16">
        <v>6.3217883261798405E-2</v>
      </c>
      <c r="H14" s="16">
        <v>5.5049457313304899E-2</v>
      </c>
      <c r="I14" s="16">
        <v>6.9290999071342896E-2</v>
      </c>
      <c r="J14" s="16"/>
      <c r="K14" s="16">
        <v>7.4170872861700904E-2</v>
      </c>
      <c r="L14" s="16">
        <v>4.9311755669494702E-2</v>
      </c>
      <c r="M14" s="16">
        <v>6.9601156882424797E-2</v>
      </c>
      <c r="N14" s="16">
        <v>5.66371206843823E-2</v>
      </c>
      <c r="O14" s="16"/>
      <c r="P14" s="16">
        <v>7.0854904186214707E-2</v>
      </c>
      <c r="Q14" s="16">
        <v>5.9233914072827798E-2</v>
      </c>
      <c r="R14" s="16">
        <v>5.3194518776951798E-2</v>
      </c>
      <c r="S14" s="16">
        <v>4.9455137442797302E-2</v>
      </c>
      <c r="T14" s="16"/>
      <c r="U14" s="16">
        <v>6.4498813573552402E-2</v>
      </c>
      <c r="V14" s="16">
        <v>5.0560052428379201E-2</v>
      </c>
      <c r="W14" s="16">
        <v>6.6912049669192994E-2</v>
      </c>
      <c r="X14" s="16">
        <v>5.9321751630235398E-2</v>
      </c>
      <c r="Y14" s="16">
        <v>6.4330891208885604E-2</v>
      </c>
      <c r="Z14" s="16"/>
      <c r="AA14" s="16">
        <v>5.7973137448421398E-2</v>
      </c>
      <c r="AB14" s="16">
        <v>5.15010041664909E-2</v>
      </c>
      <c r="AC14" s="16"/>
      <c r="AD14" s="16">
        <v>6.6086442048249705E-2</v>
      </c>
      <c r="AE14" s="16">
        <v>5.5498044180116203E-2</v>
      </c>
      <c r="AF14" s="16"/>
      <c r="AG14" s="16">
        <v>6.1882631859381497E-2</v>
      </c>
      <c r="AH14" s="16">
        <v>5.9309788830322001E-2</v>
      </c>
      <c r="AI14" s="16">
        <v>5.37452322017372E-2</v>
      </c>
      <c r="AJ14" s="16">
        <v>2.84721535950027E-2</v>
      </c>
      <c r="AK14" s="16">
        <v>4.6606361288185301E-2</v>
      </c>
      <c r="AL14" s="16">
        <v>4.0857110402512803E-2</v>
      </c>
      <c r="AM14" s="16">
        <v>8.8689437478777902E-2</v>
      </c>
      <c r="AN14" s="16">
        <v>7.6574837917393501E-2</v>
      </c>
      <c r="AO14" s="16">
        <v>0</v>
      </c>
      <c r="AP14" s="16"/>
      <c r="AQ14" s="16">
        <v>6.6789420602049093E-2</v>
      </c>
      <c r="AR14" s="16">
        <v>3.9649317536717597E-2</v>
      </c>
      <c r="AS14" s="16">
        <v>0.18514244232131699</v>
      </c>
      <c r="AT14" s="16">
        <v>9.1450058459735695E-2</v>
      </c>
      <c r="AU14" s="16">
        <v>5.34177875993136E-2</v>
      </c>
      <c r="AV14" s="16">
        <v>4.3966186721741102E-2</v>
      </c>
      <c r="AW14" s="16"/>
      <c r="AX14" s="16">
        <v>5.1104510780149097E-2</v>
      </c>
      <c r="AY14" s="16">
        <v>6.2573434888275395E-2</v>
      </c>
      <c r="AZ14" s="16">
        <v>8.2137535702131295E-2</v>
      </c>
      <c r="BA14" s="16">
        <v>6.2362123108671598E-2</v>
      </c>
      <c r="BB14" s="16">
        <v>7.3167725599252595E-2</v>
      </c>
      <c r="BC14" s="16"/>
      <c r="BD14" s="16">
        <v>6.5923836513013603E-2</v>
      </c>
      <c r="BE14" s="16">
        <v>5.58644387711612E-2</v>
      </c>
      <c r="BF14" s="16"/>
      <c r="BG14" s="16">
        <v>6.1537057228781E-2</v>
      </c>
      <c r="BH14" s="16">
        <v>6.4826887340119405E-2</v>
      </c>
      <c r="BI14" s="16"/>
      <c r="BJ14" s="16">
        <v>5.8586122400005297E-2</v>
      </c>
      <c r="BK14" s="16">
        <v>6.2653968992735107E-2</v>
      </c>
    </row>
    <row r="15" spans="2:63" x14ac:dyDescent="0.35">
      <c r="B15" s="17" t="s">
        <v>327</v>
      </c>
      <c r="C15" s="19">
        <v>0.60010111377038</v>
      </c>
      <c r="D15" s="19">
        <v>0.59677065601606405</v>
      </c>
      <c r="E15" s="19">
        <v>0.60499500551526297</v>
      </c>
      <c r="F15" s="19"/>
      <c r="G15" s="19">
        <v>0.64105246911574598</v>
      </c>
      <c r="H15" s="19">
        <v>0.63576043552755601</v>
      </c>
      <c r="I15" s="19">
        <v>0.55664774286381402</v>
      </c>
      <c r="J15" s="19"/>
      <c r="K15" s="19">
        <v>0.53680678100961499</v>
      </c>
      <c r="L15" s="19">
        <v>0.537360145553337</v>
      </c>
      <c r="M15" s="19">
        <v>0.61413287376978198</v>
      </c>
      <c r="N15" s="19">
        <v>0.67736039927994496</v>
      </c>
      <c r="O15" s="19"/>
      <c r="P15" s="19">
        <v>0.70561873543999698</v>
      </c>
      <c r="Q15" s="19">
        <v>0.64250893227721495</v>
      </c>
      <c r="R15" s="19">
        <v>0.61974218601587405</v>
      </c>
      <c r="S15" s="19">
        <v>0.55169821579774103</v>
      </c>
      <c r="T15" s="19"/>
      <c r="U15" s="19">
        <v>0.61160107902102501</v>
      </c>
      <c r="V15" s="19">
        <v>0.60632887419408499</v>
      </c>
      <c r="W15" s="19">
        <v>0.55588860288437003</v>
      </c>
      <c r="X15" s="19">
        <v>0.56196831113506196</v>
      </c>
      <c r="Y15" s="19">
        <v>0.81591845072444502</v>
      </c>
      <c r="Z15" s="19"/>
      <c r="AA15" s="19">
        <v>0.63239626270510396</v>
      </c>
      <c r="AB15" s="19">
        <v>0.58021302248406503</v>
      </c>
      <c r="AC15" s="19"/>
      <c r="AD15" s="19">
        <v>0.60499666308473499</v>
      </c>
      <c r="AE15" s="19">
        <v>0.59494575856911303</v>
      </c>
      <c r="AF15" s="19"/>
      <c r="AG15" s="19">
        <v>0.62124556122098296</v>
      </c>
      <c r="AH15" s="19">
        <v>0.56397934280100503</v>
      </c>
      <c r="AI15" s="19">
        <v>0.46589034918748201</v>
      </c>
      <c r="AJ15" s="19">
        <v>0.60886224118639298</v>
      </c>
      <c r="AK15" s="19">
        <v>0.62278987398012997</v>
      </c>
      <c r="AL15" s="19">
        <v>0.685446714944144</v>
      </c>
      <c r="AM15" s="19">
        <v>0.67167331366583005</v>
      </c>
      <c r="AN15" s="19">
        <v>0.75183505854550203</v>
      </c>
      <c r="AO15" s="19">
        <v>0.66385596045511097</v>
      </c>
      <c r="AP15" s="19"/>
      <c r="AQ15" s="19">
        <v>0.56691481846165004</v>
      </c>
      <c r="AR15" s="19">
        <v>0.59215743659659903</v>
      </c>
      <c r="AS15" s="19">
        <v>0.69388117906585201</v>
      </c>
      <c r="AT15" s="19">
        <v>0.63257550005096497</v>
      </c>
      <c r="AU15" s="19">
        <v>0.67530932794796605</v>
      </c>
      <c r="AV15" s="19">
        <v>0.67849720577100603</v>
      </c>
      <c r="AW15" s="19"/>
      <c r="AX15" s="19">
        <v>0.61165659509410997</v>
      </c>
      <c r="AY15" s="19">
        <v>0.58757099461664397</v>
      </c>
      <c r="AZ15" s="19">
        <v>0.59206402800821101</v>
      </c>
      <c r="BA15" s="19">
        <v>0.630761866477902</v>
      </c>
      <c r="BB15" s="19">
        <v>0.59898573591711601</v>
      </c>
      <c r="BC15" s="19"/>
      <c r="BD15" s="19">
        <v>0.58695809205646998</v>
      </c>
      <c r="BE15" s="19">
        <v>0.62396465245492305</v>
      </c>
      <c r="BF15" s="19"/>
      <c r="BG15" s="19">
        <v>0.58592028617184699</v>
      </c>
      <c r="BH15" s="19">
        <v>0.61281040573526402</v>
      </c>
      <c r="BI15" s="19"/>
      <c r="BJ15" s="19">
        <v>0.65865370096451503</v>
      </c>
      <c r="BK15" s="19">
        <v>0.52574541021140098</v>
      </c>
    </row>
    <row r="16" spans="2:63" x14ac:dyDescent="0.35">
      <c r="B16" s="17" t="s">
        <v>328</v>
      </c>
      <c r="C16" s="19">
        <v>0.11135184468828099</v>
      </c>
      <c r="D16" s="19">
        <v>0.117962578995973</v>
      </c>
      <c r="E16" s="19">
        <v>0.10349938593878499</v>
      </c>
      <c r="F16" s="19"/>
      <c r="G16" s="19">
        <v>8.6453804626759001E-2</v>
      </c>
      <c r="H16" s="19">
        <v>0.10227658667112299</v>
      </c>
      <c r="I16" s="19">
        <v>0.1278941915945</v>
      </c>
      <c r="J16" s="19"/>
      <c r="K16" s="19">
        <v>9.1305693578675504E-2</v>
      </c>
      <c r="L16" s="19">
        <v>0.156053304035005</v>
      </c>
      <c r="M16" s="19">
        <v>0.117594172958934</v>
      </c>
      <c r="N16" s="19">
        <v>7.6708635636353398E-2</v>
      </c>
      <c r="O16" s="19"/>
      <c r="P16" s="19">
        <v>8.0384280948864406E-2</v>
      </c>
      <c r="Q16" s="19">
        <v>8.7404851223539901E-2</v>
      </c>
      <c r="R16" s="19">
        <v>0.13020838805450999</v>
      </c>
      <c r="S16" s="19">
        <v>0.124746050136657</v>
      </c>
      <c r="T16" s="19"/>
      <c r="U16" s="19">
        <v>9.9947477970791607E-2</v>
      </c>
      <c r="V16" s="19">
        <v>0.13874868085852801</v>
      </c>
      <c r="W16" s="19">
        <v>0.124503931923064</v>
      </c>
      <c r="X16" s="19">
        <v>0.128422291312972</v>
      </c>
      <c r="Y16" s="19">
        <v>0</v>
      </c>
      <c r="Z16" s="19"/>
      <c r="AA16" s="19">
        <v>0.111411232726839</v>
      </c>
      <c r="AB16" s="19">
        <v>0.13722587081707299</v>
      </c>
      <c r="AC16" s="19"/>
      <c r="AD16" s="19">
        <v>0.12123716586218</v>
      </c>
      <c r="AE16" s="19">
        <v>0.115989542168329</v>
      </c>
      <c r="AF16" s="19"/>
      <c r="AG16" s="19">
        <v>7.5083697039499506E-2</v>
      </c>
      <c r="AH16" s="19">
        <v>0.161607521454016</v>
      </c>
      <c r="AI16" s="19">
        <v>0.193299399344699</v>
      </c>
      <c r="AJ16" s="19">
        <v>9.9544468084077201E-2</v>
      </c>
      <c r="AK16" s="19">
        <v>0.172958198985775</v>
      </c>
      <c r="AL16" s="19">
        <v>0</v>
      </c>
      <c r="AM16" s="19">
        <v>7.8378782484405898E-2</v>
      </c>
      <c r="AN16" s="19">
        <v>5.8703341639776099E-2</v>
      </c>
      <c r="AO16" s="19">
        <v>0</v>
      </c>
      <c r="AP16" s="19"/>
      <c r="AQ16" s="19">
        <v>0.10300348319902899</v>
      </c>
      <c r="AR16" s="19">
        <v>0.157922695561383</v>
      </c>
      <c r="AS16" s="19">
        <v>0</v>
      </c>
      <c r="AT16" s="19">
        <v>6.4791924562226197E-2</v>
      </c>
      <c r="AU16" s="19">
        <v>0.12319226445832999</v>
      </c>
      <c r="AV16" s="19">
        <v>0</v>
      </c>
      <c r="AW16" s="19"/>
      <c r="AX16" s="19">
        <v>0.10575346741075201</v>
      </c>
      <c r="AY16" s="19">
        <v>0.12091556204855999</v>
      </c>
      <c r="AZ16" s="19">
        <v>5.7157727409841E-2</v>
      </c>
      <c r="BA16" s="19">
        <v>0.116448937899316</v>
      </c>
      <c r="BB16" s="19">
        <v>9.8556464471569696E-2</v>
      </c>
      <c r="BC16" s="19"/>
      <c r="BD16" s="19">
        <v>0.11935744276294399</v>
      </c>
      <c r="BE16" s="19">
        <v>9.8354101309390193E-2</v>
      </c>
      <c r="BF16" s="19"/>
      <c r="BG16" s="19">
        <v>0.118009746587906</v>
      </c>
      <c r="BH16" s="19">
        <v>0.105877374244696</v>
      </c>
      <c r="BI16" s="19"/>
      <c r="BJ16" s="19">
        <v>0.101008091683914</v>
      </c>
      <c r="BK16" s="19">
        <v>0.131771717662265</v>
      </c>
    </row>
    <row r="17" spans="2:63" x14ac:dyDescent="0.35">
      <c r="B17" s="17" t="s">
        <v>96</v>
      </c>
      <c r="C17" s="20">
        <v>0.48874926908209898</v>
      </c>
      <c r="D17" s="20">
        <v>0.47880807702009098</v>
      </c>
      <c r="E17" s="20">
        <v>0.50149561957647804</v>
      </c>
      <c r="F17" s="20"/>
      <c r="G17" s="20">
        <v>0.55459866448898698</v>
      </c>
      <c r="H17" s="20">
        <v>0.53348384885643396</v>
      </c>
      <c r="I17" s="20">
        <v>0.42875355126931503</v>
      </c>
      <c r="J17" s="20"/>
      <c r="K17" s="20">
        <v>0.44550108743094002</v>
      </c>
      <c r="L17" s="20">
        <v>0.381306841518332</v>
      </c>
      <c r="M17" s="20">
        <v>0.496538700810847</v>
      </c>
      <c r="N17" s="20">
        <v>0.60065176364359096</v>
      </c>
      <c r="O17" s="20"/>
      <c r="P17" s="20">
        <v>0.62523445449113202</v>
      </c>
      <c r="Q17" s="20">
        <v>0.55510408105367504</v>
      </c>
      <c r="R17" s="20">
        <v>0.48953379796136398</v>
      </c>
      <c r="S17" s="20">
        <v>0.42695216566108402</v>
      </c>
      <c r="T17" s="20"/>
      <c r="U17" s="20">
        <v>0.51165360105023305</v>
      </c>
      <c r="V17" s="20">
        <v>0.467580193335557</v>
      </c>
      <c r="W17" s="20">
        <v>0.431384670961306</v>
      </c>
      <c r="X17" s="20">
        <v>0.43354601982209001</v>
      </c>
      <c r="Y17" s="20">
        <v>0.81591845072444502</v>
      </c>
      <c r="Z17" s="20"/>
      <c r="AA17" s="20">
        <v>0.52098502997826501</v>
      </c>
      <c r="AB17" s="20">
        <v>0.44298715166699298</v>
      </c>
      <c r="AC17" s="20"/>
      <c r="AD17" s="20">
        <v>0.48375949722255501</v>
      </c>
      <c r="AE17" s="20">
        <v>0.47895621640078401</v>
      </c>
      <c r="AF17" s="20"/>
      <c r="AG17" s="20">
        <v>0.54616186418148305</v>
      </c>
      <c r="AH17" s="20">
        <v>0.40237182134698901</v>
      </c>
      <c r="AI17" s="20">
        <v>0.27259094984278298</v>
      </c>
      <c r="AJ17" s="20">
        <v>0.50931777310231596</v>
      </c>
      <c r="AK17" s="20">
        <v>0.449831674994355</v>
      </c>
      <c r="AL17" s="20">
        <v>0.685446714944144</v>
      </c>
      <c r="AM17" s="20">
        <v>0.59329453118142395</v>
      </c>
      <c r="AN17" s="20">
        <v>0.69313171690572595</v>
      </c>
      <c r="AO17" s="20">
        <v>0.66385596045511097</v>
      </c>
      <c r="AP17" s="20"/>
      <c r="AQ17" s="20">
        <v>0.46391133526262102</v>
      </c>
      <c r="AR17" s="20">
        <v>0.43423474103521698</v>
      </c>
      <c r="AS17" s="20">
        <v>0.69388117906585201</v>
      </c>
      <c r="AT17" s="20">
        <v>0.56778357548873903</v>
      </c>
      <c r="AU17" s="20">
        <v>0.55211706348963596</v>
      </c>
      <c r="AV17" s="20">
        <v>0.67849720577100603</v>
      </c>
      <c r="AW17" s="20"/>
      <c r="AX17" s="20">
        <v>0.50590312768335799</v>
      </c>
      <c r="AY17" s="20">
        <v>0.46665543256808401</v>
      </c>
      <c r="AZ17" s="20">
        <v>0.53490630059836997</v>
      </c>
      <c r="BA17" s="20">
        <v>0.51431292857858601</v>
      </c>
      <c r="BB17" s="20">
        <v>0.50042927144554605</v>
      </c>
      <c r="BC17" s="20"/>
      <c r="BD17" s="20">
        <v>0.46760064929352602</v>
      </c>
      <c r="BE17" s="20">
        <v>0.52561055114553201</v>
      </c>
      <c r="BF17" s="20"/>
      <c r="BG17" s="20">
        <v>0.46791053958394102</v>
      </c>
      <c r="BH17" s="20">
        <v>0.50693303149056901</v>
      </c>
      <c r="BI17" s="20"/>
      <c r="BJ17" s="20">
        <v>0.55764560928060103</v>
      </c>
      <c r="BK17" s="20">
        <v>0.393973692549136</v>
      </c>
    </row>
    <row r="18" spans="2:63" x14ac:dyDescent="0.35">
      <c r="B18" s="15"/>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K16"/>
  <sheetViews>
    <sheetView showGridLines="0" topLeftCell="A8"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472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1010</v>
      </c>
      <c r="D7" s="10">
        <v>477</v>
      </c>
      <c r="E7" s="10">
        <v>530</v>
      </c>
      <c r="F7" s="10"/>
      <c r="G7" s="10">
        <v>154</v>
      </c>
      <c r="H7" s="10">
        <v>389</v>
      </c>
      <c r="I7" s="10">
        <v>467</v>
      </c>
      <c r="J7" s="10"/>
      <c r="K7" s="10">
        <v>185</v>
      </c>
      <c r="L7" s="10">
        <v>213</v>
      </c>
      <c r="M7" s="10">
        <v>395</v>
      </c>
      <c r="N7" s="10">
        <v>217</v>
      </c>
      <c r="O7" s="10"/>
      <c r="P7" s="10">
        <v>160</v>
      </c>
      <c r="Q7" s="10">
        <v>207</v>
      </c>
      <c r="R7" s="10">
        <v>178</v>
      </c>
      <c r="S7" s="10">
        <v>410</v>
      </c>
      <c r="T7" s="10"/>
      <c r="U7" s="10">
        <v>534</v>
      </c>
      <c r="V7" s="10">
        <v>237</v>
      </c>
      <c r="W7" s="10">
        <v>128</v>
      </c>
      <c r="X7" s="10">
        <v>79</v>
      </c>
      <c r="Y7" s="10">
        <v>15</v>
      </c>
      <c r="Z7" s="10"/>
      <c r="AA7" s="10">
        <v>325</v>
      </c>
      <c r="AB7" s="10">
        <v>340</v>
      </c>
      <c r="AC7" s="10"/>
      <c r="AD7" s="10">
        <v>407</v>
      </c>
      <c r="AE7" s="10">
        <v>427</v>
      </c>
      <c r="AF7" s="10"/>
      <c r="AG7" s="10">
        <v>223</v>
      </c>
      <c r="AH7" s="10">
        <v>239</v>
      </c>
      <c r="AI7" s="10">
        <v>89</v>
      </c>
      <c r="AJ7" s="10">
        <v>177</v>
      </c>
      <c r="AK7" s="10">
        <v>65</v>
      </c>
      <c r="AL7" s="10">
        <v>42</v>
      </c>
      <c r="AM7" s="10">
        <v>23</v>
      </c>
      <c r="AN7" s="10">
        <v>55</v>
      </c>
      <c r="AO7" s="10">
        <v>3</v>
      </c>
      <c r="AP7" s="10"/>
      <c r="AQ7" s="10">
        <v>485</v>
      </c>
      <c r="AR7" s="10">
        <v>235</v>
      </c>
      <c r="AS7" s="10">
        <v>15</v>
      </c>
      <c r="AT7" s="10">
        <v>72</v>
      </c>
      <c r="AU7" s="10">
        <v>169</v>
      </c>
      <c r="AV7" s="10">
        <v>22</v>
      </c>
      <c r="AW7" s="10"/>
      <c r="AX7" s="10">
        <v>176</v>
      </c>
      <c r="AY7" s="10">
        <v>473</v>
      </c>
      <c r="AZ7" s="10">
        <v>34</v>
      </c>
      <c r="BA7" s="10">
        <v>144</v>
      </c>
      <c r="BB7" s="10">
        <v>183</v>
      </c>
      <c r="BC7" s="10"/>
      <c r="BD7" s="10">
        <v>654</v>
      </c>
      <c r="BE7" s="10">
        <v>351</v>
      </c>
      <c r="BF7" s="10"/>
      <c r="BG7" s="10">
        <v>484</v>
      </c>
      <c r="BH7" s="10">
        <v>523</v>
      </c>
      <c r="BI7" s="10"/>
      <c r="BJ7" s="10">
        <v>583</v>
      </c>
      <c r="BK7" s="10">
        <v>400</v>
      </c>
    </row>
    <row r="8" spans="2:63" ht="30" customHeight="1" x14ac:dyDescent="0.35">
      <c r="B8" s="11" t="s">
        <v>19</v>
      </c>
      <c r="C8" s="11">
        <v>1010</v>
      </c>
      <c r="D8" s="11">
        <v>504</v>
      </c>
      <c r="E8" s="11">
        <v>503</v>
      </c>
      <c r="F8" s="11"/>
      <c r="G8" s="11">
        <v>177</v>
      </c>
      <c r="H8" s="11">
        <v>366</v>
      </c>
      <c r="I8" s="11">
        <v>467</v>
      </c>
      <c r="J8" s="11"/>
      <c r="K8" s="11">
        <v>172</v>
      </c>
      <c r="L8" s="11">
        <v>210</v>
      </c>
      <c r="M8" s="11">
        <v>387</v>
      </c>
      <c r="N8" s="11">
        <v>241</v>
      </c>
      <c r="O8" s="11"/>
      <c r="P8" s="11">
        <v>162</v>
      </c>
      <c r="Q8" s="11">
        <v>211</v>
      </c>
      <c r="R8" s="11">
        <v>177</v>
      </c>
      <c r="S8" s="11">
        <v>407</v>
      </c>
      <c r="T8" s="11"/>
      <c r="U8" s="11">
        <v>557</v>
      </c>
      <c r="V8" s="11">
        <v>223</v>
      </c>
      <c r="W8" s="11">
        <v>122</v>
      </c>
      <c r="X8" s="11">
        <v>75</v>
      </c>
      <c r="Y8" s="11">
        <v>15</v>
      </c>
      <c r="Z8" s="11"/>
      <c r="AA8" s="11">
        <v>322</v>
      </c>
      <c r="AB8" s="11">
        <v>343</v>
      </c>
      <c r="AC8" s="11"/>
      <c r="AD8" s="11">
        <v>403</v>
      </c>
      <c r="AE8" s="11">
        <v>429</v>
      </c>
      <c r="AF8" s="11"/>
      <c r="AG8" s="11">
        <v>223</v>
      </c>
      <c r="AH8" s="11">
        <v>236</v>
      </c>
      <c r="AI8" s="11">
        <v>85</v>
      </c>
      <c r="AJ8" s="11">
        <v>185</v>
      </c>
      <c r="AK8" s="11">
        <v>65</v>
      </c>
      <c r="AL8" s="11">
        <v>45</v>
      </c>
      <c r="AM8" s="11">
        <v>23</v>
      </c>
      <c r="AN8" s="11">
        <v>57</v>
      </c>
      <c r="AO8" s="11">
        <v>3</v>
      </c>
      <c r="AP8" s="11"/>
      <c r="AQ8" s="11">
        <v>482</v>
      </c>
      <c r="AR8" s="11">
        <v>234</v>
      </c>
      <c r="AS8" s="11">
        <v>15</v>
      </c>
      <c r="AT8" s="11">
        <v>72</v>
      </c>
      <c r="AU8" s="11">
        <v>173</v>
      </c>
      <c r="AV8" s="11">
        <v>22</v>
      </c>
      <c r="AW8" s="11"/>
      <c r="AX8" s="11">
        <v>181</v>
      </c>
      <c r="AY8" s="11">
        <v>472</v>
      </c>
      <c r="AZ8" s="11">
        <v>35</v>
      </c>
      <c r="BA8" s="11">
        <v>140</v>
      </c>
      <c r="BB8" s="11">
        <v>181</v>
      </c>
      <c r="BC8" s="11"/>
      <c r="BD8" s="11">
        <v>647</v>
      </c>
      <c r="BE8" s="11">
        <v>358</v>
      </c>
      <c r="BF8" s="11"/>
      <c r="BG8" s="11">
        <v>482</v>
      </c>
      <c r="BH8" s="11">
        <v>525</v>
      </c>
      <c r="BI8" s="11"/>
      <c r="BJ8" s="11">
        <v>578</v>
      </c>
      <c r="BK8" s="11">
        <v>404</v>
      </c>
    </row>
    <row r="9" spans="2:63" ht="72.5" x14ac:dyDescent="0.35">
      <c r="B9" s="17" t="s">
        <v>470</v>
      </c>
      <c r="C9" s="16">
        <v>0.30891056189995703</v>
      </c>
      <c r="D9" s="16">
        <v>0.331188964748584</v>
      </c>
      <c r="E9" s="16">
        <v>0.286547824204541</v>
      </c>
      <c r="F9" s="16"/>
      <c r="G9" s="16">
        <v>0.24901141108106301</v>
      </c>
      <c r="H9" s="16">
        <v>0.33264556218684999</v>
      </c>
      <c r="I9" s="16">
        <v>0.31300280850441198</v>
      </c>
      <c r="J9" s="16"/>
      <c r="K9" s="16">
        <v>0.31183375438220701</v>
      </c>
      <c r="L9" s="16">
        <v>0.31327544556533798</v>
      </c>
      <c r="M9" s="16">
        <v>0.31832039076150198</v>
      </c>
      <c r="N9" s="16">
        <v>0.28792470489890698</v>
      </c>
      <c r="O9" s="16"/>
      <c r="P9" s="16">
        <v>0.183446511232494</v>
      </c>
      <c r="Q9" s="16">
        <v>0.31840415719148502</v>
      </c>
      <c r="R9" s="16">
        <v>0.32439271972862099</v>
      </c>
      <c r="S9" s="16">
        <v>0.34793613432189202</v>
      </c>
      <c r="T9" s="16"/>
      <c r="U9" s="16">
        <v>0.26333657416037898</v>
      </c>
      <c r="V9" s="16">
        <v>0.41957585466709701</v>
      </c>
      <c r="W9" s="16">
        <v>0.29099539995722601</v>
      </c>
      <c r="X9" s="16">
        <v>0.32255813080776902</v>
      </c>
      <c r="Y9" s="16">
        <v>0.43836426878901502</v>
      </c>
      <c r="Z9" s="16"/>
      <c r="AA9" s="16">
        <v>0.274909200325685</v>
      </c>
      <c r="AB9" s="16">
        <v>0.36219627947159</v>
      </c>
      <c r="AC9" s="16"/>
      <c r="AD9" s="16">
        <v>0.29900717468509702</v>
      </c>
      <c r="AE9" s="16">
        <v>0.36206286786174702</v>
      </c>
      <c r="AF9" s="16"/>
      <c r="AG9" s="16">
        <v>0.26540361203257501</v>
      </c>
      <c r="AH9" s="16">
        <v>0.323481208304296</v>
      </c>
      <c r="AI9" s="16">
        <v>0.37996018827481598</v>
      </c>
      <c r="AJ9" s="16">
        <v>0.36150783402522801</v>
      </c>
      <c r="AK9" s="16">
        <v>0.39927235516877202</v>
      </c>
      <c r="AL9" s="16">
        <v>0.32422844760841801</v>
      </c>
      <c r="AM9" s="16">
        <v>0.380447904627295</v>
      </c>
      <c r="AN9" s="16">
        <v>0.155782400389226</v>
      </c>
      <c r="AO9" s="16">
        <v>0.66385596045511097</v>
      </c>
      <c r="AP9" s="16"/>
      <c r="AQ9" s="16">
        <v>0.31780381669715202</v>
      </c>
      <c r="AR9" s="16">
        <v>0.35701768819378799</v>
      </c>
      <c r="AS9" s="16">
        <v>0.32358451121950599</v>
      </c>
      <c r="AT9" s="16">
        <v>0.31751764694939799</v>
      </c>
      <c r="AU9" s="16">
        <v>0.23875823254826101</v>
      </c>
      <c r="AV9" s="16">
        <v>0.24182632684188901</v>
      </c>
      <c r="AW9" s="16"/>
      <c r="AX9" s="16">
        <v>0.287982624796985</v>
      </c>
      <c r="AY9" s="16">
        <v>0.32939838971491903</v>
      </c>
      <c r="AZ9" s="16">
        <v>0.20804045106845701</v>
      </c>
      <c r="BA9" s="16">
        <v>0.31011034593702502</v>
      </c>
      <c r="BB9" s="16">
        <v>0.29500797694402803</v>
      </c>
      <c r="BC9" s="16"/>
      <c r="BD9" s="16">
        <v>0.32385938207210901</v>
      </c>
      <c r="BE9" s="16">
        <v>0.28321632260759499</v>
      </c>
      <c r="BF9" s="16"/>
      <c r="BG9" s="16">
        <v>0.326781744217848</v>
      </c>
      <c r="BH9" s="16">
        <v>0.29427277593197498</v>
      </c>
      <c r="BI9" s="16"/>
      <c r="BJ9" s="16">
        <v>0.28759614745793699</v>
      </c>
      <c r="BK9" s="16">
        <v>0.345853278913828</v>
      </c>
    </row>
    <row r="10" spans="2:63" ht="87" x14ac:dyDescent="0.35">
      <c r="B10" s="17" t="s">
        <v>471</v>
      </c>
      <c r="C10" s="16">
        <v>0.47359754941666998</v>
      </c>
      <c r="D10" s="16">
        <v>0.44634092566816003</v>
      </c>
      <c r="E10" s="16">
        <v>0.50169331963636099</v>
      </c>
      <c r="F10" s="16"/>
      <c r="G10" s="16">
        <v>0.49172874695444302</v>
      </c>
      <c r="H10" s="16">
        <v>0.45302365720666099</v>
      </c>
      <c r="I10" s="16">
        <v>0.48285015639726098</v>
      </c>
      <c r="J10" s="16"/>
      <c r="K10" s="16">
        <v>0.45468685442633799</v>
      </c>
      <c r="L10" s="16">
        <v>0.48813953581623098</v>
      </c>
      <c r="M10" s="16">
        <v>0.46400125131854902</v>
      </c>
      <c r="N10" s="16">
        <v>0.489822498484563</v>
      </c>
      <c r="O10" s="16"/>
      <c r="P10" s="16">
        <v>0.61915931967137205</v>
      </c>
      <c r="Q10" s="16">
        <v>0.46148683085588399</v>
      </c>
      <c r="R10" s="16">
        <v>0.484233066785765</v>
      </c>
      <c r="S10" s="16">
        <v>0.436516018891274</v>
      </c>
      <c r="T10" s="16"/>
      <c r="U10" s="16">
        <v>0.51504404436873996</v>
      </c>
      <c r="V10" s="16">
        <v>0.39115272704089699</v>
      </c>
      <c r="W10" s="16">
        <v>0.458664396580172</v>
      </c>
      <c r="X10" s="16">
        <v>0.48215793616452401</v>
      </c>
      <c r="Y10" s="16">
        <v>0.402938741983281</v>
      </c>
      <c r="Z10" s="16"/>
      <c r="AA10" s="16">
        <v>0.53150514773523205</v>
      </c>
      <c r="AB10" s="16">
        <v>0.45169587635082098</v>
      </c>
      <c r="AC10" s="16"/>
      <c r="AD10" s="16">
        <v>0.485248612938808</v>
      </c>
      <c r="AE10" s="16">
        <v>0.43545053429014002</v>
      </c>
      <c r="AF10" s="16"/>
      <c r="AG10" s="16">
        <v>0.58149236125782999</v>
      </c>
      <c r="AH10" s="16">
        <v>0.44906397270582099</v>
      </c>
      <c r="AI10" s="16">
        <v>0.43870526737596599</v>
      </c>
      <c r="AJ10" s="16">
        <v>0.39596669680797703</v>
      </c>
      <c r="AK10" s="16">
        <v>0.34969791888930402</v>
      </c>
      <c r="AL10" s="16">
        <v>0.48074802238615599</v>
      </c>
      <c r="AM10" s="16">
        <v>0.49249295056556303</v>
      </c>
      <c r="AN10" s="16">
        <v>0.66790158803125699</v>
      </c>
      <c r="AO10" s="16">
        <v>0</v>
      </c>
      <c r="AP10" s="16"/>
      <c r="AQ10" s="16">
        <v>0.48624148611653001</v>
      </c>
      <c r="AR10" s="16">
        <v>0.40417876415089499</v>
      </c>
      <c r="AS10" s="16">
        <v>0.495724346180828</v>
      </c>
      <c r="AT10" s="16">
        <v>0.51425569041823604</v>
      </c>
      <c r="AU10" s="16">
        <v>0.51594923797677394</v>
      </c>
      <c r="AV10" s="16">
        <v>0.49754406563480202</v>
      </c>
      <c r="AW10" s="16"/>
      <c r="AX10" s="16">
        <v>0.46690691590254102</v>
      </c>
      <c r="AY10" s="16">
        <v>0.47500534759554802</v>
      </c>
      <c r="AZ10" s="16">
        <v>0.49252523491434702</v>
      </c>
      <c r="BA10" s="16">
        <v>0.48879361054935</v>
      </c>
      <c r="BB10" s="16">
        <v>0.461220587182405</v>
      </c>
      <c r="BC10" s="16"/>
      <c r="BD10" s="16">
        <v>0.47709920264725397</v>
      </c>
      <c r="BE10" s="16">
        <v>0.46589183439862603</v>
      </c>
      <c r="BF10" s="16"/>
      <c r="BG10" s="16">
        <v>0.48427800837462898</v>
      </c>
      <c r="BH10" s="16">
        <v>0.462647139126457</v>
      </c>
      <c r="BI10" s="16"/>
      <c r="BJ10" s="16">
        <v>0.51012516533722396</v>
      </c>
      <c r="BK10" s="16">
        <v>0.43349439871431</v>
      </c>
    </row>
    <row r="11" spans="2:63" x14ac:dyDescent="0.35">
      <c r="B11" s="17" t="s">
        <v>179</v>
      </c>
      <c r="C11" s="18">
        <v>0.21749188868337299</v>
      </c>
      <c r="D11" s="18">
        <v>0.222470109583256</v>
      </c>
      <c r="E11" s="18">
        <v>0.21175885615909901</v>
      </c>
      <c r="F11" s="18"/>
      <c r="G11" s="18">
        <v>0.25925984196449298</v>
      </c>
      <c r="H11" s="18">
        <v>0.214330780606489</v>
      </c>
      <c r="I11" s="18">
        <v>0.20414703509832699</v>
      </c>
      <c r="J11" s="18"/>
      <c r="K11" s="18">
        <v>0.233479391191455</v>
      </c>
      <c r="L11" s="18">
        <v>0.198585018618431</v>
      </c>
      <c r="M11" s="18">
        <v>0.21767835791994899</v>
      </c>
      <c r="N11" s="18">
        <v>0.22225279661653</v>
      </c>
      <c r="O11" s="18"/>
      <c r="P11" s="18">
        <v>0.197394169096134</v>
      </c>
      <c r="Q11" s="18">
        <v>0.220109011952631</v>
      </c>
      <c r="R11" s="18">
        <v>0.19137421348561401</v>
      </c>
      <c r="S11" s="18">
        <v>0.215547846786834</v>
      </c>
      <c r="T11" s="18"/>
      <c r="U11" s="18">
        <v>0.22161938147088001</v>
      </c>
      <c r="V11" s="18">
        <v>0.189271418292006</v>
      </c>
      <c r="W11" s="18">
        <v>0.250340203462602</v>
      </c>
      <c r="X11" s="18">
        <v>0.195283933027707</v>
      </c>
      <c r="Y11" s="18">
        <v>0.15869698922770301</v>
      </c>
      <c r="Z11" s="18"/>
      <c r="AA11" s="18">
        <v>0.193585651939083</v>
      </c>
      <c r="AB11" s="18">
        <v>0.18610784417758899</v>
      </c>
      <c r="AC11" s="18"/>
      <c r="AD11" s="18">
        <v>0.21574421237609501</v>
      </c>
      <c r="AE11" s="18">
        <v>0.20248659784811299</v>
      </c>
      <c r="AF11" s="18"/>
      <c r="AG11" s="18">
        <v>0.153104026709595</v>
      </c>
      <c r="AH11" s="18">
        <v>0.22745481898988201</v>
      </c>
      <c r="AI11" s="18">
        <v>0.181334544349218</v>
      </c>
      <c r="AJ11" s="18">
        <v>0.24252546916679499</v>
      </c>
      <c r="AK11" s="18">
        <v>0.25102972594192402</v>
      </c>
      <c r="AL11" s="18">
        <v>0.19502353000542599</v>
      </c>
      <c r="AM11" s="18">
        <v>0.127059144807142</v>
      </c>
      <c r="AN11" s="18">
        <v>0.17631601157951801</v>
      </c>
      <c r="AO11" s="18">
        <v>0.33614403954488897</v>
      </c>
      <c r="AP11" s="18"/>
      <c r="AQ11" s="18">
        <v>0.195954697186319</v>
      </c>
      <c r="AR11" s="18">
        <v>0.238803547655316</v>
      </c>
      <c r="AS11" s="18">
        <v>0.18069114259966601</v>
      </c>
      <c r="AT11" s="18">
        <v>0.16822666263236599</v>
      </c>
      <c r="AU11" s="18">
        <v>0.24529252947496499</v>
      </c>
      <c r="AV11" s="18">
        <v>0.26062960752330899</v>
      </c>
      <c r="AW11" s="18"/>
      <c r="AX11" s="18">
        <v>0.24511045930047501</v>
      </c>
      <c r="AY11" s="18">
        <v>0.19559626268953301</v>
      </c>
      <c r="AZ11" s="18">
        <v>0.299434314017197</v>
      </c>
      <c r="BA11" s="18">
        <v>0.20109604351362501</v>
      </c>
      <c r="BB11" s="18">
        <v>0.24377143587356701</v>
      </c>
      <c r="BC11" s="18"/>
      <c r="BD11" s="18">
        <v>0.19904141528063701</v>
      </c>
      <c r="BE11" s="18">
        <v>0.25089184299377898</v>
      </c>
      <c r="BF11" s="18"/>
      <c r="BG11" s="18">
        <v>0.18894024740752299</v>
      </c>
      <c r="BH11" s="18">
        <v>0.24308008494156699</v>
      </c>
      <c r="BI11" s="18"/>
      <c r="BJ11" s="18">
        <v>0.20227868720483899</v>
      </c>
      <c r="BK11" s="18">
        <v>0.220652322371862</v>
      </c>
    </row>
    <row r="12" spans="2:63" x14ac:dyDescent="0.35">
      <c r="B12" s="15"/>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K16"/>
  <sheetViews>
    <sheetView showGridLines="0" topLeftCell="A8"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472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1010</v>
      </c>
      <c r="D7" s="10">
        <v>477</v>
      </c>
      <c r="E7" s="10">
        <v>530</v>
      </c>
      <c r="F7" s="10"/>
      <c r="G7" s="10">
        <v>154</v>
      </c>
      <c r="H7" s="10">
        <v>389</v>
      </c>
      <c r="I7" s="10">
        <v>467</v>
      </c>
      <c r="J7" s="10"/>
      <c r="K7" s="10">
        <v>185</v>
      </c>
      <c r="L7" s="10">
        <v>213</v>
      </c>
      <c r="M7" s="10">
        <v>395</v>
      </c>
      <c r="N7" s="10">
        <v>217</v>
      </c>
      <c r="O7" s="10"/>
      <c r="P7" s="10">
        <v>160</v>
      </c>
      <c r="Q7" s="10">
        <v>207</v>
      </c>
      <c r="R7" s="10">
        <v>178</v>
      </c>
      <c r="S7" s="10">
        <v>410</v>
      </c>
      <c r="T7" s="10"/>
      <c r="U7" s="10">
        <v>534</v>
      </c>
      <c r="V7" s="10">
        <v>237</v>
      </c>
      <c r="W7" s="10">
        <v>128</v>
      </c>
      <c r="X7" s="10">
        <v>79</v>
      </c>
      <c r="Y7" s="10">
        <v>15</v>
      </c>
      <c r="Z7" s="10"/>
      <c r="AA7" s="10">
        <v>325</v>
      </c>
      <c r="AB7" s="10">
        <v>340</v>
      </c>
      <c r="AC7" s="10"/>
      <c r="AD7" s="10">
        <v>407</v>
      </c>
      <c r="AE7" s="10">
        <v>427</v>
      </c>
      <c r="AF7" s="10"/>
      <c r="AG7" s="10">
        <v>223</v>
      </c>
      <c r="AH7" s="10">
        <v>239</v>
      </c>
      <c r="AI7" s="10">
        <v>89</v>
      </c>
      <c r="AJ7" s="10">
        <v>177</v>
      </c>
      <c r="AK7" s="10">
        <v>65</v>
      </c>
      <c r="AL7" s="10">
        <v>42</v>
      </c>
      <c r="AM7" s="10">
        <v>23</v>
      </c>
      <c r="AN7" s="10">
        <v>55</v>
      </c>
      <c r="AO7" s="10">
        <v>3</v>
      </c>
      <c r="AP7" s="10"/>
      <c r="AQ7" s="10">
        <v>485</v>
      </c>
      <c r="AR7" s="10">
        <v>235</v>
      </c>
      <c r="AS7" s="10">
        <v>15</v>
      </c>
      <c r="AT7" s="10">
        <v>72</v>
      </c>
      <c r="AU7" s="10">
        <v>169</v>
      </c>
      <c r="AV7" s="10">
        <v>22</v>
      </c>
      <c r="AW7" s="10"/>
      <c r="AX7" s="10">
        <v>176</v>
      </c>
      <c r="AY7" s="10">
        <v>473</v>
      </c>
      <c r="AZ7" s="10">
        <v>34</v>
      </c>
      <c r="BA7" s="10">
        <v>144</v>
      </c>
      <c r="BB7" s="10">
        <v>183</v>
      </c>
      <c r="BC7" s="10"/>
      <c r="BD7" s="10">
        <v>654</v>
      </c>
      <c r="BE7" s="10">
        <v>351</v>
      </c>
      <c r="BF7" s="10"/>
      <c r="BG7" s="10">
        <v>484</v>
      </c>
      <c r="BH7" s="10">
        <v>523</v>
      </c>
      <c r="BI7" s="10"/>
      <c r="BJ7" s="10">
        <v>583</v>
      </c>
      <c r="BK7" s="10">
        <v>400</v>
      </c>
    </row>
    <row r="8" spans="2:63" ht="30" customHeight="1" x14ac:dyDescent="0.35">
      <c r="B8" s="11" t="s">
        <v>19</v>
      </c>
      <c r="C8" s="11">
        <v>1010</v>
      </c>
      <c r="D8" s="11">
        <v>504</v>
      </c>
      <c r="E8" s="11">
        <v>503</v>
      </c>
      <c r="F8" s="11"/>
      <c r="G8" s="11">
        <v>177</v>
      </c>
      <c r="H8" s="11">
        <v>366</v>
      </c>
      <c r="I8" s="11">
        <v>467</v>
      </c>
      <c r="J8" s="11"/>
      <c r="K8" s="11">
        <v>172</v>
      </c>
      <c r="L8" s="11">
        <v>210</v>
      </c>
      <c r="M8" s="11">
        <v>387</v>
      </c>
      <c r="N8" s="11">
        <v>241</v>
      </c>
      <c r="O8" s="11"/>
      <c r="P8" s="11">
        <v>162</v>
      </c>
      <c r="Q8" s="11">
        <v>211</v>
      </c>
      <c r="R8" s="11">
        <v>177</v>
      </c>
      <c r="S8" s="11">
        <v>407</v>
      </c>
      <c r="T8" s="11"/>
      <c r="U8" s="11">
        <v>557</v>
      </c>
      <c r="V8" s="11">
        <v>223</v>
      </c>
      <c r="W8" s="11">
        <v>122</v>
      </c>
      <c r="X8" s="11">
        <v>75</v>
      </c>
      <c r="Y8" s="11">
        <v>15</v>
      </c>
      <c r="Z8" s="11"/>
      <c r="AA8" s="11">
        <v>322</v>
      </c>
      <c r="AB8" s="11">
        <v>343</v>
      </c>
      <c r="AC8" s="11"/>
      <c r="AD8" s="11">
        <v>403</v>
      </c>
      <c r="AE8" s="11">
        <v>429</v>
      </c>
      <c r="AF8" s="11"/>
      <c r="AG8" s="11">
        <v>223</v>
      </c>
      <c r="AH8" s="11">
        <v>236</v>
      </c>
      <c r="AI8" s="11">
        <v>85</v>
      </c>
      <c r="AJ8" s="11">
        <v>185</v>
      </c>
      <c r="AK8" s="11">
        <v>65</v>
      </c>
      <c r="AL8" s="11">
        <v>45</v>
      </c>
      <c r="AM8" s="11">
        <v>23</v>
      </c>
      <c r="AN8" s="11">
        <v>57</v>
      </c>
      <c r="AO8" s="11">
        <v>3</v>
      </c>
      <c r="AP8" s="11"/>
      <c r="AQ8" s="11">
        <v>482</v>
      </c>
      <c r="AR8" s="11">
        <v>234</v>
      </c>
      <c r="AS8" s="11">
        <v>15</v>
      </c>
      <c r="AT8" s="11">
        <v>72</v>
      </c>
      <c r="AU8" s="11">
        <v>173</v>
      </c>
      <c r="AV8" s="11">
        <v>22</v>
      </c>
      <c r="AW8" s="11"/>
      <c r="AX8" s="11">
        <v>181</v>
      </c>
      <c r="AY8" s="11">
        <v>472</v>
      </c>
      <c r="AZ8" s="11">
        <v>35</v>
      </c>
      <c r="BA8" s="11">
        <v>140</v>
      </c>
      <c r="BB8" s="11">
        <v>181</v>
      </c>
      <c r="BC8" s="11"/>
      <c r="BD8" s="11">
        <v>647</v>
      </c>
      <c r="BE8" s="11">
        <v>358</v>
      </c>
      <c r="BF8" s="11"/>
      <c r="BG8" s="11">
        <v>482</v>
      </c>
      <c r="BH8" s="11">
        <v>525</v>
      </c>
      <c r="BI8" s="11"/>
      <c r="BJ8" s="11">
        <v>578</v>
      </c>
      <c r="BK8" s="11">
        <v>404</v>
      </c>
    </row>
    <row r="9" spans="2:63" ht="58" x14ac:dyDescent="0.35">
      <c r="B9" s="17" t="s">
        <v>473</v>
      </c>
      <c r="C9" s="16">
        <v>0.25872222396212802</v>
      </c>
      <c r="D9" s="16">
        <v>0.27159426719640301</v>
      </c>
      <c r="E9" s="16">
        <v>0.245361243294584</v>
      </c>
      <c r="F9" s="16"/>
      <c r="G9" s="16">
        <v>0.23200622406845101</v>
      </c>
      <c r="H9" s="16">
        <v>0.24639571637961399</v>
      </c>
      <c r="I9" s="16">
        <v>0.27850074088476101</v>
      </c>
      <c r="J9" s="16"/>
      <c r="K9" s="16">
        <v>0.29452155974350602</v>
      </c>
      <c r="L9" s="16">
        <v>0.27663889283222398</v>
      </c>
      <c r="M9" s="16">
        <v>0.27516326253033602</v>
      </c>
      <c r="N9" s="16">
        <v>0.191204141689406</v>
      </c>
      <c r="O9" s="16"/>
      <c r="P9" s="16">
        <v>0.22023901754500999</v>
      </c>
      <c r="Q9" s="16">
        <v>0.19990553954847001</v>
      </c>
      <c r="R9" s="16">
        <v>0.245411965636846</v>
      </c>
      <c r="S9" s="16">
        <v>0.32324981836521699</v>
      </c>
      <c r="T9" s="16"/>
      <c r="U9" s="16">
        <v>0.22552637819979501</v>
      </c>
      <c r="V9" s="16">
        <v>0.275115617206103</v>
      </c>
      <c r="W9" s="16">
        <v>0.30992962244265898</v>
      </c>
      <c r="X9" s="16">
        <v>0.40204584220102901</v>
      </c>
      <c r="Y9" s="16">
        <v>0.42519242110266903</v>
      </c>
      <c r="Z9" s="16"/>
      <c r="AA9" s="16">
        <v>0.25027654796562698</v>
      </c>
      <c r="AB9" s="16">
        <v>0.26920065687738898</v>
      </c>
      <c r="AC9" s="16"/>
      <c r="AD9" s="16">
        <v>0.25964011101165801</v>
      </c>
      <c r="AE9" s="16">
        <v>0.28400651444521902</v>
      </c>
      <c r="AF9" s="16"/>
      <c r="AG9" s="16">
        <v>0.215531742973049</v>
      </c>
      <c r="AH9" s="16">
        <v>0.29419195921589097</v>
      </c>
      <c r="AI9" s="16">
        <v>0.28092489583807301</v>
      </c>
      <c r="AJ9" s="16">
        <v>0.27841509854194202</v>
      </c>
      <c r="AK9" s="16">
        <v>0.289324658518262</v>
      </c>
      <c r="AL9" s="16">
        <v>0.20761699817600399</v>
      </c>
      <c r="AM9" s="16">
        <v>0.20621163165943801</v>
      </c>
      <c r="AN9" s="16">
        <v>0.185347789327207</v>
      </c>
      <c r="AO9" s="16">
        <v>0.34726529715392002</v>
      </c>
      <c r="AP9" s="16"/>
      <c r="AQ9" s="16">
        <v>0.29418741457606001</v>
      </c>
      <c r="AR9" s="16">
        <v>0.24693681540759799</v>
      </c>
      <c r="AS9" s="16">
        <v>0.30369244599429301</v>
      </c>
      <c r="AT9" s="16">
        <v>0.20762172586704999</v>
      </c>
      <c r="AU9" s="16">
        <v>0.20645172575308299</v>
      </c>
      <c r="AV9" s="16">
        <v>0.16526460759814299</v>
      </c>
      <c r="AW9" s="16"/>
      <c r="AX9" s="16">
        <v>0.21146832449406</v>
      </c>
      <c r="AY9" s="16">
        <v>0.30455159018608302</v>
      </c>
      <c r="AZ9" s="16">
        <v>0.18662983164536801</v>
      </c>
      <c r="BA9" s="16">
        <v>0.24647177067317</v>
      </c>
      <c r="BB9" s="16">
        <v>0.210058929504231</v>
      </c>
      <c r="BC9" s="16"/>
      <c r="BD9" s="16">
        <v>0.26400406265135401</v>
      </c>
      <c r="BE9" s="16">
        <v>0.25261534699028199</v>
      </c>
      <c r="BF9" s="16"/>
      <c r="BG9" s="16">
        <v>0.25822864630717102</v>
      </c>
      <c r="BH9" s="16">
        <v>0.25881211975239099</v>
      </c>
      <c r="BI9" s="16"/>
      <c r="BJ9" s="16">
        <v>0.26355521223189898</v>
      </c>
      <c r="BK9" s="16">
        <v>0.25915370245936897</v>
      </c>
    </row>
    <row r="10" spans="2:63" ht="87" x14ac:dyDescent="0.35">
      <c r="B10" s="17" t="s">
        <v>474</v>
      </c>
      <c r="C10" s="16">
        <v>0.48047532397849801</v>
      </c>
      <c r="D10" s="16">
        <v>0.48274275050298499</v>
      </c>
      <c r="E10" s="16">
        <v>0.47916938584316399</v>
      </c>
      <c r="F10" s="16"/>
      <c r="G10" s="16">
        <v>0.51913031750167804</v>
      </c>
      <c r="H10" s="16">
        <v>0.52496192986871604</v>
      </c>
      <c r="I10" s="16">
        <v>0.43097517681021602</v>
      </c>
      <c r="J10" s="16"/>
      <c r="K10" s="16">
        <v>0.45002624969551602</v>
      </c>
      <c r="L10" s="16">
        <v>0.42640080557649701</v>
      </c>
      <c r="M10" s="16">
        <v>0.47326747655220802</v>
      </c>
      <c r="N10" s="16">
        <v>0.56084514779058903</v>
      </c>
      <c r="O10" s="16"/>
      <c r="P10" s="16">
        <v>0.60290074340895305</v>
      </c>
      <c r="Q10" s="16">
        <v>0.53433758017712696</v>
      </c>
      <c r="R10" s="16">
        <v>0.50902160113793904</v>
      </c>
      <c r="S10" s="16">
        <v>0.39974227081829999</v>
      </c>
      <c r="T10" s="16"/>
      <c r="U10" s="16">
        <v>0.51590721636452797</v>
      </c>
      <c r="V10" s="16">
        <v>0.476156962418535</v>
      </c>
      <c r="W10" s="16">
        <v>0.41045030774372099</v>
      </c>
      <c r="X10" s="16">
        <v>0.30696336747215403</v>
      </c>
      <c r="Y10" s="16">
        <v>0.44618924292274897</v>
      </c>
      <c r="Z10" s="16"/>
      <c r="AA10" s="16">
        <v>0.55364351145928303</v>
      </c>
      <c r="AB10" s="16">
        <v>0.46087793665163301</v>
      </c>
      <c r="AC10" s="16"/>
      <c r="AD10" s="16">
        <v>0.51734044449583005</v>
      </c>
      <c r="AE10" s="16">
        <v>0.43611732660810598</v>
      </c>
      <c r="AF10" s="16"/>
      <c r="AG10" s="16">
        <v>0.578465510181422</v>
      </c>
      <c r="AH10" s="16">
        <v>0.38964883116839499</v>
      </c>
      <c r="AI10" s="16">
        <v>0.52095395287756696</v>
      </c>
      <c r="AJ10" s="16">
        <v>0.45706234883873398</v>
      </c>
      <c r="AK10" s="16">
        <v>0.43084305032140202</v>
      </c>
      <c r="AL10" s="16">
        <v>0.55459954661279598</v>
      </c>
      <c r="AM10" s="16">
        <v>0.53737151070962597</v>
      </c>
      <c r="AN10" s="16">
        <v>0.70484646076733704</v>
      </c>
      <c r="AO10" s="16">
        <v>0.31659066330119101</v>
      </c>
      <c r="AP10" s="16"/>
      <c r="AQ10" s="16">
        <v>0.42577257662103102</v>
      </c>
      <c r="AR10" s="16">
        <v>0.50910629932643103</v>
      </c>
      <c r="AS10" s="16">
        <v>0.45232313742650099</v>
      </c>
      <c r="AT10" s="16">
        <v>0.56082750649133195</v>
      </c>
      <c r="AU10" s="16">
        <v>0.56365920515019896</v>
      </c>
      <c r="AV10" s="16">
        <v>0.60408652632475501</v>
      </c>
      <c r="AW10" s="16"/>
      <c r="AX10" s="16">
        <v>0.57457517911769695</v>
      </c>
      <c r="AY10" s="16">
        <v>0.41466561641880101</v>
      </c>
      <c r="AZ10" s="16">
        <v>0.49082107146055898</v>
      </c>
      <c r="BA10" s="16">
        <v>0.499097394003089</v>
      </c>
      <c r="BB10" s="16">
        <v>0.54128558191224496</v>
      </c>
      <c r="BC10" s="16"/>
      <c r="BD10" s="16">
        <v>0.48377859209942298</v>
      </c>
      <c r="BE10" s="16">
        <v>0.47813324214077302</v>
      </c>
      <c r="BF10" s="16"/>
      <c r="BG10" s="16">
        <v>0.50011930736726495</v>
      </c>
      <c r="BH10" s="16">
        <v>0.46331540929381698</v>
      </c>
      <c r="BI10" s="16"/>
      <c r="BJ10" s="16">
        <v>0.514395763756331</v>
      </c>
      <c r="BK10" s="16">
        <v>0.439738218547022</v>
      </c>
    </row>
    <row r="11" spans="2:63" x14ac:dyDescent="0.35">
      <c r="B11" s="17" t="s">
        <v>84</v>
      </c>
      <c r="C11" s="18">
        <v>0.26080245205937402</v>
      </c>
      <c r="D11" s="18">
        <v>0.24566298230061201</v>
      </c>
      <c r="E11" s="18">
        <v>0.27546937086225298</v>
      </c>
      <c r="F11" s="18"/>
      <c r="G11" s="18">
        <v>0.24886345842987101</v>
      </c>
      <c r="H11" s="18">
        <v>0.228642353751669</v>
      </c>
      <c r="I11" s="18">
        <v>0.29052408230502202</v>
      </c>
      <c r="J11" s="18"/>
      <c r="K11" s="18">
        <v>0.25545219056097801</v>
      </c>
      <c r="L11" s="18">
        <v>0.29696030159127901</v>
      </c>
      <c r="M11" s="18">
        <v>0.25156926091745702</v>
      </c>
      <c r="N11" s="18">
        <v>0.247950710520005</v>
      </c>
      <c r="O11" s="18"/>
      <c r="P11" s="18">
        <v>0.17686023904603701</v>
      </c>
      <c r="Q11" s="18">
        <v>0.26575688027440297</v>
      </c>
      <c r="R11" s="18">
        <v>0.24556643322521499</v>
      </c>
      <c r="S11" s="18">
        <v>0.27700791081648202</v>
      </c>
      <c r="T11" s="18"/>
      <c r="U11" s="18">
        <v>0.25856640543567699</v>
      </c>
      <c r="V11" s="18">
        <v>0.248727420375362</v>
      </c>
      <c r="W11" s="18">
        <v>0.27962006981361998</v>
      </c>
      <c r="X11" s="18">
        <v>0.29099079032681702</v>
      </c>
      <c r="Y11" s="18">
        <v>0.128618335974582</v>
      </c>
      <c r="Z11" s="18"/>
      <c r="AA11" s="18">
        <v>0.19607994057508901</v>
      </c>
      <c r="AB11" s="18">
        <v>0.26992140647097701</v>
      </c>
      <c r="AC11" s="18"/>
      <c r="AD11" s="18">
        <v>0.22301944449251199</v>
      </c>
      <c r="AE11" s="18">
        <v>0.279876158946675</v>
      </c>
      <c r="AF11" s="18"/>
      <c r="AG11" s="18">
        <v>0.20600274684552899</v>
      </c>
      <c r="AH11" s="18">
        <v>0.31615920961571398</v>
      </c>
      <c r="AI11" s="18">
        <v>0.19812115128436</v>
      </c>
      <c r="AJ11" s="18">
        <v>0.264522552619324</v>
      </c>
      <c r="AK11" s="18">
        <v>0.27983229116033598</v>
      </c>
      <c r="AL11" s="18">
        <v>0.23778345521120001</v>
      </c>
      <c r="AM11" s="18">
        <v>0.25641685763093602</v>
      </c>
      <c r="AN11" s="18">
        <v>0.109805749905456</v>
      </c>
      <c r="AO11" s="18">
        <v>0.33614403954488897</v>
      </c>
      <c r="AP11" s="18"/>
      <c r="AQ11" s="18">
        <v>0.28004000880290902</v>
      </c>
      <c r="AR11" s="18">
        <v>0.24395688526597001</v>
      </c>
      <c r="AS11" s="18">
        <v>0.243984416579206</v>
      </c>
      <c r="AT11" s="18">
        <v>0.231550767641618</v>
      </c>
      <c r="AU11" s="18">
        <v>0.229889069096718</v>
      </c>
      <c r="AV11" s="18">
        <v>0.230648866077102</v>
      </c>
      <c r="AW11" s="18"/>
      <c r="AX11" s="18">
        <v>0.21395649638824399</v>
      </c>
      <c r="AY11" s="18">
        <v>0.28078279339511603</v>
      </c>
      <c r="AZ11" s="18">
        <v>0.32254909689407302</v>
      </c>
      <c r="BA11" s="18">
        <v>0.254430835323741</v>
      </c>
      <c r="BB11" s="18">
        <v>0.24865548858352399</v>
      </c>
      <c r="BC11" s="18"/>
      <c r="BD11" s="18">
        <v>0.25221734524922401</v>
      </c>
      <c r="BE11" s="18">
        <v>0.269251410868945</v>
      </c>
      <c r="BF11" s="18"/>
      <c r="BG11" s="18">
        <v>0.241652046325565</v>
      </c>
      <c r="BH11" s="18">
        <v>0.27787247095379197</v>
      </c>
      <c r="BI11" s="18"/>
      <c r="BJ11" s="18">
        <v>0.22204902401177001</v>
      </c>
      <c r="BK11" s="18">
        <v>0.30110807899360897</v>
      </c>
    </row>
    <row r="12" spans="2:63" x14ac:dyDescent="0.35">
      <c r="B12" s="15"/>
    </row>
    <row r="13" spans="2:63" x14ac:dyDescent="0.35">
      <c r="B13" t="s">
        <v>87</v>
      </c>
    </row>
    <row r="14" spans="2:63" x14ac:dyDescent="0.35">
      <c r="B14" t="s">
        <v>88</v>
      </c>
    </row>
    <row r="16" spans="2:63" x14ac:dyDescent="0.35">
      <c r="B16"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K17"/>
  <sheetViews>
    <sheetView showGridLines="0" topLeftCell="A7"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478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1010</v>
      </c>
      <c r="D7" s="10">
        <v>477</v>
      </c>
      <c r="E7" s="10">
        <v>530</v>
      </c>
      <c r="F7" s="10"/>
      <c r="G7" s="10">
        <v>154</v>
      </c>
      <c r="H7" s="10">
        <v>389</v>
      </c>
      <c r="I7" s="10">
        <v>467</v>
      </c>
      <c r="J7" s="10"/>
      <c r="K7" s="10">
        <v>185</v>
      </c>
      <c r="L7" s="10">
        <v>213</v>
      </c>
      <c r="M7" s="10">
        <v>395</v>
      </c>
      <c r="N7" s="10">
        <v>217</v>
      </c>
      <c r="O7" s="10"/>
      <c r="P7" s="10">
        <v>160</v>
      </c>
      <c r="Q7" s="10">
        <v>207</v>
      </c>
      <c r="R7" s="10">
        <v>178</v>
      </c>
      <c r="S7" s="10">
        <v>410</v>
      </c>
      <c r="T7" s="10"/>
      <c r="U7" s="10">
        <v>534</v>
      </c>
      <c r="V7" s="10">
        <v>237</v>
      </c>
      <c r="W7" s="10">
        <v>128</v>
      </c>
      <c r="X7" s="10">
        <v>79</v>
      </c>
      <c r="Y7" s="10">
        <v>15</v>
      </c>
      <c r="Z7" s="10"/>
      <c r="AA7" s="10">
        <v>325</v>
      </c>
      <c r="AB7" s="10">
        <v>340</v>
      </c>
      <c r="AC7" s="10"/>
      <c r="AD7" s="10">
        <v>407</v>
      </c>
      <c r="AE7" s="10">
        <v>427</v>
      </c>
      <c r="AF7" s="10"/>
      <c r="AG7" s="10">
        <v>223</v>
      </c>
      <c r="AH7" s="10">
        <v>239</v>
      </c>
      <c r="AI7" s="10">
        <v>89</v>
      </c>
      <c r="AJ7" s="10">
        <v>177</v>
      </c>
      <c r="AK7" s="10">
        <v>65</v>
      </c>
      <c r="AL7" s="10">
        <v>42</v>
      </c>
      <c r="AM7" s="10">
        <v>23</v>
      </c>
      <c r="AN7" s="10">
        <v>55</v>
      </c>
      <c r="AO7" s="10">
        <v>3</v>
      </c>
      <c r="AP7" s="10"/>
      <c r="AQ7" s="10">
        <v>485</v>
      </c>
      <c r="AR7" s="10">
        <v>235</v>
      </c>
      <c r="AS7" s="10">
        <v>15</v>
      </c>
      <c r="AT7" s="10">
        <v>72</v>
      </c>
      <c r="AU7" s="10">
        <v>169</v>
      </c>
      <c r="AV7" s="10">
        <v>22</v>
      </c>
      <c r="AW7" s="10"/>
      <c r="AX7" s="10">
        <v>176</v>
      </c>
      <c r="AY7" s="10">
        <v>473</v>
      </c>
      <c r="AZ7" s="10">
        <v>34</v>
      </c>
      <c r="BA7" s="10">
        <v>144</v>
      </c>
      <c r="BB7" s="10">
        <v>183</v>
      </c>
      <c r="BC7" s="10"/>
      <c r="BD7" s="10">
        <v>654</v>
      </c>
      <c r="BE7" s="10">
        <v>351</v>
      </c>
      <c r="BF7" s="10"/>
      <c r="BG7" s="10">
        <v>484</v>
      </c>
      <c r="BH7" s="10">
        <v>523</v>
      </c>
      <c r="BI7" s="10"/>
      <c r="BJ7" s="10">
        <v>583</v>
      </c>
      <c r="BK7" s="10">
        <v>400</v>
      </c>
    </row>
    <row r="8" spans="2:63" ht="30" customHeight="1" x14ac:dyDescent="0.35">
      <c r="B8" s="11" t="s">
        <v>19</v>
      </c>
      <c r="C8" s="11">
        <v>1010</v>
      </c>
      <c r="D8" s="11">
        <v>504</v>
      </c>
      <c r="E8" s="11">
        <v>503</v>
      </c>
      <c r="F8" s="11"/>
      <c r="G8" s="11">
        <v>177</v>
      </c>
      <c r="H8" s="11">
        <v>366</v>
      </c>
      <c r="I8" s="11">
        <v>467</v>
      </c>
      <c r="J8" s="11"/>
      <c r="K8" s="11">
        <v>172</v>
      </c>
      <c r="L8" s="11">
        <v>210</v>
      </c>
      <c r="M8" s="11">
        <v>387</v>
      </c>
      <c r="N8" s="11">
        <v>241</v>
      </c>
      <c r="O8" s="11"/>
      <c r="P8" s="11">
        <v>162</v>
      </c>
      <c r="Q8" s="11">
        <v>211</v>
      </c>
      <c r="R8" s="11">
        <v>177</v>
      </c>
      <c r="S8" s="11">
        <v>407</v>
      </c>
      <c r="T8" s="11"/>
      <c r="U8" s="11">
        <v>557</v>
      </c>
      <c r="V8" s="11">
        <v>223</v>
      </c>
      <c r="W8" s="11">
        <v>122</v>
      </c>
      <c r="X8" s="11">
        <v>75</v>
      </c>
      <c r="Y8" s="11">
        <v>15</v>
      </c>
      <c r="Z8" s="11"/>
      <c r="AA8" s="11">
        <v>322</v>
      </c>
      <c r="AB8" s="11">
        <v>343</v>
      </c>
      <c r="AC8" s="11"/>
      <c r="AD8" s="11">
        <v>403</v>
      </c>
      <c r="AE8" s="11">
        <v>429</v>
      </c>
      <c r="AF8" s="11"/>
      <c r="AG8" s="11">
        <v>223</v>
      </c>
      <c r="AH8" s="11">
        <v>236</v>
      </c>
      <c r="AI8" s="11">
        <v>85</v>
      </c>
      <c r="AJ8" s="11">
        <v>185</v>
      </c>
      <c r="AK8" s="11">
        <v>65</v>
      </c>
      <c r="AL8" s="11">
        <v>45</v>
      </c>
      <c r="AM8" s="11">
        <v>23</v>
      </c>
      <c r="AN8" s="11">
        <v>57</v>
      </c>
      <c r="AO8" s="11">
        <v>3</v>
      </c>
      <c r="AP8" s="11"/>
      <c r="AQ8" s="11">
        <v>482</v>
      </c>
      <c r="AR8" s="11">
        <v>234</v>
      </c>
      <c r="AS8" s="11">
        <v>15</v>
      </c>
      <c r="AT8" s="11">
        <v>72</v>
      </c>
      <c r="AU8" s="11">
        <v>173</v>
      </c>
      <c r="AV8" s="11">
        <v>22</v>
      </c>
      <c r="AW8" s="11"/>
      <c r="AX8" s="11">
        <v>181</v>
      </c>
      <c r="AY8" s="11">
        <v>472</v>
      </c>
      <c r="AZ8" s="11">
        <v>35</v>
      </c>
      <c r="BA8" s="11">
        <v>140</v>
      </c>
      <c r="BB8" s="11">
        <v>181</v>
      </c>
      <c r="BC8" s="11"/>
      <c r="BD8" s="11">
        <v>647</v>
      </c>
      <c r="BE8" s="11">
        <v>358</v>
      </c>
      <c r="BF8" s="11"/>
      <c r="BG8" s="11">
        <v>482</v>
      </c>
      <c r="BH8" s="11">
        <v>525</v>
      </c>
      <c r="BI8" s="11"/>
      <c r="BJ8" s="11">
        <v>578</v>
      </c>
      <c r="BK8" s="11">
        <v>404</v>
      </c>
    </row>
    <row r="9" spans="2:63" ht="29" x14ac:dyDescent="0.35">
      <c r="B9" s="17" t="s">
        <v>475</v>
      </c>
      <c r="C9" s="16">
        <v>0.59749154084846601</v>
      </c>
      <c r="D9" s="16">
        <v>0.61378073584364101</v>
      </c>
      <c r="E9" s="16">
        <v>0.58272647715933401</v>
      </c>
      <c r="F9" s="16"/>
      <c r="G9" s="16">
        <v>0.49326678562674803</v>
      </c>
      <c r="H9" s="16">
        <v>0.55556277887501604</v>
      </c>
      <c r="I9" s="16">
        <v>0.669825382607935</v>
      </c>
      <c r="J9" s="16"/>
      <c r="K9" s="16">
        <v>0.61331694612276999</v>
      </c>
      <c r="L9" s="16">
        <v>0.622186206130385</v>
      </c>
      <c r="M9" s="16">
        <v>0.56268390003617696</v>
      </c>
      <c r="N9" s="16">
        <v>0.62055778596395905</v>
      </c>
      <c r="O9" s="16"/>
      <c r="P9" s="16">
        <v>0.49292109061801298</v>
      </c>
      <c r="Q9" s="16">
        <v>0.60040308726538005</v>
      </c>
      <c r="R9" s="16">
        <v>0.57901431000492498</v>
      </c>
      <c r="S9" s="16">
        <v>0.63290608630157996</v>
      </c>
      <c r="T9" s="16"/>
      <c r="U9" s="16">
        <v>0.605580904249444</v>
      </c>
      <c r="V9" s="16">
        <v>0.56782480895595</v>
      </c>
      <c r="W9" s="16">
        <v>0.59508927909836695</v>
      </c>
      <c r="X9" s="16">
        <v>0.63940154294551799</v>
      </c>
      <c r="Y9" s="16">
        <v>0.73144644258103997</v>
      </c>
      <c r="Z9" s="16"/>
      <c r="AA9" s="16">
        <v>0.617399581423693</v>
      </c>
      <c r="AB9" s="16">
        <v>0.61637376685548295</v>
      </c>
      <c r="AC9" s="16"/>
      <c r="AD9" s="16">
        <v>0.65035290562999204</v>
      </c>
      <c r="AE9" s="16">
        <v>0.60020804555587604</v>
      </c>
      <c r="AF9" s="16"/>
      <c r="AG9" s="16">
        <v>0.65890472679923395</v>
      </c>
      <c r="AH9" s="16">
        <v>0.709690605360633</v>
      </c>
      <c r="AI9" s="16">
        <v>0.77070407439224398</v>
      </c>
      <c r="AJ9" s="16">
        <v>0.47955333166948999</v>
      </c>
      <c r="AK9" s="16">
        <v>0.34174740499982298</v>
      </c>
      <c r="AL9" s="16">
        <v>0.45612575799605498</v>
      </c>
      <c r="AM9" s="16">
        <v>0.61506179589726795</v>
      </c>
      <c r="AN9" s="16">
        <v>0.52918632667990595</v>
      </c>
      <c r="AO9" s="16">
        <v>0.31659066330119101</v>
      </c>
      <c r="AP9" s="16"/>
      <c r="AQ9" s="16">
        <v>0.64791395473429503</v>
      </c>
      <c r="AR9" s="16">
        <v>0.616207253755648</v>
      </c>
      <c r="AS9" s="16">
        <v>0.61252530422533502</v>
      </c>
      <c r="AT9" s="16">
        <v>0.51483571172505604</v>
      </c>
      <c r="AU9" s="16">
        <v>0.496889672407614</v>
      </c>
      <c r="AV9" s="16">
        <v>0.46262876567091799</v>
      </c>
      <c r="AW9" s="16"/>
      <c r="AX9" s="16">
        <v>0.59639367078887595</v>
      </c>
      <c r="AY9" s="16">
        <v>0.61298271703407403</v>
      </c>
      <c r="AZ9" s="16">
        <v>0.64732429406568504</v>
      </c>
      <c r="BA9" s="16">
        <v>0.57499647854411295</v>
      </c>
      <c r="BB9" s="16">
        <v>0.56610245073208498</v>
      </c>
      <c r="BC9" s="16"/>
      <c r="BD9" s="16">
        <v>0.63861711332164295</v>
      </c>
      <c r="BE9" s="16">
        <v>0.52305828388593201</v>
      </c>
      <c r="BF9" s="16"/>
      <c r="BG9" s="16">
        <v>0.63685952734590801</v>
      </c>
      <c r="BH9" s="16">
        <v>0.560973583284195</v>
      </c>
      <c r="BI9" s="16"/>
      <c r="BJ9" s="16">
        <v>0.59509897082154495</v>
      </c>
      <c r="BK9" s="16">
        <v>0.62221543448107597</v>
      </c>
    </row>
    <row r="10" spans="2:63" ht="29" x14ac:dyDescent="0.35">
      <c r="B10" s="17" t="s">
        <v>476</v>
      </c>
      <c r="C10" s="16">
        <v>0.28997537152526698</v>
      </c>
      <c r="D10" s="16">
        <v>0.28268438693172698</v>
      </c>
      <c r="E10" s="16">
        <v>0.29710508672469599</v>
      </c>
      <c r="F10" s="16"/>
      <c r="G10" s="16">
        <v>0.30430905300629901</v>
      </c>
      <c r="H10" s="16">
        <v>0.32385143293443702</v>
      </c>
      <c r="I10" s="16">
        <v>0.25800208361384003</v>
      </c>
      <c r="J10" s="16"/>
      <c r="K10" s="16">
        <v>0.26770380392242898</v>
      </c>
      <c r="L10" s="16">
        <v>0.28556999818013201</v>
      </c>
      <c r="M10" s="16">
        <v>0.29928053899104301</v>
      </c>
      <c r="N10" s="16">
        <v>0.29476429554717998</v>
      </c>
      <c r="O10" s="16"/>
      <c r="P10" s="16">
        <v>0.37236648896921398</v>
      </c>
      <c r="Q10" s="16">
        <v>0.26231625036691902</v>
      </c>
      <c r="R10" s="16">
        <v>0.31895366221979199</v>
      </c>
      <c r="S10" s="16">
        <v>0.28247360250889803</v>
      </c>
      <c r="T10" s="16"/>
      <c r="U10" s="16">
        <v>0.28150899475010899</v>
      </c>
      <c r="V10" s="16">
        <v>0.30930155066653098</v>
      </c>
      <c r="W10" s="16">
        <v>0.32816357480574398</v>
      </c>
      <c r="X10" s="16">
        <v>0.27390694260220999</v>
      </c>
      <c r="Y10" s="16">
        <v>0.174144012956953</v>
      </c>
      <c r="Z10" s="16"/>
      <c r="AA10" s="16">
        <v>0.27414536334558598</v>
      </c>
      <c r="AB10" s="16">
        <v>0.281271540742208</v>
      </c>
      <c r="AC10" s="16"/>
      <c r="AD10" s="16">
        <v>0.25051101910201501</v>
      </c>
      <c r="AE10" s="16">
        <v>0.29023723440079902</v>
      </c>
      <c r="AF10" s="16"/>
      <c r="AG10" s="16">
        <v>0.244743278576039</v>
      </c>
      <c r="AH10" s="16">
        <v>0.23705842698042701</v>
      </c>
      <c r="AI10" s="16">
        <v>0.18916321265142699</v>
      </c>
      <c r="AJ10" s="16">
        <v>0.35523950321048098</v>
      </c>
      <c r="AK10" s="16">
        <v>0.60098814855296401</v>
      </c>
      <c r="AL10" s="16">
        <v>0.41415165530526898</v>
      </c>
      <c r="AM10" s="16">
        <v>0.30344313144865698</v>
      </c>
      <c r="AN10" s="16">
        <v>0.28007688324368801</v>
      </c>
      <c r="AO10" s="16">
        <v>0.68340933669880899</v>
      </c>
      <c r="AP10" s="16"/>
      <c r="AQ10" s="16">
        <v>0.252792164467396</v>
      </c>
      <c r="AR10" s="16">
        <v>0.28691199658879601</v>
      </c>
      <c r="AS10" s="16">
        <v>0.22391638159250599</v>
      </c>
      <c r="AT10" s="16">
        <v>0.33372477696872999</v>
      </c>
      <c r="AU10" s="16">
        <v>0.381314817945616</v>
      </c>
      <c r="AV10" s="16">
        <v>0.38927738725123401</v>
      </c>
      <c r="AW10" s="16"/>
      <c r="AX10" s="16">
        <v>0.28132045702937097</v>
      </c>
      <c r="AY10" s="16">
        <v>0.28145364729563799</v>
      </c>
      <c r="AZ10" s="16">
        <v>0.28521407462736098</v>
      </c>
      <c r="BA10" s="16">
        <v>0.316158035403861</v>
      </c>
      <c r="BB10" s="16">
        <v>0.30144839145293401</v>
      </c>
      <c r="BC10" s="16"/>
      <c r="BD10" s="16">
        <v>0.27534035017037001</v>
      </c>
      <c r="BE10" s="16">
        <v>0.32031314332986999</v>
      </c>
      <c r="BF10" s="16"/>
      <c r="BG10" s="16">
        <v>0.28227463093097199</v>
      </c>
      <c r="BH10" s="16">
        <v>0.29681299777301701</v>
      </c>
      <c r="BI10" s="16"/>
      <c r="BJ10" s="16">
        <v>0.31498558098381901</v>
      </c>
      <c r="BK10" s="16">
        <v>0.24812295709474</v>
      </c>
    </row>
    <row r="11" spans="2:63" ht="29" x14ac:dyDescent="0.35">
      <c r="B11" s="17" t="s">
        <v>477</v>
      </c>
      <c r="C11" s="16">
        <v>3.9491496251543703E-2</v>
      </c>
      <c r="D11" s="16">
        <v>5.2076156753556001E-2</v>
      </c>
      <c r="E11" s="16">
        <v>2.7126745605526501E-2</v>
      </c>
      <c r="F11" s="16"/>
      <c r="G11" s="16">
        <v>8.4653541388453005E-2</v>
      </c>
      <c r="H11" s="16">
        <v>5.2288012119287103E-2</v>
      </c>
      <c r="I11" s="16">
        <v>1.23573204256964E-2</v>
      </c>
      <c r="J11" s="16"/>
      <c r="K11" s="16">
        <v>2.9062070288388201E-2</v>
      </c>
      <c r="L11" s="16">
        <v>4.2744716326905401E-2</v>
      </c>
      <c r="M11" s="16">
        <v>3.75543005129313E-2</v>
      </c>
      <c r="N11" s="16">
        <v>4.7206177208268099E-2</v>
      </c>
      <c r="O11" s="16"/>
      <c r="P11" s="16">
        <v>5.4365435907823799E-2</v>
      </c>
      <c r="Q11" s="16">
        <v>2.83948835937065E-2</v>
      </c>
      <c r="R11" s="16">
        <v>5.5244422494906097E-2</v>
      </c>
      <c r="S11" s="16">
        <v>3.7642351211893202E-2</v>
      </c>
      <c r="T11" s="16"/>
      <c r="U11" s="16">
        <v>3.2432525979245799E-2</v>
      </c>
      <c r="V11" s="16">
        <v>5.0663732650562697E-2</v>
      </c>
      <c r="W11" s="16">
        <v>3.5133349278921699E-2</v>
      </c>
      <c r="X11" s="16">
        <v>4.88994589759486E-2</v>
      </c>
      <c r="Y11" s="16">
        <v>0</v>
      </c>
      <c r="Z11" s="16"/>
      <c r="AA11" s="16">
        <v>4.7176663328690499E-2</v>
      </c>
      <c r="AB11" s="16">
        <v>2.9790554609156899E-2</v>
      </c>
      <c r="AC11" s="16"/>
      <c r="AD11" s="16">
        <v>4.19263417595339E-2</v>
      </c>
      <c r="AE11" s="16">
        <v>4.14429368067879E-2</v>
      </c>
      <c r="AF11" s="16"/>
      <c r="AG11" s="16">
        <v>1.11551931763719E-2</v>
      </c>
      <c r="AH11" s="16">
        <v>4.1951190386969499E-3</v>
      </c>
      <c r="AI11" s="16">
        <v>0</v>
      </c>
      <c r="AJ11" s="16">
        <v>0.12994987921172499</v>
      </c>
      <c r="AK11" s="16">
        <v>1.48735731610095E-2</v>
      </c>
      <c r="AL11" s="16">
        <v>0.10929403149741999</v>
      </c>
      <c r="AM11" s="16">
        <v>0</v>
      </c>
      <c r="AN11" s="16">
        <v>6.4952835704942494E-2</v>
      </c>
      <c r="AO11" s="16">
        <v>0</v>
      </c>
      <c r="AP11" s="16"/>
      <c r="AQ11" s="16">
        <v>3.3992633214266502E-2</v>
      </c>
      <c r="AR11" s="16">
        <v>3.9378321460893102E-2</v>
      </c>
      <c r="AS11" s="16">
        <v>5.7287875773717897E-2</v>
      </c>
      <c r="AT11" s="16">
        <v>6.0116805053509997E-2</v>
      </c>
      <c r="AU11" s="16">
        <v>4.3936773128708799E-2</v>
      </c>
      <c r="AV11" s="16">
        <v>6.8157124318543705E-2</v>
      </c>
      <c r="AW11" s="16"/>
      <c r="AX11" s="16">
        <v>5.6889070472463499E-2</v>
      </c>
      <c r="AY11" s="16">
        <v>3.9497573991162001E-2</v>
      </c>
      <c r="AZ11" s="16">
        <v>0</v>
      </c>
      <c r="BA11" s="16">
        <v>3.9566310828887202E-2</v>
      </c>
      <c r="BB11" s="16">
        <v>2.9646854941280901E-2</v>
      </c>
      <c r="BC11" s="16"/>
      <c r="BD11" s="16">
        <v>2.57744219293022E-2</v>
      </c>
      <c r="BE11" s="16">
        <v>6.4830952590172505E-2</v>
      </c>
      <c r="BF11" s="16"/>
      <c r="BG11" s="16">
        <v>2.41051117355346E-2</v>
      </c>
      <c r="BH11" s="16">
        <v>5.3826361830154802E-2</v>
      </c>
      <c r="BI11" s="16"/>
      <c r="BJ11" s="16">
        <v>2.6907111695602001E-2</v>
      </c>
      <c r="BK11" s="16">
        <v>5.6709647790164602E-2</v>
      </c>
    </row>
    <row r="12" spans="2:63" x14ac:dyDescent="0.35">
      <c r="B12" s="17" t="s">
        <v>179</v>
      </c>
      <c r="C12" s="18">
        <v>7.3041591374722797E-2</v>
      </c>
      <c r="D12" s="18">
        <v>5.1458720471075699E-2</v>
      </c>
      <c r="E12" s="18">
        <v>9.3041690510443198E-2</v>
      </c>
      <c r="F12" s="18"/>
      <c r="G12" s="18">
        <v>0.117770619978501</v>
      </c>
      <c r="H12" s="18">
        <v>6.8297776071260294E-2</v>
      </c>
      <c r="I12" s="18">
        <v>5.9815213352528797E-2</v>
      </c>
      <c r="J12" s="18"/>
      <c r="K12" s="18">
        <v>8.99171796664128E-2</v>
      </c>
      <c r="L12" s="18">
        <v>4.9499079362578101E-2</v>
      </c>
      <c r="M12" s="18">
        <v>0.100481260459849</v>
      </c>
      <c r="N12" s="18">
        <v>3.7471741280593197E-2</v>
      </c>
      <c r="O12" s="18"/>
      <c r="P12" s="18">
        <v>8.0346984504949204E-2</v>
      </c>
      <c r="Q12" s="18">
        <v>0.108885778773994</v>
      </c>
      <c r="R12" s="18">
        <v>4.6787605280376399E-2</v>
      </c>
      <c r="S12" s="18">
        <v>4.6977959977628103E-2</v>
      </c>
      <c r="T12" s="18"/>
      <c r="U12" s="18">
        <v>8.0477575021201106E-2</v>
      </c>
      <c r="V12" s="18">
        <v>7.2209907726956499E-2</v>
      </c>
      <c r="W12" s="18">
        <v>4.1613796816967301E-2</v>
      </c>
      <c r="X12" s="18">
        <v>3.7792055476322799E-2</v>
      </c>
      <c r="Y12" s="18">
        <v>9.4409544462006806E-2</v>
      </c>
      <c r="Z12" s="18"/>
      <c r="AA12" s="18">
        <v>6.1278391902029897E-2</v>
      </c>
      <c r="AB12" s="18">
        <v>7.2564137793152295E-2</v>
      </c>
      <c r="AC12" s="18"/>
      <c r="AD12" s="18">
        <v>5.7209733508458399E-2</v>
      </c>
      <c r="AE12" s="18">
        <v>6.8111783236536202E-2</v>
      </c>
      <c r="AF12" s="18"/>
      <c r="AG12" s="18">
        <v>8.5196801448354897E-2</v>
      </c>
      <c r="AH12" s="18">
        <v>4.9055848620243397E-2</v>
      </c>
      <c r="AI12" s="18">
        <v>4.01327129563291E-2</v>
      </c>
      <c r="AJ12" s="18">
        <v>3.5257285908303501E-2</v>
      </c>
      <c r="AK12" s="18">
        <v>4.23908732862028E-2</v>
      </c>
      <c r="AL12" s="18">
        <v>2.0428555201256401E-2</v>
      </c>
      <c r="AM12" s="18">
        <v>8.1495072654075296E-2</v>
      </c>
      <c r="AN12" s="18">
        <v>0.125783954371463</v>
      </c>
      <c r="AO12" s="18">
        <v>0</v>
      </c>
      <c r="AP12" s="18"/>
      <c r="AQ12" s="18">
        <v>6.5301247584043001E-2</v>
      </c>
      <c r="AR12" s="18">
        <v>5.7502428194662898E-2</v>
      </c>
      <c r="AS12" s="18">
        <v>0.106270438408441</v>
      </c>
      <c r="AT12" s="18">
        <v>9.1322706252704097E-2</v>
      </c>
      <c r="AU12" s="18">
        <v>7.7858736518060995E-2</v>
      </c>
      <c r="AV12" s="18">
        <v>7.9936722759304399E-2</v>
      </c>
      <c r="AW12" s="18"/>
      <c r="AX12" s="18">
        <v>6.5396801709289798E-2</v>
      </c>
      <c r="AY12" s="18">
        <v>6.6066061679125695E-2</v>
      </c>
      <c r="AZ12" s="18">
        <v>6.7461631306954095E-2</v>
      </c>
      <c r="BA12" s="18">
        <v>6.92791752231392E-2</v>
      </c>
      <c r="BB12" s="18">
        <v>0.102802302873699</v>
      </c>
      <c r="BC12" s="18"/>
      <c r="BD12" s="18">
        <v>6.0268114578685202E-2</v>
      </c>
      <c r="BE12" s="18">
        <v>9.17976201940255E-2</v>
      </c>
      <c r="BF12" s="18"/>
      <c r="BG12" s="18">
        <v>5.6760729987585398E-2</v>
      </c>
      <c r="BH12" s="18">
        <v>8.8387057112634004E-2</v>
      </c>
      <c r="BI12" s="18"/>
      <c r="BJ12" s="18">
        <v>6.3008336499034506E-2</v>
      </c>
      <c r="BK12" s="18">
        <v>7.2951960634019306E-2</v>
      </c>
    </row>
    <row r="13" spans="2:63" x14ac:dyDescent="0.35">
      <c r="B13" s="15"/>
    </row>
    <row r="14" spans="2:63" x14ac:dyDescent="0.35">
      <c r="B14" t="s">
        <v>87</v>
      </c>
    </row>
    <row r="15" spans="2:63" x14ac:dyDescent="0.35">
      <c r="B15" t="s">
        <v>88</v>
      </c>
    </row>
    <row r="17" spans="2:2" x14ac:dyDescent="0.35">
      <c r="B17"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H22"/>
  <sheetViews>
    <sheetView showGridLines="0" workbookViewId="0">
      <pane xSplit="2" topLeftCell="C1" activePane="topRight" state="frozen"/>
      <selection pane="topRight" activeCell="G16" sqref="G16"/>
    </sheetView>
  </sheetViews>
  <sheetFormatPr defaultColWidth="10.81640625" defaultRowHeight="14.5" x14ac:dyDescent="0.35"/>
  <cols>
    <col min="2" max="2" width="25.7265625" customWidth="1"/>
    <col min="3" max="8" width="20.7265625" customWidth="1"/>
  </cols>
  <sheetData>
    <row r="2" spans="2:8" ht="40" customHeight="1" x14ac:dyDescent="0.35">
      <c r="D2" s="29" t="s">
        <v>387</v>
      </c>
      <c r="E2" s="26"/>
      <c r="F2" s="26"/>
      <c r="G2" s="26"/>
      <c r="H2" s="26"/>
    </row>
    <row r="6" spans="2:8" ht="50.15" customHeight="1" x14ac:dyDescent="0.35">
      <c r="B6" s="22" t="s">
        <v>14</v>
      </c>
      <c r="C6" s="22" t="s">
        <v>479</v>
      </c>
      <c r="D6" s="22" t="s">
        <v>480</v>
      </c>
      <c r="E6" s="22" t="s">
        <v>481</v>
      </c>
      <c r="F6" s="22" t="s">
        <v>482</v>
      </c>
      <c r="G6" s="22" t="s">
        <v>483</v>
      </c>
    </row>
    <row r="7" spans="2:8" x14ac:dyDescent="0.35">
      <c r="B7" s="17" t="s">
        <v>322</v>
      </c>
      <c r="C7" s="16">
        <v>0.33872175463338899</v>
      </c>
      <c r="D7" s="16">
        <v>0.33448654651265503</v>
      </c>
      <c r="E7" s="16">
        <v>0.245019482818435</v>
      </c>
      <c r="F7" s="16">
        <v>0.20716816753810599</v>
      </c>
      <c r="G7" s="16">
        <v>4.9454549280308402E-2</v>
      </c>
    </row>
    <row r="8" spans="2:8" x14ac:dyDescent="0.35">
      <c r="B8" s="17" t="s">
        <v>323</v>
      </c>
      <c r="C8" s="16">
        <v>0.21095494688854799</v>
      </c>
      <c r="D8" s="16">
        <v>0.28000382062861701</v>
      </c>
      <c r="E8" s="16">
        <v>0.25441551346490898</v>
      </c>
      <c r="F8" s="16">
        <v>0.18207653615011801</v>
      </c>
      <c r="G8" s="16">
        <v>0.109232460165872</v>
      </c>
    </row>
    <row r="9" spans="2:8" x14ac:dyDescent="0.35">
      <c r="B9" s="17" t="s">
        <v>324</v>
      </c>
      <c r="C9" s="16">
        <v>0.17623154707543401</v>
      </c>
      <c r="D9" s="16">
        <v>0.19796053058993801</v>
      </c>
      <c r="E9" s="16">
        <v>0.235773145920009</v>
      </c>
      <c r="F9" s="16">
        <v>0.22715339269214199</v>
      </c>
      <c r="G9" s="16">
        <v>0.222812182603532</v>
      </c>
    </row>
    <row r="10" spans="2:8" x14ac:dyDescent="0.35">
      <c r="B10" s="17" t="s">
        <v>325</v>
      </c>
      <c r="C10" s="16">
        <v>7.2307617581840206E-2</v>
      </c>
      <c r="D10" s="16">
        <v>9.6159505147721494E-2</v>
      </c>
      <c r="E10" s="16">
        <v>0.11001019627564999</v>
      </c>
      <c r="F10" s="16">
        <v>0.110557690954731</v>
      </c>
      <c r="G10" s="16">
        <v>0.25991355486767898</v>
      </c>
    </row>
    <row r="11" spans="2:8" x14ac:dyDescent="0.35">
      <c r="B11" s="17" t="s">
        <v>326</v>
      </c>
      <c r="C11" s="16">
        <v>5.6533515699463001E-2</v>
      </c>
      <c r="D11" s="16">
        <v>4.18012948794017E-2</v>
      </c>
      <c r="E11" s="16">
        <v>5.5028640697526297E-2</v>
      </c>
      <c r="F11" s="16">
        <v>0.14056177212329901</v>
      </c>
      <c r="G11" s="16">
        <v>0.31061514536458801</v>
      </c>
    </row>
    <row r="12" spans="2:8" x14ac:dyDescent="0.35">
      <c r="B12" s="17" t="s">
        <v>164</v>
      </c>
      <c r="C12" s="16">
        <v>0.145250618121326</v>
      </c>
      <c r="D12" s="16">
        <v>4.9588302241666798E-2</v>
      </c>
      <c r="E12" s="16">
        <v>9.9753020823469304E-2</v>
      </c>
      <c r="F12" s="16">
        <v>0.13248244054160499</v>
      </c>
      <c r="G12" s="16">
        <v>4.7972107718021802E-2</v>
      </c>
    </row>
    <row r="13" spans="2:8" x14ac:dyDescent="0.35">
      <c r="B13" s="21" t="s">
        <v>327</v>
      </c>
      <c r="C13" s="19">
        <v>0.54967670152193704</v>
      </c>
      <c r="D13" s="19">
        <v>0.61449036714127203</v>
      </c>
      <c r="E13" s="19">
        <v>0.49943499628334498</v>
      </c>
      <c r="F13" s="19">
        <v>0.389244703688223</v>
      </c>
      <c r="G13" s="19">
        <v>0.15868700944618</v>
      </c>
    </row>
    <row r="14" spans="2:8" x14ac:dyDescent="0.35">
      <c r="B14" s="21" t="s">
        <v>328</v>
      </c>
      <c r="C14" s="19">
        <v>0.12884113328130301</v>
      </c>
      <c r="D14" s="19">
        <v>0.13796080002712299</v>
      </c>
      <c r="E14" s="19">
        <v>0.16503883697317701</v>
      </c>
      <c r="F14" s="19">
        <v>0.25111946307803001</v>
      </c>
      <c r="G14" s="19">
        <v>0.57052870023226598</v>
      </c>
    </row>
    <row r="15" spans="2:8" x14ac:dyDescent="0.35">
      <c r="B15" s="21" t="s">
        <v>96</v>
      </c>
      <c r="C15" s="20">
        <v>0.42083556824063401</v>
      </c>
      <c r="D15" s="20">
        <v>0.47652956711414901</v>
      </c>
      <c r="E15" s="20">
        <v>0.33439615931016797</v>
      </c>
      <c r="F15" s="20">
        <v>0.13812524061019299</v>
      </c>
      <c r="G15" s="20">
        <f>G13-G14</f>
        <v>-0.41184169078608601</v>
      </c>
    </row>
    <row r="16" spans="2:8" x14ac:dyDescent="0.35">
      <c r="B16" s="15"/>
      <c r="C16" s="15"/>
      <c r="D16" s="15"/>
      <c r="E16" s="15"/>
      <c r="F16" s="15"/>
      <c r="G16" s="15"/>
    </row>
    <row r="17" spans="2:2" x14ac:dyDescent="0.35">
      <c r="B17" t="s">
        <v>87</v>
      </c>
    </row>
    <row r="18" spans="2:2" x14ac:dyDescent="0.35">
      <c r="B18" t="s">
        <v>88</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K22"/>
  <sheetViews>
    <sheetView showGridLines="0" topLeftCell="A6" workbookViewId="0">
      <pane xSplit="2" topLeftCell="AX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484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1010</v>
      </c>
      <c r="D7" s="10">
        <v>477</v>
      </c>
      <c r="E7" s="10">
        <v>530</v>
      </c>
      <c r="F7" s="10"/>
      <c r="G7" s="10">
        <v>154</v>
      </c>
      <c r="H7" s="10">
        <v>389</v>
      </c>
      <c r="I7" s="10">
        <v>467</v>
      </c>
      <c r="J7" s="10"/>
      <c r="K7" s="10">
        <v>185</v>
      </c>
      <c r="L7" s="10">
        <v>213</v>
      </c>
      <c r="M7" s="10">
        <v>395</v>
      </c>
      <c r="N7" s="10">
        <v>217</v>
      </c>
      <c r="O7" s="10"/>
      <c r="P7" s="10">
        <v>160</v>
      </c>
      <c r="Q7" s="10">
        <v>207</v>
      </c>
      <c r="R7" s="10">
        <v>178</v>
      </c>
      <c r="S7" s="10">
        <v>410</v>
      </c>
      <c r="T7" s="10"/>
      <c r="U7" s="10">
        <v>534</v>
      </c>
      <c r="V7" s="10">
        <v>237</v>
      </c>
      <c r="W7" s="10">
        <v>128</v>
      </c>
      <c r="X7" s="10">
        <v>79</v>
      </c>
      <c r="Y7" s="10">
        <v>15</v>
      </c>
      <c r="Z7" s="10"/>
      <c r="AA7" s="10">
        <v>325</v>
      </c>
      <c r="AB7" s="10">
        <v>340</v>
      </c>
      <c r="AC7" s="10"/>
      <c r="AD7" s="10">
        <v>407</v>
      </c>
      <c r="AE7" s="10">
        <v>427</v>
      </c>
      <c r="AF7" s="10"/>
      <c r="AG7" s="10">
        <v>223</v>
      </c>
      <c r="AH7" s="10">
        <v>239</v>
      </c>
      <c r="AI7" s="10">
        <v>89</v>
      </c>
      <c r="AJ7" s="10">
        <v>177</v>
      </c>
      <c r="AK7" s="10">
        <v>65</v>
      </c>
      <c r="AL7" s="10">
        <v>42</v>
      </c>
      <c r="AM7" s="10">
        <v>23</v>
      </c>
      <c r="AN7" s="10">
        <v>55</v>
      </c>
      <c r="AO7" s="10">
        <v>3</v>
      </c>
      <c r="AP7" s="10"/>
      <c r="AQ7" s="10">
        <v>485</v>
      </c>
      <c r="AR7" s="10">
        <v>235</v>
      </c>
      <c r="AS7" s="10">
        <v>15</v>
      </c>
      <c r="AT7" s="10">
        <v>72</v>
      </c>
      <c r="AU7" s="10">
        <v>169</v>
      </c>
      <c r="AV7" s="10">
        <v>22</v>
      </c>
      <c r="AW7" s="10"/>
      <c r="AX7" s="10">
        <v>176</v>
      </c>
      <c r="AY7" s="10">
        <v>473</v>
      </c>
      <c r="AZ7" s="10">
        <v>34</v>
      </c>
      <c r="BA7" s="10">
        <v>144</v>
      </c>
      <c r="BB7" s="10">
        <v>183</v>
      </c>
      <c r="BC7" s="10"/>
      <c r="BD7" s="10">
        <v>654</v>
      </c>
      <c r="BE7" s="10">
        <v>351</v>
      </c>
      <c r="BF7" s="10"/>
      <c r="BG7" s="10">
        <v>484</v>
      </c>
      <c r="BH7" s="10">
        <v>523</v>
      </c>
      <c r="BI7" s="10"/>
      <c r="BJ7" s="10">
        <v>583</v>
      </c>
      <c r="BK7" s="10">
        <v>400</v>
      </c>
    </row>
    <row r="8" spans="2:63" ht="30" customHeight="1" x14ac:dyDescent="0.35">
      <c r="B8" s="11" t="s">
        <v>19</v>
      </c>
      <c r="C8" s="11">
        <v>1010</v>
      </c>
      <c r="D8" s="11">
        <v>504</v>
      </c>
      <c r="E8" s="11">
        <v>503</v>
      </c>
      <c r="F8" s="11"/>
      <c r="G8" s="11">
        <v>177</v>
      </c>
      <c r="H8" s="11">
        <v>366</v>
      </c>
      <c r="I8" s="11">
        <v>467</v>
      </c>
      <c r="J8" s="11"/>
      <c r="K8" s="11">
        <v>172</v>
      </c>
      <c r="L8" s="11">
        <v>210</v>
      </c>
      <c r="M8" s="11">
        <v>387</v>
      </c>
      <c r="N8" s="11">
        <v>241</v>
      </c>
      <c r="O8" s="11"/>
      <c r="P8" s="11">
        <v>162</v>
      </c>
      <c r="Q8" s="11">
        <v>211</v>
      </c>
      <c r="R8" s="11">
        <v>177</v>
      </c>
      <c r="S8" s="11">
        <v>407</v>
      </c>
      <c r="T8" s="11"/>
      <c r="U8" s="11">
        <v>557</v>
      </c>
      <c r="V8" s="11">
        <v>223</v>
      </c>
      <c r="W8" s="11">
        <v>122</v>
      </c>
      <c r="X8" s="11">
        <v>75</v>
      </c>
      <c r="Y8" s="11">
        <v>15</v>
      </c>
      <c r="Z8" s="11"/>
      <c r="AA8" s="11">
        <v>322</v>
      </c>
      <c r="AB8" s="11">
        <v>343</v>
      </c>
      <c r="AC8" s="11"/>
      <c r="AD8" s="11">
        <v>403</v>
      </c>
      <c r="AE8" s="11">
        <v>429</v>
      </c>
      <c r="AF8" s="11"/>
      <c r="AG8" s="11">
        <v>223</v>
      </c>
      <c r="AH8" s="11">
        <v>236</v>
      </c>
      <c r="AI8" s="11">
        <v>85</v>
      </c>
      <c r="AJ8" s="11">
        <v>185</v>
      </c>
      <c r="AK8" s="11">
        <v>65</v>
      </c>
      <c r="AL8" s="11">
        <v>45</v>
      </c>
      <c r="AM8" s="11">
        <v>23</v>
      </c>
      <c r="AN8" s="11">
        <v>57</v>
      </c>
      <c r="AO8" s="11">
        <v>3</v>
      </c>
      <c r="AP8" s="11"/>
      <c r="AQ8" s="11">
        <v>482</v>
      </c>
      <c r="AR8" s="11">
        <v>234</v>
      </c>
      <c r="AS8" s="11">
        <v>15</v>
      </c>
      <c r="AT8" s="11">
        <v>72</v>
      </c>
      <c r="AU8" s="11">
        <v>173</v>
      </c>
      <c r="AV8" s="11">
        <v>22</v>
      </c>
      <c r="AW8" s="11"/>
      <c r="AX8" s="11">
        <v>181</v>
      </c>
      <c r="AY8" s="11">
        <v>472</v>
      </c>
      <c r="AZ8" s="11">
        <v>35</v>
      </c>
      <c r="BA8" s="11">
        <v>140</v>
      </c>
      <c r="BB8" s="11">
        <v>181</v>
      </c>
      <c r="BC8" s="11"/>
      <c r="BD8" s="11">
        <v>647</v>
      </c>
      <c r="BE8" s="11">
        <v>358</v>
      </c>
      <c r="BF8" s="11"/>
      <c r="BG8" s="11">
        <v>482</v>
      </c>
      <c r="BH8" s="11">
        <v>525</v>
      </c>
      <c r="BI8" s="11"/>
      <c r="BJ8" s="11">
        <v>578</v>
      </c>
      <c r="BK8" s="11">
        <v>404</v>
      </c>
    </row>
    <row r="9" spans="2:63" x14ac:dyDescent="0.35">
      <c r="B9" s="17" t="s">
        <v>322</v>
      </c>
      <c r="C9" s="16">
        <v>0.33448654651265503</v>
      </c>
      <c r="D9" s="16">
        <v>0.31028895826905201</v>
      </c>
      <c r="E9" s="16">
        <v>0.35880838572391199</v>
      </c>
      <c r="F9" s="16"/>
      <c r="G9" s="16">
        <v>0.45741152772351301</v>
      </c>
      <c r="H9" s="16">
        <v>0.41501630229567299</v>
      </c>
      <c r="I9" s="16">
        <v>0.224823132181801</v>
      </c>
      <c r="J9" s="16"/>
      <c r="K9" s="16">
        <v>0.34103769922565302</v>
      </c>
      <c r="L9" s="16">
        <v>0.339768617716868</v>
      </c>
      <c r="M9" s="16">
        <v>0.27962507624358701</v>
      </c>
      <c r="N9" s="16">
        <v>0.41325201988624299</v>
      </c>
      <c r="O9" s="16"/>
      <c r="P9" s="16">
        <v>0.46019733311747701</v>
      </c>
      <c r="Q9" s="16">
        <v>0.40347142610826597</v>
      </c>
      <c r="R9" s="16">
        <v>0.29718646654189601</v>
      </c>
      <c r="S9" s="16">
        <v>0.26170399978803</v>
      </c>
      <c r="T9" s="16"/>
      <c r="U9" s="16">
        <v>0.38571207938852797</v>
      </c>
      <c r="V9" s="16">
        <v>0.318530996775157</v>
      </c>
      <c r="W9" s="16">
        <v>0.21765438282883401</v>
      </c>
      <c r="X9" s="16">
        <v>0.207023811356808</v>
      </c>
      <c r="Y9" s="16">
        <v>0.15846788786937199</v>
      </c>
      <c r="Z9" s="16"/>
      <c r="AA9" s="16">
        <v>0.36781330086258301</v>
      </c>
      <c r="AB9" s="16">
        <v>0.30622221712769898</v>
      </c>
      <c r="AC9" s="16"/>
      <c r="AD9" s="16">
        <v>0.33748725734346102</v>
      </c>
      <c r="AE9" s="16">
        <v>0.31289189347005503</v>
      </c>
      <c r="AF9" s="16"/>
      <c r="AG9" s="16">
        <v>0.36150134551999302</v>
      </c>
      <c r="AH9" s="16">
        <v>0.22061703128789301</v>
      </c>
      <c r="AI9" s="16">
        <v>0.28884067281376102</v>
      </c>
      <c r="AJ9" s="16">
        <v>0.37443383994412199</v>
      </c>
      <c r="AK9" s="16">
        <v>0.32886455315039598</v>
      </c>
      <c r="AL9" s="16">
        <v>0.45526693812407298</v>
      </c>
      <c r="AM9" s="16">
        <v>0.45894122915618801</v>
      </c>
      <c r="AN9" s="16">
        <v>0.61657733394673897</v>
      </c>
      <c r="AO9" s="16">
        <v>0</v>
      </c>
      <c r="AP9" s="16"/>
      <c r="AQ9" s="16">
        <v>0.27628426284422603</v>
      </c>
      <c r="AR9" s="16">
        <v>0.317470947427622</v>
      </c>
      <c r="AS9" s="16">
        <v>0.52807902569931298</v>
      </c>
      <c r="AT9" s="16">
        <v>0.51060872553014203</v>
      </c>
      <c r="AU9" s="16">
        <v>0.41535035791478497</v>
      </c>
      <c r="AV9" s="16">
        <v>0.58992304362846504</v>
      </c>
      <c r="AW9" s="16"/>
      <c r="AX9" s="16">
        <v>0.50801568722423296</v>
      </c>
      <c r="AY9" s="16">
        <v>0.27555052131914698</v>
      </c>
      <c r="AZ9" s="16">
        <v>0.235370726775462</v>
      </c>
      <c r="BA9" s="16">
        <v>0.28752238296579102</v>
      </c>
      <c r="BB9" s="16">
        <v>0.36990009819202402</v>
      </c>
      <c r="BC9" s="16"/>
      <c r="BD9" s="16">
        <v>0.32783760657411498</v>
      </c>
      <c r="BE9" s="16">
        <v>0.35097119609461902</v>
      </c>
      <c r="BF9" s="16"/>
      <c r="BG9" s="16">
        <v>0.31144396670694502</v>
      </c>
      <c r="BH9" s="16">
        <v>0.35751593794707198</v>
      </c>
      <c r="BI9" s="16"/>
      <c r="BJ9" s="16">
        <v>0.35809401081799902</v>
      </c>
      <c r="BK9" s="16">
        <v>0.30358571122516997</v>
      </c>
    </row>
    <row r="10" spans="2:63" x14ac:dyDescent="0.35">
      <c r="B10" s="17" t="s">
        <v>323</v>
      </c>
      <c r="C10" s="16">
        <v>0.28000382062861701</v>
      </c>
      <c r="D10" s="16">
        <v>0.27448770228670699</v>
      </c>
      <c r="E10" s="16">
        <v>0.28719390781223503</v>
      </c>
      <c r="F10" s="16"/>
      <c r="G10" s="16">
        <v>0.202885775476047</v>
      </c>
      <c r="H10" s="16">
        <v>0.26719179412452398</v>
      </c>
      <c r="I10" s="16">
        <v>0.319255118674861</v>
      </c>
      <c r="J10" s="16"/>
      <c r="K10" s="16">
        <v>0.23059104024825999</v>
      </c>
      <c r="L10" s="16">
        <v>0.25432430121473798</v>
      </c>
      <c r="M10" s="16">
        <v>0.32373078390475502</v>
      </c>
      <c r="N10" s="16">
        <v>0.267438226624724</v>
      </c>
      <c r="O10" s="16"/>
      <c r="P10" s="16">
        <v>0.21511602385228901</v>
      </c>
      <c r="Q10" s="16">
        <v>0.28106894133078902</v>
      </c>
      <c r="R10" s="16">
        <v>0.32302249462453603</v>
      </c>
      <c r="S10" s="16">
        <v>0.29216845116599799</v>
      </c>
      <c r="T10" s="16"/>
      <c r="U10" s="16">
        <v>0.27555079821358902</v>
      </c>
      <c r="V10" s="16">
        <v>0.334205117953771</v>
      </c>
      <c r="W10" s="16">
        <v>0.23124758133357501</v>
      </c>
      <c r="X10" s="16">
        <v>0.24385745192962199</v>
      </c>
      <c r="Y10" s="16">
        <v>0.18718765140638099</v>
      </c>
      <c r="Z10" s="16"/>
      <c r="AA10" s="16">
        <v>0.27392032105429898</v>
      </c>
      <c r="AB10" s="16">
        <v>0.29991553071231403</v>
      </c>
      <c r="AC10" s="16"/>
      <c r="AD10" s="16">
        <v>0.26065874324546201</v>
      </c>
      <c r="AE10" s="16">
        <v>0.31681829158234898</v>
      </c>
      <c r="AF10" s="16"/>
      <c r="AG10" s="16">
        <v>0.30512756909750499</v>
      </c>
      <c r="AH10" s="16">
        <v>0.33953956978034999</v>
      </c>
      <c r="AI10" s="16">
        <v>0.25792095255241498</v>
      </c>
      <c r="AJ10" s="16">
        <v>0.26683655200336998</v>
      </c>
      <c r="AK10" s="16">
        <v>0.29461090860986799</v>
      </c>
      <c r="AL10" s="16">
        <v>0.223325774919785</v>
      </c>
      <c r="AM10" s="16">
        <v>7.1517357607168305E-2</v>
      </c>
      <c r="AN10" s="16">
        <v>0.141872535863837</v>
      </c>
      <c r="AO10" s="16">
        <v>0.31659066330119101</v>
      </c>
      <c r="AP10" s="16"/>
      <c r="AQ10" s="16">
        <v>0.301923716020501</v>
      </c>
      <c r="AR10" s="16">
        <v>0.30911696862440802</v>
      </c>
      <c r="AS10" s="16">
        <v>0.119939384362328</v>
      </c>
      <c r="AT10" s="16">
        <v>0.20895590935511901</v>
      </c>
      <c r="AU10" s="16">
        <v>0.25173513045991303</v>
      </c>
      <c r="AV10" s="16">
        <v>0.119949465661098</v>
      </c>
      <c r="AW10" s="16"/>
      <c r="AX10" s="16">
        <v>0.18302795314220699</v>
      </c>
      <c r="AY10" s="16">
        <v>0.29809483035043</v>
      </c>
      <c r="AZ10" s="16">
        <v>0.30134298451645097</v>
      </c>
      <c r="BA10" s="16">
        <v>0.31877268347144999</v>
      </c>
      <c r="BB10" s="16">
        <v>0.29569292865319502</v>
      </c>
      <c r="BC10" s="16"/>
      <c r="BD10" s="16">
        <v>0.30135440740891101</v>
      </c>
      <c r="BE10" s="16">
        <v>0.24511330620826</v>
      </c>
      <c r="BF10" s="16"/>
      <c r="BG10" s="16">
        <v>0.31831959420564698</v>
      </c>
      <c r="BH10" s="16">
        <v>0.24645230261057599</v>
      </c>
      <c r="BI10" s="16"/>
      <c r="BJ10" s="16">
        <v>0.28391942198568199</v>
      </c>
      <c r="BK10" s="16">
        <v>0.27864685536179001</v>
      </c>
    </row>
    <row r="11" spans="2:63" x14ac:dyDescent="0.35">
      <c r="B11" s="17" t="s">
        <v>324</v>
      </c>
      <c r="C11" s="16">
        <v>0.19796053058993801</v>
      </c>
      <c r="D11" s="16">
        <v>0.19671271575701399</v>
      </c>
      <c r="E11" s="16">
        <v>0.19837470385985301</v>
      </c>
      <c r="F11" s="16"/>
      <c r="G11" s="16">
        <v>0.14799049553879501</v>
      </c>
      <c r="H11" s="16">
        <v>0.167705214754756</v>
      </c>
      <c r="I11" s="16">
        <v>0.24059586508705999</v>
      </c>
      <c r="J11" s="16"/>
      <c r="K11" s="16">
        <v>0.218622557586583</v>
      </c>
      <c r="L11" s="16">
        <v>0.229913666883763</v>
      </c>
      <c r="M11" s="16">
        <v>0.222150675923108</v>
      </c>
      <c r="N11" s="16">
        <v>0.116581655291777</v>
      </c>
      <c r="O11" s="16"/>
      <c r="P11" s="16">
        <v>0.185348936696246</v>
      </c>
      <c r="Q11" s="16">
        <v>0.17527462554766299</v>
      </c>
      <c r="R11" s="16">
        <v>0.17006472083714499</v>
      </c>
      <c r="S11" s="16">
        <v>0.22484062853077599</v>
      </c>
      <c r="T11" s="16"/>
      <c r="U11" s="16">
        <v>0.17319834197213599</v>
      </c>
      <c r="V11" s="16">
        <v>0.16357971566986601</v>
      </c>
      <c r="W11" s="16">
        <v>0.29521935392466703</v>
      </c>
      <c r="X11" s="16">
        <v>0.31000957573136201</v>
      </c>
      <c r="Y11" s="16">
        <v>0.31269988525013698</v>
      </c>
      <c r="Z11" s="16"/>
      <c r="AA11" s="16">
        <v>0.20425672513503901</v>
      </c>
      <c r="AB11" s="16">
        <v>0.196339555840431</v>
      </c>
      <c r="AC11" s="16"/>
      <c r="AD11" s="16">
        <v>0.22204002558487701</v>
      </c>
      <c r="AE11" s="16">
        <v>0.181482856507131</v>
      </c>
      <c r="AF11" s="16"/>
      <c r="AG11" s="16">
        <v>0.19845300293467</v>
      </c>
      <c r="AH11" s="16">
        <v>0.20962153502444</v>
      </c>
      <c r="AI11" s="16">
        <v>0.24307618179651</v>
      </c>
      <c r="AJ11" s="16">
        <v>0.16988862238084801</v>
      </c>
      <c r="AK11" s="16">
        <v>0.12940517742824001</v>
      </c>
      <c r="AL11" s="16">
        <v>0.201911383780953</v>
      </c>
      <c r="AM11" s="16">
        <v>0.24698871367826999</v>
      </c>
      <c r="AN11" s="16">
        <v>0.133057491689865</v>
      </c>
      <c r="AO11" s="16">
        <v>0.68340933669880899</v>
      </c>
      <c r="AP11" s="16"/>
      <c r="AQ11" s="16">
        <v>0.21339982478101999</v>
      </c>
      <c r="AR11" s="16">
        <v>0.19007007937048401</v>
      </c>
      <c r="AS11" s="16">
        <v>6.3313240295205006E-2</v>
      </c>
      <c r="AT11" s="16">
        <v>0.13904670605104899</v>
      </c>
      <c r="AU11" s="16">
        <v>0.18206289141241699</v>
      </c>
      <c r="AV11" s="16">
        <v>0.17340894715114599</v>
      </c>
      <c r="AW11" s="16"/>
      <c r="AX11" s="16">
        <v>0.148314415805675</v>
      </c>
      <c r="AY11" s="16">
        <v>0.21370886738539499</v>
      </c>
      <c r="AZ11" s="16">
        <v>0.174166307946127</v>
      </c>
      <c r="BA11" s="16">
        <v>0.237300444198559</v>
      </c>
      <c r="BB11" s="16">
        <v>0.18072736566037001</v>
      </c>
      <c r="BC11" s="16"/>
      <c r="BD11" s="16">
        <v>0.18447891496645999</v>
      </c>
      <c r="BE11" s="16">
        <v>0.222296886905159</v>
      </c>
      <c r="BF11" s="16"/>
      <c r="BG11" s="16">
        <v>0.182174194493395</v>
      </c>
      <c r="BH11" s="16">
        <v>0.20971967172498701</v>
      </c>
      <c r="BI11" s="16"/>
      <c r="BJ11" s="16">
        <v>0.191453662318808</v>
      </c>
      <c r="BK11" s="16">
        <v>0.209686193558484</v>
      </c>
    </row>
    <row r="12" spans="2:63" x14ac:dyDescent="0.35">
      <c r="B12" s="17" t="s">
        <v>325</v>
      </c>
      <c r="C12" s="16">
        <v>9.6159505147721494E-2</v>
      </c>
      <c r="D12" s="16">
        <v>0.12710565673663499</v>
      </c>
      <c r="E12" s="16">
        <v>6.5748454031452505E-2</v>
      </c>
      <c r="F12" s="16"/>
      <c r="G12" s="16">
        <v>6.9905806120733993E-2</v>
      </c>
      <c r="H12" s="16">
        <v>5.8286914767716698E-2</v>
      </c>
      <c r="I12" s="16">
        <v>0.13577959947782101</v>
      </c>
      <c r="J12" s="16"/>
      <c r="K12" s="16">
        <v>9.2427849492183106E-2</v>
      </c>
      <c r="L12" s="16">
        <v>0.1150660824112</v>
      </c>
      <c r="M12" s="16">
        <v>8.2702181070144001E-2</v>
      </c>
      <c r="N12" s="16">
        <v>0.103953435746167</v>
      </c>
      <c r="O12" s="16"/>
      <c r="P12" s="16">
        <v>4.1562797641336503E-2</v>
      </c>
      <c r="Q12" s="16">
        <v>4.8008557179675899E-2</v>
      </c>
      <c r="R12" s="16">
        <v>0.11284085294842799</v>
      </c>
      <c r="S12" s="16">
        <v>0.136675696251044</v>
      </c>
      <c r="T12" s="16"/>
      <c r="U12" s="16">
        <v>6.5937611888728306E-2</v>
      </c>
      <c r="V12" s="16">
        <v>0.116740159222027</v>
      </c>
      <c r="W12" s="16">
        <v>0.155751706954396</v>
      </c>
      <c r="X12" s="16">
        <v>0.16033742000520901</v>
      </c>
      <c r="Y12" s="16">
        <v>0.15869698922770301</v>
      </c>
      <c r="Z12" s="16"/>
      <c r="AA12" s="16">
        <v>8.3441015021843604E-2</v>
      </c>
      <c r="AB12" s="16">
        <v>0.107131605448352</v>
      </c>
      <c r="AC12" s="16"/>
      <c r="AD12" s="16">
        <v>9.5607156320397804E-2</v>
      </c>
      <c r="AE12" s="16">
        <v>0.106127044046913</v>
      </c>
      <c r="AF12" s="16"/>
      <c r="AG12" s="16">
        <v>6.4225978777108506E-2</v>
      </c>
      <c r="AH12" s="16">
        <v>0.13685315996979799</v>
      </c>
      <c r="AI12" s="16">
        <v>0.165390768678332</v>
      </c>
      <c r="AJ12" s="16">
        <v>0.10153506026341801</v>
      </c>
      <c r="AK12" s="16">
        <v>0.116014167932845</v>
      </c>
      <c r="AL12" s="16">
        <v>3.5651554841356202E-2</v>
      </c>
      <c r="AM12" s="16">
        <v>0.13877410662265999</v>
      </c>
      <c r="AN12" s="16">
        <v>1.6343923709750099E-2</v>
      </c>
      <c r="AO12" s="16">
        <v>0</v>
      </c>
      <c r="AP12" s="16"/>
      <c r="AQ12" s="16">
        <v>0.119036525490613</v>
      </c>
      <c r="AR12" s="16">
        <v>0.102410192144491</v>
      </c>
      <c r="AS12" s="16">
        <v>0.12262885359094799</v>
      </c>
      <c r="AT12" s="16">
        <v>4.1420383037768002E-2</v>
      </c>
      <c r="AU12" s="16">
        <v>5.7591064902819303E-2</v>
      </c>
      <c r="AV12" s="16">
        <v>0</v>
      </c>
      <c r="AW12" s="16"/>
      <c r="AX12" s="16">
        <v>8.9486902701405704E-2</v>
      </c>
      <c r="AY12" s="16">
        <v>0.109187181921026</v>
      </c>
      <c r="AZ12" s="16">
        <v>3.1516605173764603E-2</v>
      </c>
      <c r="BA12" s="16">
        <v>0.103759376468996</v>
      </c>
      <c r="BB12" s="16">
        <v>7.5502680702613803E-2</v>
      </c>
      <c r="BC12" s="16"/>
      <c r="BD12" s="16">
        <v>9.4526974650195397E-2</v>
      </c>
      <c r="BE12" s="16">
        <v>0.100394007179362</v>
      </c>
      <c r="BF12" s="16"/>
      <c r="BG12" s="16">
        <v>0.106151547734638</v>
      </c>
      <c r="BH12" s="16">
        <v>8.7541124341597998E-2</v>
      </c>
      <c r="BI12" s="16"/>
      <c r="BJ12" s="16">
        <v>8.5779461471500104E-2</v>
      </c>
      <c r="BK12" s="16">
        <v>0.110724035941517</v>
      </c>
    </row>
    <row r="13" spans="2:63" x14ac:dyDescent="0.35">
      <c r="B13" s="17" t="s">
        <v>326</v>
      </c>
      <c r="C13" s="16">
        <v>4.18012948794017E-2</v>
      </c>
      <c r="D13" s="16">
        <v>5.5781660498541101E-2</v>
      </c>
      <c r="E13" s="16">
        <v>2.80529023300055E-2</v>
      </c>
      <c r="F13" s="16"/>
      <c r="G13" s="16">
        <v>4.7483889847961001E-2</v>
      </c>
      <c r="H13" s="16">
        <v>4.35309076511112E-2</v>
      </c>
      <c r="I13" s="16">
        <v>3.8293479058537701E-2</v>
      </c>
      <c r="J13" s="16"/>
      <c r="K13" s="16">
        <v>6.3126069520163502E-2</v>
      </c>
      <c r="L13" s="16">
        <v>1.8647510836292298E-2</v>
      </c>
      <c r="M13" s="16">
        <v>4.1246684515776899E-2</v>
      </c>
      <c r="N13" s="16">
        <v>4.7642639974166498E-2</v>
      </c>
      <c r="O13" s="16"/>
      <c r="P13" s="16">
        <v>4.5454258213420799E-2</v>
      </c>
      <c r="Q13" s="16">
        <v>4.3798751545487999E-2</v>
      </c>
      <c r="R13" s="16">
        <v>5.7877871823712498E-2</v>
      </c>
      <c r="S13" s="16">
        <v>3.5623072279900997E-2</v>
      </c>
      <c r="T13" s="16"/>
      <c r="U13" s="16">
        <v>4.4238551634276403E-2</v>
      </c>
      <c r="V13" s="16">
        <v>3.3077662619142599E-2</v>
      </c>
      <c r="W13" s="16">
        <v>3.8638699464696703E-2</v>
      </c>
      <c r="X13" s="16">
        <v>3.6675537542075802E-2</v>
      </c>
      <c r="Y13" s="16">
        <v>0.182947586246407</v>
      </c>
      <c r="Z13" s="16"/>
      <c r="AA13" s="16">
        <v>3.9647817231737999E-2</v>
      </c>
      <c r="AB13" s="16">
        <v>5.5880593357268298E-2</v>
      </c>
      <c r="AC13" s="16"/>
      <c r="AD13" s="16">
        <v>4.32284741191254E-2</v>
      </c>
      <c r="AE13" s="16">
        <v>4.45498395275934E-2</v>
      </c>
      <c r="AF13" s="16"/>
      <c r="AG13" s="16">
        <v>3.9526939744263398E-2</v>
      </c>
      <c r="AH13" s="16">
        <v>4.18429603031341E-2</v>
      </c>
      <c r="AI13" s="16">
        <v>2.20236171670651E-2</v>
      </c>
      <c r="AJ13" s="16">
        <v>3.36948026936243E-2</v>
      </c>
      <c r="AK13" s="16">
        <v>7.2014468991332597E-2</v>
      </c>
      <c r="AL13" s="16">
        <v>4.2577671756940397E-2</v>
      </c>
      <c r="AM13" s="16">
        <v>3.85533132226034E-2</v>
      </c>
      <c r="AN13" s="16">
        <v>1.6338671741160701E-2</v>
      </c>
      <c r="AO13" s="16">
        <v>0</v>
      </c>
      <c r="AP13" s="16"/>
      <c r="AQ13" s="16">
        <v>3.79419371099987E-2</v>
      </c>
      <c r="AR13" s="16">
        <v>4.0586700970377698E-2</v>
      </c>
      <c r="AS13" s="16">
        <v>0.166039496052206</v>
      </c>
      <c r="AT13" s="16">
        <v>5.00692068168095E-2</v>
      </c>
      <c r="AU13" s="16">
        <v>3.3115801914962197E-2</v>
      </c>
      <c r="AV13" s="16">
        <v>0.116718543559292</v>
      </c>
      <c r="AW13" s="16"/>
      <c r="AX13" s="16">
        <v>3.7717147622504103E-2</v>
      </c>
      <c r="AY13" s="16">
        <v>5.3663678226584598E-2</v>
      </c>
      <c r="AZ13" s="16">
        <v>0.131744857839031</v>
      </c>
      <c r="BA13" s="16">
        <v>1.9273584843568201E-2</v>
      </c>
      <c r="BB13" s="16">
        <v>1.51371332275497E-2</v>
      </c>
      <c r="BC13" s="16"/>
      <c r="BD13" s="16">
        <v>4.2702467408188997E-2</v>
      </c>
      <c r="BE13" s="16">
        <v>3.5415136138569898E-2</v>
      </c>
      <c r="BF13" s="16"/>
      <c r="BG13" s="16">
        <v>3.8087110232883699E-2</v>
      </c>
      <c r="BH13" s="16">
        <v>4.3614593520691899E-2</v>
      </c>
      <c r="BI13" s="16"/>
      <c r="BJ13" s="16">
        <v>4.0839724848362603E-2</v>
      </c>
      <c r="BK13" s="16">
        <v>3.9636183270900599E-2</v>
      </c>
    </row>
    <row r="14" spans="2:63" x14ac:dyDescent="0.35">
      <c r="B14" s="17" t="s">
        <v>164</v>
      </c>
      <c r="C14" s="16">
        <v>4.9588302241666798E-2</v>
      </c>
      <c r="D14" s="16">
        <v>3.56233064520503E-2</v>
      </c>
      <c r="E14" s="16">
        <v>6.18216462425423E-2</v>
      </c>
      <c r="F14" s="16"/>
      <c r="G14" s="16">
        <v>7.4322505292950203E-2</v>
      </c>
      <c r="H14" s="16">
        <v>4.8268866406219503E-2</v>
      </c>
      <c r="I14" s="16">
        <v>4.1252805519919597E-2</v>
      </c>
      <c r="J14" s="16"/>
      <c r="K14" s="16">
        <v>5.4194783927157097E-2</v>
      </c>
      <c r="L14" s="16">
        <v>4.2279820937138703E-2</v>
      </c>
      <c r="M14" s="16">
        <v>5.05445983426294E-2</v>
      </c>
      <c r="N14" s="16">
        <v>5.1132022476922501E-2</v>
      </c>
      <c r="O14" s="16"/>
      <c r="P14" s="16">
        <v>5.2320650479230402E-2</v>
      </c>
      <c r="Q14" s="16">
        <v>4.8377698288117402E-2</v>
      </c>
      <c r="R14" s="16">
        <v>3.9007593224282697E-2</v>
      </c>
      <c r="S14" s="16">
        <v>4.8988151984251001E-2</v>
      </c>
      <c r="T14" s="16"/>
      <c r="U14" s="16">
        <v>5.5362616902742703E-2</v>
      </c>
      <c r="V14" s="16">
        <v>3.3866347760035997E-2</v>
      </c>
      <c r="W14" s="16">
        <v>6.1488275493830499E-2</v>
      </c>
      <c r="X14" s="16">
        <v>4.20962034349232E-2</v>
      </c>
      <c r="Y14" s="16">
        <v>0</v>
      </c>
      <c r="Z14" s="16"/>
      <c r="AA14" s="16">
        <v>3.0920820694497801E-2</v>
      </c>
      <c r="AB14" s="16">
        <v>3.4510497513935999E-2</v>
      </c>
      <c r="AC14" s="16"/>
      <c r="AD14" s="16">
        <v>4.09783433866776E-2</v>
      </c>
      <c r="AE14" s="16">
        <v>3.8130074865959297E-2</v>
      </c>
      <c r="AF14" s="16"/>
      <c r="AG14" s="16">
        <v>3.1165163926461001E-2</v>
      </c>
      <c r="AH14" s="16">
        <v>5.15257436343848E-2</v>
      </c>
      <c r="AI14" s="16">
        <v>2.2747806991916999E-2</v>
      </c>
      <c r="AJ14" s="16">
        <v>5.36111227146178E-2</v>
      </c>
      <c r="AK14" s="16">
        <v>5.9090723887318501E-2</v>
      </c>
      <c r="AL14" s="16">
        <v>4.1266676576893799E-2</v>
      </c>
      <c r="AM14" s="16">
        <v>4.5225279713109502E-2</v>
      </c>
      <c r="AN14" s="16">
        <v>7.5810043048648398E-2</v>
      </c>
      <c r="AO14" s="16">
        <v>0</v>
      </c>
      <c r="AP14" s="16"/>
      <c r="AQ14" s="16">
        <v>5.1413733753641701E-2</v>
      </c>
      <c r="AR14" s="16">
        <v>4.03451114626164E-2</v>
      </c>
      <c r="AS14" s="16">
        <v>0</v>
      </c>
      <c r="AT14" s="16">
        <v>4.98990692091126E-2</v>
      </c>
      <c r="AU14" s="16">
        <v>6.0144753395103001E-2</v>
      </c>
      <c r="AV14" s="16">
        <v>0</v>
      </c>
      <c r="AW14" s="16"/>
      <c r="AX14" s="16">
        <v>3.3437893503974303E-2</v>
      </c>
      <c r="AY14" s="16">
        <v>4.9794920797417402E-2</v>
      </c>
      <c r="AZ14" s="16">
        <v>0.12585851774916401</v>
      </c>
      <c r="BA14" s="16">
        <v>3.3371528051635901E-2</v>
      </c>
      <c r="BB14" s="16">
        <v>6.3039793564247201E-2</v>
      </c>
      <c r="BC14" s="16"/>
      <c r="BD14" s="16">
        <v>4.9099628992129697E-2</v>
      </c>
      <c r="BE14" s="16">
        <v>4.5809467474030197E-2</v>
      </c>
      <c r="BF14" s="16"/>
      <c r="BG14" s="16">
        <v>4.3823586626490899E-2</v>
      </c>
      <c r="BH14" s="16">
        <v>5.5156369855075001E-2</v>
      </c>
      <c r="BI14" s="16"/>
      <c r="BJ14" s="16">
        <v>3.9913718557648102E-2</v>
      </c>
      <c r="BK14" s="16">
        <v>5.7721020642139499E-2</v>
      </c>
    </row>
    <row r="15" spans="2:63" x14ac:dyDescent="0.35">
      <c r="B15" s="17" t="s">
        <v>327</v>
      </c>
      <c r="C15" s="19">
        <v>0.61449036714127203</v>
      </c>
      <c r="D15" s="19">
        <v>0.58477666055576005</v>
      </c>
      <c r="E15" s="19">
        <v>0.64600229353614702</v>
      </c>
      <c r="F15" s="19"/>
      <c r="G15" s="19">
        <v>0.66029730319956004</v>
      </c>
      <c r="H15" s="19">
        <v>0.68220809642019697</v>
      </c>
      <c r="I15" s="19">
        <v>0.54407825085666095</v>
      </c>
      <c r="J15" s="19"/>
      <c r="K15" s="19">
        <v>0.57162873947391302</v>
      </c>
      <c r="L15" s="19">
        <v>0.59409291893160598</v>
      </c>
      <c r="M15" s="19">
        <v>0.60335586014834197</v>
      </c>
      <c r="N15" s="19">
        <v>0.68069024651096699</v>
      </c>
      <c r="O15" s="19"/>
      <c r="P15" s="19">
        <v>0.67531335696976702</v>
      </c>
      <c r="Q15" s="19">
        <v>0.684540367439056</v>
      </c>
      <c r="R15" s="19">
        <v>0.62020896116643198</v>
      </c>
      <c r="S15" s="19">
        <v>0.55387245095402804</v>
      </c>
      <c r="T15" s="19"/>
      <c r="U15" s="19">
        <v>0.66126287760211699</v>
      </c>
      <c r="V15" s="19">
        <v>0.65273611472892901</v>
      </c>
      <c r="W15" s="19">
        <v>0.44890196416240902</v>
      </c>
      <c r="X15" s="19">
        <v>0.45088126328643002</v>
      </c>
      <c r="Y15" s="19">
        <v>0.34565553927575299</v>
      </c>
      <c r="Z15" s="19"/>
      <c r="AA15" s="19">
        <v>0.64173362191688199</v>
      </c>
      <c r="AB15" s="19">
        <v>0.60613774784001295</v>
      </c>
      <c r="AC15" s="19"/>
      <c r="AD15" s="19">
        <v>0.59814600058892298</v>
      </c>
      <c r="AE15" s="19">
        <v>0.62971018505240395</v>
      </c>
      <c r="AF15" s="19"/>
      <c r="AG15" s="19">
        <v>0.66662891461749796</v>
      </c>
      <c r="AH15" s="19">
        <v>0.56015660106824305</v>
      </c>
      <c r="AI15" s="19">
        <v>0.54676162536617601</v>
      </c>
      <c r="AJ15" s="19">
        <v>0.64127039194749202</v>
      </c>
      <c r="AK15" s="19">
        <v>0.62347546176026403</v>
      </c>
      <c r="AL15" s="19">
        <v>0.67859271304385704</v>
      </c>
      <c r="AM15" s="19">
        <v>0.530458586763357</v>
      </c>
      <c r="AN15" s="19">
        <v>0.75844986981057605</v>
      </c>
      <c r="AO15" s="19">
        <v>0.31659066330119101</v>
      </c>
      <c r="AP15" s="19"/>
      <c r="AQ15" s="19">
        <v>0.57820797886472697</v>
      </c>
      <c r="AR15" s="19">
        <v>0.62658791605203101</v>
      </c>
      <c r="AS15" s="19">
        <v>0.64801841006164096</v>
      </c>
      <c r="AT15" s="19">
        <v>0.71956463488526101</v>
      </c>
      <c r="AU15" s="19">
        <v>0.66708548837469805</v>
      </c>
      <c r="AV15" s="19">
        <v>0.70987250928956303</v>
      </c>
      <c r="AW15" s="19"/>
      <c r="AX15" s="19">
        <v>0.69104364036644095</v>
      </c>
      <c r="AY15" s="19">
        <v>0.57364535166957697</v>
      </c>
      <c r="AZ15" s="19">
        <v>0.53671371129191303</v>
      </c>
      <c r="BA15" s="19">
        <v>0.60629506643724096</v>
      </c>
      <c r="BB15" s="19">
        <v>0.66559302684521904</v>
      </c>
      <c r="BC15" s="19"/>
      <c r="BD15" s="19">
        <v>0.62919201398302504</v>
      </c>
      <c r="BE15" s="19">
        <v>0.59608450230287902</v>
      </c>
      <c r="BF15" s="19"/>
      <c r="BG15" s="19">
        <v>0.629763560912592</v>
      </c>
      <c r="BH15" s="19">
        <v>0.60396824055764797</v>
      </c>
      <c r="BI15" s="19"/>
      <c r="BJ15" s="19">
        <v>0.64201343280368095</v>
      </c>
      <c r="BK15" s="19">
        <v>0.58223256658695999</v>
      </c>
    </row>
    <row r="16" spans="2:63" x14ac:dyDescent="0.35">
      <c r="B16" s="17" t="s">
        <v>328</v>
      </c>
      <c r="C16" s="19">
        <v>0.13796080002712299</v>
      </c>
      <c r="D16" s="19">
        <v>0.18288731723517601</v>
      </c>
      <c r="E16" s="19">
        <v>9.3801356361458005E-2</v>
      </c>
      <c r="F16" s="19"/>
      <c r="G16" s="19">
        <v>0.117389695968695</v>
      </c>
      <c r="H16" s="19">
        <v>0.101817822418828</v>
      </c>
      <c r="I16" s="19">
        <v>0.174073078536359</v>
      </c>
      <c r="J16" s="19"/>
      <c r="K16" s="19">
        <v>0.155553919012347</v>
      </c>
      <c r="L16" s="19">
        <v>0.13371359324749199</v>
      </c>
      <c r="M16" s="19">
        <v>0.123948865585921</v>
      </c>
      <c r="N16" s="19">
        <v>0.15159607572033401</v>
      </c>
      <c r="O16" s="19"/>
      <c r="P16" s="19">
        <v>8.7017055854757303E-2</v>
      </c>
      <c r="Q16" s="19">
        <v>9.1807308725163905E-2</v>
      </c>
      <c r="R16" s="19">
        <v>0.17071872477214101</v>
      </c>
      <c r="S16" s="19">
        <v>0.172298768530945</v>
      </c>
      <c r="T16" s="19"/>
      <c r="U16" s="19">
        <v>0.11017616352300499</v>
      </c>
      <c r="V16" s="19">
        <v>0.14981782184117001</v>
      </c>
      <c r="W16" s="19">
        <v>0.194390406419093</v>
      </c>
      <c r="X16" s="19">
        <v>0.19701295754728501</v>
      </c>
      <c r="Y16" s="19">
        <v>0.34164457547410998</v>
      </c>
      <c r="Z16" s="19"/>
      <c r="AA16" s="19">
        <v>0.123088832253582</v>
      </c>
      <c r="AB16" s="19">
        <v>0.16301219880562001</v>
      </c>
      <c r="AC16" s="19"/>
      <c r="AD16" s="19">
        <v>0.13883563043952299</v>
      </c>
      <c r="AE16" s="19">
        <v>0.15067688357450601</v>
      </c>
      <c r="AF16" s="19"/>
      <c r="AG16" s="19">
        <v>0.103752918521372</v>
      </c>
      <c r="AH16" s="19">
        <v>0.178696120272932</v>
      </c>
      <c r="AI16" s="19">
        <v>0.18741438584539699</v>
      </c>
      <c r="AJ16" s="19">
        <v>0.13522986295704201</v>
      </c>
      <c r="AK16" s="19">
        <v>0.18802863692417701</v>
      </c>
      <c r="AL16" s="19">
        <v>7.8229226598296606E-2</v>
      </c>
      <c r="AM16" s="19">
        <v>0.17732741984526401</v>
      </c>
      <c r="AN16" s="19">
        <v>3.2682595450910797E-2</v>
      </c>
      <c r="AO16" s="19">
        <v>0</v>
      </c>
      <c r="AP16" s="19"/>
      <c r="AQ16" s="19">
        <v>0.15697846260061199</v>
      </c>
      <c r="AR16" s="19">
        <v>0.14299689311486799</v>
      </c>
      <c r="AS16" s="19">
        <v>0.28866834964315402</v>
      </c>
      <c r="AT16" s="19">
        <v>9.1489589854577599E-2</v>
      </c>
      <c r="AU16" s="19">
        <v>9.0706866817781506E-2</v>
      </c>
      <c r="AV16" s="19">
        <v>0.116718543559292</v>
      </c>
      <c r="AW16" s="19"/>
      <c r="AX16" s="19">
        <v>0.12720405032391</v>
      </c>
      <c r="AY16" s="19">
        <v>0.16285086014761099</v>
      </c>
      <c r="AZ16" s="19">
        <v>0.16326146301279601</v>
      </c>
      <c r="BA16" s="19">
        <v>0.123032961312564</v>
      </c>
      <c r="BB16" s="19">
        <v>9.0639813930163501E-2</v>
      </c>
      <c r="BC16" s="19"/>
      <c r="BD16" s="19">
        <v>0.137229442058384</v>
      </c>
      <c r="BE16" s="19">
        <v>0.13580914331793201</v>
      </c>
      <c r="BF16" s="19"/>
      <c r="BG16" s="19">
        <v>0.144238657967522</v>
      </c>
      <c r="BH16" s="19">
        <v>0.13115571786228999</v>
      </c>
      <c r="BI16" s="19"/>
      <c r="BJ16" s="19">
        <v>0.12661918631986299</v>
      </c>
      <c r="BK16" s="19">
        <v>0.15036021921241699</v>
      </c>
    </row>
    <row r="17" spans="2:63" x14ac:dyDescent="0.35">
      <c r="B17" s="17" t="s">
        <v>96</v>
      </c>
      <c r="C17" s="20">
        <v>0.47652956711414901</v>
      </c>
      <c r="D17" s="20">
        <v>0.40188934332058401</v>
      </c>
      <c r="E17" s="20">
        <v>0.55220093717468899</v>
      </c>
      <c r="F17" s="20"/>
      <c r="G17" s="20">
        <v>0.54290760723086495</v>
      </c>
      <c r="H17" s="20">
        <v>0.580390274001369</v>
      </c>
      <c r="I17" s="20">
        <v>0.370005172320302</v>
      </c>
      <c r="J17" s="20"/>
      <c r="K17" s="20">
        <v>0.41607482046156602</v>
      </c>
      <c r="L17" s="20">
        <v>0.46037932568411399</v>
      </c>
      <c r="M17" s="20">
        <v>0.47940699456242097</v>
      </c>
      <c r="N17" s="20">
        <v>0.52909417079063303</v>
      </c>
      <c r="O17" s="20"/>
      <c r="P17" s="20">
        <v>0.58829630111500897</v>
      </c>
      <c r="Q17" s="20">
        <v>0.59273305871389204</v>
      </c>
      <c r="R17" s="20">
        <v>0.44949023639429098</v>
      </c>
      <c r="S17" s="20">
        <v>0.38157368242308298</v>
      </c>
      <c r="T17" s="20"/>
      <c r="U17" s="20">
        <v>0.55108671407911203</v>
      </c>
      <c r="V17" s="20">
        <v>0.50291829288775902</v>
      </c>
      <c r="W17" s="20">
        <v>0.25451155774331602</v>
      </c>
      <c r="X17" s="20">
        <v>0.25386830573914498</v>
      </c>
      <c r="Y17" s="20">
        <v>4.0109638016427298E-3</v>
      </c>
      <c r="Z17" s="20"/>
      <c r="AA17" s="20">
        <v>0.51864478966329997</v>
      </c>
      <c r="AB17" s="20">
        <v>0.443125549034392</v>
      </c>
      <c r="AC17" s="20"/>
      <c r="AD17" s="20">
        <v>0.45931037014939902</v>
      </c>
      <c r="AE17" s="20">
        <v>0.47903330147789802</v>
      </c>
      <c r="AF17" s="20"/>
      <c r="AG17" s="20">
        <v>0.56287599609612604</v>
      </c>
      <c r="AH17" s="20">
        <v>0.38146048079531097</v>
      </c>
      <c r="AI17" s="20">
        <v>0.35934723952078002</v>
      </c>
      <c r="AJ17" s="20">
        <v>0.50604052899045004</v>
      </c>
      <c r="AK17" s="20">
        <v>0.43544682483608699</v>
      </c>
      <c r="AL17" s="20">
        <v>0.60036348644556004</v>
      </c>
      <c r="AM17" s="20">
        <v>0.35313116691809299</v>
      </c>
      <c r="AN17" s="20">
        <v>0.72576727435966504</v>
      </c>
      <c r="AO17" s="20">
        <v>0.31659066330119101</v>
      </c>
      <c r="AP17" s="20"/>
      <c r="AQ17" s="20">
        <v>0.42122951626411498</v>
      </c>
      <c r="AR17" s="20">
        <v>0.483591022937162</v>
      </c>
      <c r="AS17" s="20">
        <v>0.35935006041848799</v>
      </c>
      <c r="AT17" s="20">
        <v>0.62807504503068301</v>
      </c>
      <c r="AU17" s="20">
        <v>0.57637862155691699</v>
      </c>
      <c r="AV17" s="20">
        <v>0.59315396573027102</v>
      </c>
      <c r="AW17" s="20"/>
      <c r="AX17" s="20">
        <v>0.56383959004253104</v>
      </c>
      <c r="AY17" s="20">
        <v>0.41079449152196601</v>
      </c>
      <c r="AZ17" s="20">
        <v>0.37345224827911699</v>
      </c>
      <c r="BA17" s="20">
        <v>0.48326210512467699</v>
      </c>
      <c r="BB17" s="20">
        <v>0.57495321291505597</v>
      </c>
      <c r="BC17" s="20"/>
      <c r="BD17" s="20">
        <v>0.49196257192464099</v>
      </c>
      <c r="BE17" s="20">
        <v>0.46027535898494698</v>
      </c>
      <c r="BF17" s="20"/>
      <c r="BG17" s="20">
        <v>0.48552490294507</v>
      </c>
      <c r="BH17" s="20">
        <v>0.47281252269535801</v>
      </c>
      <c r="BI17" s="20"/>
      <c r="BJ17" s="20">
        <v>0.51539424648381804</v>
      </c>
      <c r="BK17" s="20">
        <v>0.431872347374543</v>
      </c>
    </row>
    <row r="18" spans="2:63" x14ac:dyDescent="0.35">
      <c r="B18" s="15"/>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K22"/>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485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1010</v>
      </c>
      <c r="D7" s="10">
        <v>477</v>
      </c>
      <c r="E7" s="10">
        <v>530</v>
      </c>
      <c r="F7" s="10"/>
      <c r="G7" s="10">
        <v>154</v>
      </c>
      <c r="H7" s="10">
        <v>389</v>
      </c>
      <c r="I7" s="10">
        <v>467</v>
      </c>
      <c r="J7" s="10"/>
      <c r="K7" s="10">
        <v>185</v>
      </c>
      <c r="L7" s="10">
        <v>213</v>
      </c>
      <c r="M7" s="10">
        <v>395</v>
      </c>
      <c r="N7" s="10">
        <v>217</v>
      </c>
      <c r="O7" s="10"/>
      <c r="P7" s="10">
        <v>160</v>
      </c>
      <c r="Q7" s="10">
        <v>207</v>
      </c>
      <c r="R7" s="10">
        <v>178</v>
      </c>
      <c r="S7" s="10">
        <v>410</v>
      </c>
      <c r="T7" s="10"/>
      <c r="U7" s="10">
        <v>534</v>
      </c>
      <c r="V7" s="10">
        <v>237</v>
      </c>
      <c r="W7" s="10">
        <v>128</v>
      </c>
      <c r="X7" s="10">
        <v>79</v>
      </c>
      <c r="Y7" s="10">
        <v>15</v>
      </c>
      <c r="Z7" s="10"/>
      <c r="AA7" s="10">
        <v>325</v>
      </c>
      <c r="AB7" s="10">
        <v>340</v>
      </c>
      <c r="AC7" s="10"/>
      <c r="AD7" s="10">
        <v>407</v>
      </c>
      <c r="AE7" s="10">
        <v>427</v>
      </c>
      <c r="AF7" s="10"/>
      <c r="AG7" s="10">
        <v>223</v>
      </c>
      <c r="AH7" s="10">
        <v>239</v>
      </c>
      <c r="AI7" s="10">
        <v>89</v>
      </c>
      <c r="AJ7" s="10">
        <v>177</v>
      </c>
      <c r="AK7" s="10">
        <v>65</v>
      </c>
      <c r="AL7" s="10">
        <v>42</v>
      </c>
      <c r="AM7" s="10">
        <v>23</v>
      </c>
      <c r="AN7" s="10">
        <v>55</v>
      </c>
      <c r="AO7" s="10">
        <v>3</v>
      </c>
      <c r="AP7" s="10"/>
      <c r="AQ7" s="10">
        <v>485</v>
      </c>
      <c r="AR7" s="10">
        <v>235</v>
      </c>
      <c r="AS7" s="10">
        <v>15</v>
      </c>
      <c r="AT7" s="10">
        <v>72</v>
      </c>
      <c r="AU7" s="10">
        <v>169</v>
      </c>
      <c r="AV7" s="10">
        <v>22</v>
      </c>
      <c r="AW7" s="10"/>
      <c r="AX7" s="10">
        <v>176</v>
      </c>
      <c r="AY7" s="10">
        <v>473</v>
      </c>
      <c r="AZ7" s="10">
        <v>34</v>
      </c>
      <c r="BA7" s="10">
        <v>144</v>
      </c>
      <c r="BB7" s="10">
        <v>183</v>
      </c>
      <c r="BC7" s="10"/>
      <c r="BD7" s="10">
        <v>654</v>
      </c>
      <c r="BE7" s="10">
        <v>351</v>
      </c>
      <c r="BF7" s="10"/>
      <c r="BG7" s="10">
        <v>484</v>
      </c>
      <c r="BH7" s="10">
        <v>523</v>
      </c>
      <c r="BI7" s="10"/>
      <c r="BJ7" s="10">
        <v>583</v>
      </c>
      <c r="BK7" s="10">
        <v>400</v>
      </c>
    </row>
    <row r="8" spans="2:63" ht="30" customHeight="1" x14ac:dyDescent="0.35">
      <c r="B8" s="11" t="s">
        <v>19</v>
      </c>
      <c r="C8" s="11">
        <v>1010</v>
      </c>
      <c r="D8" s="11">
        <v>504</v>
      </c>
      <c r="E8" s="11">
        <v>503</v>
      </c>
      <c r="F8" s="11"/>
      <c r="G8" s="11">
        <v>177</v>
      </c>
      <c r="H8" s="11">
        <v>366</v>
      </c>
      <c r="I8" s="11">
        <v>467</v>
      </c>
      <c r="J8" s="11"/>
      <c r="K8" s="11">
        <v>172</v>
      </c>
      <c r="L8" s="11">
        <v>210</v>
      </c>
      <c r="M8" s="11">
        <v>387</v>
      </c>
      <c r="N8" s="11">
        <v>241</v>
      </c>
      <c r="O8" s="11"/>
      <c r="P8" s="11">
        <v>162</v>
      </c>
      <c r="Q8" s="11">
        <v>211</v>
      </c>
      <c r="R8" s="11">
        <v>177</v>
      </c>
      <c r="S8" s="11">
        <v>407</v>
      </c>
      <c r="T8" s="11"/>
      <c r="U8" s="11">
        <v>557</v>
      </c>
      <c r="V8" s="11">
        <v>223</v>
      </c>
      <c r="W8" s="11">
        <v>122</v>
      </c>
      <c r="X8" s="11">
        <v>75</v>
      </c>
      <c r="Y8" s="11">
        <v>15</v>
      </c>
      <c r="Z8" s="11"/>
      <c r="AA8" s="11">
        <v>322</v>
      </c>
      <c r="AB8" s="11">
        <v>343</v>
      </c>
      <c r="AC8" s="11"/>
      <c r="AD8" s="11">
        <v>403</v>
      </c>
      <c r="AE8" s="11">
        <v>429</v>
      </c>
      <c r="AF8" s="11"/>
      <c r="AG8" s="11">
        <v>223</v>
      </c>
      <c r="AH8" s="11">
        <v>236</v>
      </c>
      <c r="AI8" s="11">
        <v>85</v>
      </c>
      <c r="AJ8" s="11">
        <v>185</v>
      </c>
      <c r="AK8" s="11">
        <v>65</v>
      </c>
      <c r="AL8" s="11">
        <v>45</v>
      </c>
      <c r="AM8" s="11">
        <v>23</v>
      </c>
      <c r="AN8" s="11">
        <v>57</v>
      </c>
      <c r="AO8" s="11">
        <v>3</v>
      </c>
      <c r="AP8" s="11"/>
      <c r="AQ8" s="11">
        <v>482</v>
      </c>
      <c r="AR8" s="11">
        <v>234</v>
      </c>
      <c r="AS8" s="11">
        <v>15</v>
      </c>
      <c r="AT8" s="11">
        <v>72</v>
      </c>
      <c r="AU8" s="11">
        <v>173</v>
      </c>
      <c r="AV8" s="11">
        <v>22</v>
      </c>
      <c r="AW8" s="11"/>
      <c r="AX8" s="11">
        <v>181</v>
      </c>
      <c r="AY8" s="11">
        <v>472</v>
      </c>
      <c r="AZ8" s="11">
        <v>35</v>
      </c>
      <c r="BA8" s="11">
        <v>140</v>
      </c>
      <c r="BB8" s="11">
        <v>181</v>
      </c>
      <c r="BC8" s="11"/>
      <c r="BD8" s="11">
        <v>647</v>
      </c>
      <c r="BE8" s="11">
        <v>358</v>
      </c>
      <c r="BF8" s="11"/>
      <c r="BG8" s="11">
        <v>482</v>
      </c>
      <c r="BH8" s="11">
        <v>525</v>
      </c>
      <c r="BI8" s="11"/>
      <c r="BJ8" s="11">
        <v>578</v>
      </c>
      <c r="BK8" s="11">
        <v>404</v>
      </c>
    </row>
    <row r="9" spans="2:63" x14ac:dyDescent="0.35">
      <c r="B9" s="17" t="s">
        <v>322</v>
      </c>
      <c r="C9" s="16">
        <v>0.20716816753810599</v>
      </c>
      <c r="D9" s="16">
        <v>0.21306445603775301</v>
      </c>
      <c r="E9" s="16">
        <v>0.20249832367157899</v>
      </c>
      <c r="F9" s="16"/>
      <c r="G9" s="16">
        <v>0.31773160371147902</v>
      </c>
      <c r="H9" s="16">
        <v>0.23501868176443499</v>
      </c>
      <c r="I9" s="16">
        <v>0.14346427275905199</v>
      </c>
      <c r="J9" s="16"/>
      <c r="K9" s="16">
        <v>0.197320217164832</v>
      </c>
      <c r="L9" s="16">
        <v>0.147130543081853</v>
      </c>
      <c r="M9" s="16">
        <v>0.21114740858824499</v>
      </c>
      <c r="N9" s="16">
        <v>0.26008449385343402</v>
      </c>
      <c r="O9" s="16"/>
      <c r="P9" s="16">
        <v>0.31466200674272699</v>
      </c>
      <c r="Q9" s="16">
        <v>0.27118350607106501</v>
      </c>
      <c r="R9" s="16">
        <v>0.20277967568396299</v>
      </c>
      <c r="S9" s="16">
        <v>0.14813428211700599</v>
      </c>
      <c r="T9" s="16"/>
      <c r="U9" s="16">
        <v>0.214859472523586</v>
      </c>
      <c r="V9" s="16">
        <v>0.184063666520248</v>
      </c>
      <c r="W9" s="16">
        <v>0.208561493442079</v>
      </c>
      <c r="X9" s="16">
        <v>0.19093487674642401</v>
      </c>
      <c r="Y9" s="16">
        <v>0.21011772403673201</v>
      </c>
      <c r="Z9" s="16"/>
      <c r="AA9" s="16">
        <v>0.201125097020632</v>
      </c>
      <c r="AB9" s="16">
        <v>0.191502496549525</v>
      </c>
      <c r="AC9" s="16"/>
      <c r="AD9" s="16">
        <v>0.20126038208895899</v>
      </c>
      <c r="AE9" s="16">
        <v>0.18813798606618201</v>
      </c>
      <c r="AF9" s="16"/>
      <c r="AG9" s="16">
        <v>0.22007290605746799</v>
      </c>
      <c r="AH9" s="16">
        <v>8.8387712973671498E-2</v>
      </c>
      <c r="AI9" s="16">
        <v>8.8462034036468698E-2</v>
      </c>
      <c r="AJ9" s="16">
        <v>0.26777404710053099</v>
      </c>
      <c r="AK9" s="16">
        <v>0.208462953234821</v>
      </c>
      <c r="AL9" s="16">
        <v>0.42997949132694602</v>
      </c>
      <c r="AM9" s="16">
        <v>0.25286214990657402</v>
      </c>
      <c r="AN9" s="16">
        <v>0.37974483425910399</v>
      </c>
      <c r="AO9" s="16">
        <v>0.34726529715392002</v>
      </c>
      <c r="AP9" s="16"/>
      <c r="AQ9" s="16">
        <v>0.14650160591952899</v>
      </c>
      <c r="AR9" s="16">
        <v>0.200857102077039</v>
      </c>
      <c r="AS9" s="16">
        <v>0.27789293014163102</v>
      </c>
      <c r="AT9" s="16">
        <v>0.30318882965842497</v>
      </c>
      <c r="AU9" s="16">
        <v>0.303125281816227</v>
      </c>
      <c r="AV9" s="16">
        <v>0.46043306603831902</v>
      </c>
      <c r="AW9" s="16"/>
      <c r="AX9" s="16">
        <v>0.26634651408658999</v>
      </c>
      <c r="AY9" s="16">
        <v>0.206410899439679</v>
      </c>
      <c r="AZ9" s="16">
        <v>0.203360956247776</v>
      </c>
      <c r="BA9" s="16">
        <v>0.19415284548668199</v>
      </c>
      <c r="BB9" s="16">
        <v>0.16084447968191501</v>
      </c>
      <c r="BC9" s="16"/>
      <c r="BD9" s="16">
        <v>0.20413137869343501</v>
      </c>
      <c r="BE9" s="16">
        <v>0.21542211543015399</v>
      </c>
      <c r="BF9" s="16"/>
      <c r="BG9" s="16">
        <v>0.17991407588314501</v>
      </c>
      <c r="BH9" s="16">
        <v>0.231468602905325</v>
      </c>
      <c r="BI9" s="16"/>
      <c r="BJ9" s="16">
        <v>0.24102189600042501</v>
      </c>
      <c r="BK9" s="16">
        <v>0.15281360224333601</v>
      </c>
    </row>
    <row r="10" spans="2:63" x14ac:dyDescent="0.35">
      <c r="B10" s="17" t="s">
        <v>323</v>
      </c>
      <c r="C10" s="16">
        <v>0.18207653615011801</v>
      </c>
      <c r="D10" s="16">
        <v>0.18962577675855799</v>
      </c>
      <c r="E10" s="16">
        <v>0.17560232951851501</v>
      </c>
      <c r="F10" s="16"/>
      <c r="G10" s="16">
        <v>0.238566147251148</v>
      </c>
      <c r="H10" s="16">
        <v>0.22320514397650701</v>
      </c>
      <c r="I10" s="16">
        <v>0.12845178358048001</v>
      </c>
      <c r="J10" s="16"/>
      <c r="K10" s="16">
        <v>0.16975977936821199</v>
      </c>
      <c r="L10" s="16">
        <v>0.170015137196907</v>
      </c>
      <c r="M10" s="16">
        <v>0.173527893992868</v>
      </c>
      <c r="N10" s="16">
        <v>0.21508212288432199</v>
      </c>
      <c r="O10" s="16"/>
      <c r="P10" s="16">
        <v>0.26685399623907502</v>
      </c>
      <c r="Q10" s="16">
        <v>0.210033841343121</v>
      </c>
      <c r="R10" s="16">
        <v>0.19847196973098799</v>
      </c>
      <c r="S10" s="16">
        <v>0.13225117268740699</v>
      </c>
      <c r="T10" s="16"/>
      <c r="U10" s="16">
        <v>0.19507026471622099</v>
      </c>
      <c r="V10" s="16">
        <v>0.18782601459421699</v>
      </c>
      <c r="W10" s="16">
        <v>0.13107788672398599</v>
      </c>
      <c r="X10" s="16">
        <v>0.14519508051114999</v>
      </c>
      <c r="Y10" s="16">
        <v>5.85899736070691E-2</v>
      </c>
      <c r="Z10" s="16"/>
      <c r="AA10" s="16">
        <v>0.18825652800598799</v>
      </c>
      <c r="AB10" s="16">
        <v>0.18419880721699999</v>
      </c>
      <c r="AC10" s="16"/>
      <c r="AD10" s="16">
        <v>0.17151152326389801</v>
      </c>
      <c r="AE10" s="16">
        <v>0.180991417138026</v>
      </c>
      <c r="AF10" s="16"/>
      <c r="AG10" s="16">
        <v>0.19553171277279</v>
      </c>
      <c r="AH10" s="16">
        <v>0.119373426705964</v>
      </c>
      <c r="AI10" s="16">
        <v>7.8147233773352601E-2</v>
      </c>
      <c r="AJ10" s="16">
        <v>0.22921337282902801</v>
      </c>
      <c r="AK10" s="16">
        <v>0.19665907990411199</v>
      </c>
      <c r="AL10" s="16">
        <v>0.40753181660453702</v>
      </c>
      <c r="AM10" s="16">
        <v>0.19173067643852901</v>
      </c>
      <c r="AN10" s="16">
        <v>0.29664877222670899</v>
      </c>
      <c r="AO10" s="16">
        <v>0.31659066330119101</v>
      </c>
      <c r="AP10" s="16"/>
      <c r="AQ10" s="16">
        <v>0.142324686788393</v>
      </c>
      <c r="AR10" s="16">
        <v>0.19443072574411199</v>
      </c>
      <c r="AS10" s="16">
        <v>0.356365520229037</v>
      </c>
      <c r="AT10" s="16">
        <v>0.258521060663922</v>
      </c>
      <c r="AU10" s="16">
        <v>0.22160446086244401</v>
      </c>
      <c r="AV10" s="16">
        <v>0.25295345493847698</v>
      </c>
      <c r="AW10" s="16"/>
      <c r="AX10" s="16">
        <v>0.20740699749177499</v>
      </c>
      <c r="AY10" s="16">
        <v>0.170305130322291</v>
      </c>
      <c r="AZ10" s="16">
        <v>0.21683921036511999</v>
      </c>
      <c r="BA10" s="16">
        <v>0.11141310492619701</v>
      </c>
      <c r="BB10" s="16">
        <v>0.23536154073788501</v>
      </c>
      <c r="BC10" s="16"/>
      <c r="BD10" s="16">
        <v>0.18284180490486401</v>
      </c>
      <c r="BE10" s="16">
        <v>0.18034921200604101</v>
      </c>
      <c r="BF10" s="16"/>
      <c r="BG10" s="16">
        <v>0.17295520751655799</v>
      </c>
      <c r="BH10" s="16">
        <v>0.191474344505806</v>
      </c>
      <c r="BI10" s="16"/>
      <c r="BJ10" s="16">
        <v>0.189209114709259</v>
      </c>
      <c r="BK10" s="16">
        <v>0.176037652515312</v>
      </c>
    </row>
    <row r="11" spans="2:63" x14ac:dyDescent="0.35">
      <c r="B11" s="17" t="s">
        <v>324</v>
      </c>
      <c r="C11" s="16">
        <v>0.22715339269214199</v>
      </c>
      <c r="D11" s="16">
        <v>0.19257479413265899</v>
      </c>
      <c r="E11" s="16">
        <v>0.26122969892103698</v>
      </c>
      <c r="F11" s="16"/>
      <c r="G11" s="16">
        <v>0.150182392347533</v>
      </c>
      <c r="H11" s="16">
        <v>0.21774821480933301</v>
      </c>
      <c r="I11" s="16">
        <v>0.26367954518431103</v>
      </c>
      <c r="J11" s="16"/>
      <c r="K11" s="16">
        <v>0.20157965280736501</v>
      </c>
      <c r="L11" s="16">
        <v>0.20457703325048901</v>
      </c>
      <c r="M11" s="16">
        <v>0.26016231160363201</v>
      </c>
      <c r="N11" s="16">
        <v>0.21208205812661801</v>
      </c>
      <c r="O11" s="16"/>
      <c r="P11" s="16">
        <v>0.19557697000983901</v>
      </c>
      <c r="Q11" s="16">
        <v>0.247455057196346</v>
      </c>
      <c r="R11" s="16">
        <v>0.23080940881315601</v>
      </c>
      <c r="S11" s="16">
        <v>0.223959552161173</v>
      </c>
      <c r="T11" s="16"/>
      <c r="U11" s="16">
        <v>0.222347288307435</v>
      </c>
      <c r="V11" s="16">
        <v>0.25642658065885798</v>
      </c>
      <c r="W11" s="16">
        <v>0.21153342410804199</v>
      </c>
      <c r="X11" s="16">
        <v>0.238704046049973</v>
      </c>
      <c r="Y11" s="16">
        <v>0.25111251276417501</v>
      </c>
      <c r="Z11" s="16"/>
      <c r="AA11" s="16">
        <v>0.27907289017229497</v>
      </c>
      <c r="AB11" s="16">
        <v>0.20251385308363701</v>
      </c>
      <c r="AC11" s="16"/>
      <c r="AD11" s="16">
        <v>0.26387083802153699</v>
      </c>
      <c r="AE11" s="16">
        <v>0.20022273771515001</v>
      </c>
      <c r="AF11" s="16"/>
      <c r="AG11" s="16">
        <v>0.26207646083459901</v>
      </c>
      <c r="AH11" s="16">
        <v>0.27026169160158697</v>
      </c>
      <c r="AI11" s="16">
        <v>0.215338588117539</v>
      </c>
      <c r="AJ11" s="16">
        <v>0.175512816912992</v>
      </c>
      <c r="AK11" s="16">
        <v>0.21881375865747901</v>
      </c>
      <c r="AL11" s="16">
        <v>8.3189425275477902E-2</v>
      </c>
      <c r="AM11" s="16">
        <v>0.13657948309130599</v>
      </c>
      <c r="AN11" s="16">
        <v>0.18153950758243101</v>
      </c>
      <c r="AO11" s="16">
        <v>0</v>
      </c>
      <c r="AP11" s="16"/>
      <c r="AQ11" s="16">
        <v>0.27391857696212901</v>
      </c>
      <c r="AR11" s="16">
        <v>0.18665373862757201</v>
      </c>
      <c r="AS11" s="16">
        <v>0.118177553869296</v>
      </c>
      <c r="AT11" s="16">
        <v>0.123578225835902</v>
      </c>
      <c r="AU11" s="16">
        <v>0.207120420582843</v>
      </c>
      <c r="AV11" s="16">
        <v>0.19954691618468201</v>
      </c>
      <c r="AW11" s="16"/>
      <c r="AX11" s="16">
        <v>0.23853909773392601</v>
      </c>
      <c r="AY11" s="16">
        <v>0.21660342516036399</v>
      </c>
      <c r="AZ11" s="16">
        <v>0.251833688891477</v>
      </c>
      <c r="BA11" s="16">
        <v>0.26503249651681998</v>
      </c>
      <c r="BB11" s="16">
        <v>0.20917690963150901</v>
      </c>
      <c r="BC11" s="16"/>
      <c r="BD11" s="16">
        <v>0.218644611971897</v>
      </c>
      <c r="BE11" s="16">
        <v>0.242883252167575</v>
      </c>
      <c r="BF11" s="16"/>
      <c r="BG11" s="16">
        <v>0.223441275429968</v>
      </c>
      <c r="BH11" s="16">
        <v>0.23184604250047</v>
      </c>
      <c r="BI11" s="16"/>
      <c r="BJ11" s="16">
        <v>0.225493583953079</v>
      </c>
      <c r="BK11" s="16">
        <v>0.23216014009209501</v>
      </c>
    </row>
    <row r="12" spans="2:63" x14ac:dyDescent="0.35">
      <c r="B12" s="17" t="s">
        <v>325</v>
      </c>
      <c r="C12" s="16">
        <v>0.110557690954731</v>
      </c>
      <c r="D12" s="16">
        <v>0.13064020048925501</v>
      </c>
      <c r="E12" s="16">
        <v>8.90952621944755E-2</v>
      </c>
      <c r="F12" s="16"/>
      <c r="G12" s="16">
        <v>9.6232935922784202E-2</v>
      </c>
      <c r="H12" s="16">
        <v>9.1802284374532403E-2</v>
      </c>
      <c r="I12" s="16">
        <v>0.130679770354623</v>
      </c>
      <c r="J12" s="16"/>
      <c r="K12" s="16">
        <v>0.11698522641338099</v>
      </c>
      <c r="L12" s="16">
        <v>0.14616843752188399</v>
      </c>
      <c r="M12" s="16">
        <v>8.5687522245662007E-2</v>
      </c>
      <c r="N12" s="16">
        <v>0.114874862715604</v>
      </c>
      <c r="O12" s="16"/>
      <c r="P12" s="16">
        <v>6.4086599786817897E-2</v>
      </c>
      <c r="Q12" s="16">
        <v>7.6258161206228303E-2</v>
      </c>
      <c r="R12" s="16">
        <v>0.12720285475548099</v>
      </c>
      <c r="S12" s="16">
        <v>0.146790941677374</v>
      </c>
      <c r="T12" s="16"/>
      <c r="U12" s="16">
        <v>0.105617303178237</v>
      </c>
      <c r="V12" s="16">
        <v>0.11259022546210801</v>
      </c>
      <c r="W12" s="16">
        <v>0.16028110791407599</v>
      </c>
      <c r="X12" s="16">
        <v>0.108773168296256</v>
      </c>
      <c r="Y12" s="16">
        <v>0</v>
      </c>
      <c r="Z12" s="16"/>
      <c r="AA12" s="16">
        <v>8.2323800934444996E-2</v>
      </c>
      <c r="AB12" s="16">
        <v>0.12556964702127199</v>
      </c>
      <c r="AC12" s="16"/>
      <c r="AD12" s="16">
        <v>0.106255725551579</v>
      </c>
      <c r="AE12" s="16">
        <v>0.122005041332654</v>
      </c>
      <c r="AF12" s="16"/>
      <c r="AG12" s="16">
        <v>8.2785182265940699E-2</v>
      </c>
      <c r="AH12" s="16">
        <v>0.13163294683044599</v>
      </c>
      <c r="AI12" s="16">
        <v>0.199770265717892</v>
      </c>
      <c r="AJ12" s="16">
        <v>0.123303203079933</v>
      </c>
      <c r="AK12" s="16">
        <v>0.14453526181158899</v>
      </c>
      <c r="AL12" s="16">
        <v>2.3219156750426899E-2</v>
      </c>
      <c r="AM12" s="16">
        <v>0.164842539435504</v>
      </c>
      <c r="AN12" s="16">
        <v>1.7347786136847301E-2</v>
      </c>
      <c r="AO12" s="16">
        <v>0</v>
      </c>
      <c r="AP12" s="16"/>
      <c r="AQ12" s="16">
        <v>0.12077040594291701</v>
      </c>
      <c r="AR12" s="16">
        <v>0.130311706948779</v>
      </c>
      <c r="AS12" s="16">
        <v>6.0001913070612103E-2</v>
      </c>
      <c r="AT12" s="16">
        <v>9.5943930684991394E-2</v>
      </c>
      <c r="AU12" s="16">
        <v>8.8026615532407204E-2</v>
      </c>
      <c r="AV12" s="16">
        <v>0</v>
      </c>
      <c r="AW12" s="16"/>
      <c r="AX12" s="16">
        <v>8.9077297909429101E-2</v>
      </c>
      <c r="AY12" s="16">
        <v>0.114233527452302</v>
      </c>
      <c r="AZ12" s="16">
        <v>6.1179854034044502E-2</v>
      </c>
      <c r="BA12" s="16">
        <v>0.12940575061090301</v>
      </c>
      <c r="BB12" s="16">
        <v>0.117372966353871</v>
      </c>
      <c r="BC12" s="16"/>
      <c r="BD12" s="16">
        <v>0.114238926154321</v>
      </c>
      <c r="BE12" s="16">
        <v>0.105371830580846</v>
      </c>
      <c r="BF12" s="16"/>
      <c r="BG12" s="16">
        <v>0.13175080613635301</v>
      </c>
      <c r="BH12" s="16">
        <v>9.1748430984685894E-2</v>
      </c>
      <c r="BI12" s="16"/>
      <c r="BJ12" s="16">
        <v>0.102409708809132</v>
      </c>
      <c r="BK12" s="16">
        <v>0.12994725155373599</v>
      </c>
    </row>
    <row r="13" spans="2:63" x14ac:dyDescent="0.35">
      <c r="B13" s="17" t="s">
        <v>326</v>
      </c>
      <c r="C13" s="16">
        <v>0.14056177212329901</v>
      </c>
      <c r="D13" s="16">
        <v>0.14791500323088899</v>
      </c>
      <c r="E13" s="16">
        <v>0.134036612031844</v>
      </c>
      <c r="F13" s="16"/>
      <c r="G13" s="16">
        <v>4.5682196155475301E-2</v>
      </c>
      <c r="H13" s="16">
        <v>0.113407046586569</v>
      </c>
      <c r="I13" s="16">
        <v>0.19777941600023699</v>
      </c>
      <c r="J13" s="16"/>
      <c r="K13" s="16">
        <v>0.15256317279755199</v>
      </c>
      <c r="L13" s="16">
        <v>0.18583062110066201</v>
      </c>
      <c r="M13" s="16">
        <v>0.12250401911714399</v>
      </c>
      <c r="N13" s="16">
        <v>0.121561547538661</v>
      </c>
      <c r="O13" s="16"/>
      <c r="P13" s="16">
        <v>5.0992709817795301E-2</v>
      </c>
      <c r="Q13" s="16">
        <v>0.120554197524981</v>
      </c>
      <c r="R13" s="16">
        <v>0.109740136393371</v>
      </c>
      <c r="S13" s="16">
        <v>0.20154598384377501</v>
      </c>
      <c r="T13" s="16"/>
      <c r="U13" s="16">
        <v>0.13524459787627199</v>
      </c>
      <c r="V13" s="16">
        <v>0.127035977534386</v>
      </c>
      <c r="W13" s="16">
        <v>0.17935243645093199</v>
      </c>
      <c r="X13" s="16">
        <v>0.122266199118339</v>
      </c>
      <c r="Y13" s="16">
        <v>0.351646216411171</v>
      </c>
      <c r="Z13" s="16"/>
      <c r="AA13" s="16">
        <v>0.14870918490399199</v>
      </c>
      <c r="AB13" s="16">
        <v>0.15188862620256899</v>
      </c>
      <c r="AC13" s="16"/>
      <c r="AD13" s="16">
        <v>0.154594437606414</v>
      </c>
      <c r="AE13" s="16">
        <v>0.152207626948236</v>
      </c>
      <c r="AF13" s="16"/>
      <c r="AG13" s="16">
        <v>0.160637289205975</v>
      </c>
      <c r="AH13" s="16">
        <v>0.20617079832871299</v>
      </c>
      <c r="AI13" s="16">
        <v>0.221452602295689</v>
      </c>
      <c r="AJ13" s="16">
        <v>0.106977291989169</v>
      </c>
      <c r="AK13" s="16">
        <v>0.12107716403401</v>
      </c>
      <c r="AL13" s="16">
        <v>0</v>
      </c>
      <c r="AM13" s="16">
        <v>0.16663845964934601</v>
      </c>
      <c r="AN13" s="16">
        <v>1.6666241029031002E-2</v>
      </c>
      <c r="AO13" s="16">
        <v>0</v>
      </c>
      <c r="AP13" s="16"/>
      <c r="AQ13" s="16">
        <v>0.16423035218884399</v>
      </c>
      <c r="AR13" s="16">
        <v>0.159967166676624</v>
      </c>
      <c r="AS13" s="16">
        <v>0.12542767833448201</v>
      </c>
      <c r="AT13" s="16">
        <v>9.1436674334706994E-2</v>
      </c>
      <c r="AU13" s="16">
        <v>9.25240522387029E-2</v>
      </c>
      <c r="AV13" s="16">
        <v>4.3966186721741102E-2</v>
      </c>
      <c r="AW13" s="16"/>
      <c r="AX13" s="16">
        <v>0.11402649839601001</v>
      </c>
      <c r="AY13" s="16">
        <v>0.15601859347748701</v>
      </c>
      <c r="AZ13" s="16">
        <v>0.115568265177419</v>
      </c>
      <c r="BA13" s="16">
        <v>0.14010516245844501</v>
      </c>
      <c r="BB13" s="16">
        <v>0.132020065528728</v>
      </c>
      <c r="BC13" s="16"/>
      <c r="BD13" s="16">
        <v>0.15490044050745599</v>
      </c>
      <c r="BE13" s="16">
        <v>0.113953428702268</v>
      </c>
      <c r="BF13" s="16"/>
      <c r="BG13" s="16">
        <v>0.177705346391556</v>
      </c>
      <c r="BH13" s="16">
        <v>0.105322499368023</v>
      </c>
      <c r="BI13" s="16"/>
      <c r="BJ13" s="16">
        <v>0.127365634792201</v>
      </c>
      <c r="BK13" s="16">
        <v>0.16927877401097899</v>
      </c>
    </row>
    <row r="14" spans="2:63" x14ac:dyDescent="0.35">
      <c r="B14" s="17" t="s">
        <v>164</v>
      </c>
      <c r="C14" s="16">
        <v>0.13248244054160499</v>
      </c>
      <c r="D14" s="16">
        <v>0.12617976935088601</v>
      </c>
      <c r="E14" s="16">
        <v>0.13753777366254899</v>
      </c>
      <c r="F14" s="16"/>
      <c r="G14" s="16">
        <v>0.15160472461158001</v>
      </c>
      <c r="H14" s="16">
        <v>0.118818628488624</v>
      </c>
      <c r="I14" s="16">
        <v>0.13594521212129801</v>
      </c>
      <c r="J14" s="16"/>
      <c r="K14" s="16">
        <v>0.16179195144865899</v>
      </c>
      <c r="L14" s="16">
        <v>0.14627822784820499</v>
      </c>
      <c r="M14" s="16">
        <v>0.14697084445244901</v>
      </c>
      <c r="N14" s="16">
        <v>7.6314914881360094E-2</v>
      </c>
      <c r="O14" s="16"/>
      <c r="P14" s="16">
        <v>0.107827717403745</v>
      </c>
      <c r="Q14" s="16">
        <v>7.4515236658258099E-2</v>
      </c>
      <c r="R14" s="16">
        <v>0.13099595462304101</v>
      </c>
      <c r="S14" s="16">
        <v>0.14731806751326501</v>
      </c>
      <c r="T14" s="16"/>
      <c r="U14" s="16">
        <v>0.12686107339824901</v>
      </c>
      <c r="V14" s="16">
        <v>0.13205753523018299</v>
      </c>
      <c r="W14" s="16">
        <v>0.10919365136088401</v>
      </c>
      <c r="X14" s="16">
        <v>0.19412662927785701</v>
      </c>
      <c r="Y14" s="16">
        <v>0.12853357318085301</v>
      </c>
      <c r="Z14" s="16"/>
      <c r="AA14" s="16">
        <v>0.10051249896264899</v>
      </c>
      <c r="AB14" s="16">
        <v>0.14432656992599699</v>
      </c>
      <c r="AC14" s="16"/>
      <c r="AD14" s="16">
        <v>0.102507093467613</v>
      </c>
      <c r="AE14" s="16">
        <v>0.15643519079975199</v>
      </c>
      <c r="AF14" s="16"/>
      <c r="AG14" s="16">
        <v>7.8896448863226706E-2</v>
      </c>
      <c r="AH14" s="16">
        <v>0.18417342355961899</v>
      </c>
      <c r="AI14" s="16">
        <v>0.19682927605905901</v>
      </c>
      <c r="AJ14" s="16">
        <v>9.7219268088346106E-2</v>
      </c>
      <c r="AK14" s="16">
        <v>0.110451782357991</v>
      </c>
      <c r="AL14" s="16">
        <v>5.6080110042612603E-2</v>
      </c>
      <c r="AM14" s="16">
        <v>8.7346691478740704E-2</v>
      </c>
      <c r="AN14" s="16">
        <v>0.108052858765878</v>
      </c>
      <c r="AO14" s="16">
        <v>0.33614403954488897</v>
      </c>
      <c r="AP14" s="16"/>
      <c r="AQ14" s="16">
        <v>0.15225437219818799</v>
      </c>
      <c r="AR14" s="16">
        <v>0.127779559925874</v>
      </c>
      <c r="AS14" s="16">
        <v>6.2134404354941698E-2</v>
      </c>
      <c r="AT14" s="16">
        <v>0.127331278822053</v>
      </c>
      <c r="AU14" s="16">
        <v>8.7599168967375102E-2</v>
      </c>
      <c r="AV14" s="16">
        <v>4.3100376116781497E-2</v>
      </c>
      <c r="AW14" s="16"/>
      <c r="AX14" s="16">
        <v>8.4603594382269595E-2</v>
      </c>
      <c r="AY14" s="16">
        <v>0.13642842414787801</v>
      </c>
      <c r="AZ14" s="16">
        <v>0.151218025284164</v>
      </c>
      <c r="BA14" s="16">
        <v>0.15989064000095299</v>
      </c>
      <c r="BB14" s="16">
        <v>0.14522403806609299</v>
      </c>
      <c r="BC14" s="16"/>
      <c r="BD14" s="16">
        <v>0.125242837768028</v>
      </c>
      <c r="BE14" s="16">
        <v>0.142020161113115</v>
      </c>
      <c r="BF14" s="16"/>
      <c r="BG14" s="16">
        <v>0.11423328864242201</v>
      </c>
      <c r="BH14" s="16">
        <v>0.14814007973568999</v>
      </c>
      <c r="BI14" s="16"/>
      <c r="BJ14" s="16">
        <v>0.11450006173590301</v>
      </c>
      <c r="BK14" s="16">
        <v>0.139762579584541</v>
      </c>
    </row>
    <row r="15" spans="2:63" x14ac:dyDescent="0.35">
      <c r="B15" s="17" t="s">
        <v>327</v>
      </c>
      <c r="C15" s="19">
        <v>0.389244703688223</v>
      </c>
      <c r="D15" s="19">
        <v>0.402690232796311</v>
      </c>
      <c r="E15" s="19">
        <v>0.378100653190094</v>
      </c>
      <c r="F15" s="19"/>
      <c r="G15" s="19">
        <v>0.55629775096262701</v>
      </c>
      <c r="H15" s="19">
        <v>0.458223825740942</v>
      </c>
      <c r="I15" s="19">
        <v>0.27191605633953098</v>
      </c>
      <c r="J15" s="19"/>
      <c r="K15" s="19">
        <v>0.36707999653304402</v>
      </c>
      <c r="L15" s="19">
        <v>0.31714568027876</v>
      </c>
      <c r="M15" s="19">
        <v>0.38467530258111299</v>
      </c>
      <c r="N15" s="19">
        <v>0.47516661673775601</v>
      </c>
      <c r="O15" s="19"/>
      <c r="P15" s="19">
        <v>0.58151600298180195</v>
      </c>
      <c r="Q15" s="19">
        <v>0.48121734741418598</v>
      </c>
      <c r="R15" s="19">
        <v>0.40125164541495101</v>
      </c>
      <c r="S15" s="19">
        <v>0.28038545480441301</v>
      </c>
      <c r="T15" s="19"/>
      <c r="U15" s="19">
        <v>0.40992973723980702</v>
      </c>
      <c r="V15" s="19">
        <v>0.37188968111446502</v>
      </c>
      <c r="W15" s="19">
        <v>0.33963938016606499</v>
      </c>
      <c r="X15" s="19">
        <v>0.336129957257574</v>
      </c>
      <c r="Y15" s="19">
        <v>0.26870769764380098</v>
      </c>
      <c r="Z15" s="19"/>
      <c r="AA15" s="19">
        <v>0.38938162502661999</v>
      </c>
      <c r="AB15" s="19">
        <v>0.375701303766525</v>
      </c>
      <c r="AC15" s="19"/>
      <c r="AD15" s="19">
        <v>0.37277190535285598</v>
      </c>
      <c r="AE15" s="19">
        <v>0.36912940320420801</v>
      </c>
      <c r="AF15" s="19"/>
      <c r="AG15" s="19">
        <v>0.41560461883025801</v>
      </c>
      <c r="AH15" s="19">
        <v>0.207761139679635</v>
      </c>
      <c r="AI15" s="19">
        <v>0.16660926780982099</v>
      </c>
      <c r="AJ15" s="19">
        <v>0.49698741992955903</v>
      </c>
      <c r="AK15" s="19">
        <v>0.40512203313893203</v>
      </c>
      <c r="AL15" s="19">
        <v>0.83751130793148298</v>
      </c>
      <c r="AM15" s="19">
        <v>0.444592826345102</v>
      </c>
      <c r="AN15" s="19">
        <v>0.67639360648581304</v>
      </c>
      <c r="AO15" s="19">
        <v>0.66385596045511097</v>
      </c>
      <c r="AP15" s="19"/>
      <c r="AQ15" s="19">
        <v>0.28882629270792298</v>
      </c>
      <c r="AR15" s="19">
        <v>0.39528782782115202</v>
      </c>
      <c r="AS15" s="19">
        <v>0.63425845037066797</v>
      </c>
      <c r="AT15" s="19">
        <v>0.56170989032234697</v>
      </c>
      <c r="AU15" s="19">
        <v>0.52472974267867201</v>
      </c>
      <c r="AV15" s="19">
        <v>0.713386520976796</v>
      </c>
      <c r="AW15" s="19"/>
      <c r="AX15" s="19">
        <v>0.47375351157836498</v>
      </c>
      <c r="AY15" s="19">
        <v>0.376716029761969</v>
      </c>
      <c r="AZ15" s="19">
        <v>0.420200166612896</v>
      </c>
      <c r="BA15" s="19">
        <v>0.30556595041287898</v>
      </c>
      <c r="BB15" s="19">
        <v>0.39620602041979902</v>
      </c>
      <c r="BC15" s="19"/>
      <c r="BD15" s="19">
        <v>0.38697318359829802</v>
      </c>
      <c r="BE15" s="19">
        <v>0.39577132743619498</v>
      </c>
      <c r="BF15" s="19"/>
      <c r="BG15" s="19">
        <v>0.35286928339970203</v>
      </c>
      <c r="BH15" s="19">
        <v>0.42294294741113098</v>
      </c>
      <c r="BI15" s="19"/>
      <c r="BJ15" s="19">
        <v>0.430231010709684</v>
      </c>
      <c r="BK15" s="19">
        <v>0.32885125475864901</v>
      </c>
    </row>
    <row r="16" spans="2:63" x14ac:dyDescent="0.35">
      <c r="B16" s="17" t="s">
        <v>328</v>
      </c>
      <c r="C16" s="19">
        <v>0.25111946307803001</v>
      </c>
      <c r="D16" s="19">
        <v>0.27855520372014497</v>
      </c>
      <c r="E16" s="19">
        <v>0.22313187422632</v>
      </c>
      <c r="F16" s="19"/>
      <c r="G16" s="19">
        <v>0.14191513207826001</v>
      </c>
      <c r="H16" s="19">
        <v>0.205209330961101</v>
      </c>
      <c r="I16" s="19">
        <v>0.32845918635485899</v>
      </c>
      <c r="J16" s="19"/>
      <c r="K16" s="19">
        <v>0.26954839921093199</v>
      </c>
      <c r="L16" s="19">
        <v>0.33199905862254597</v>
      </c>
      <c r="M16" s="19">
        <v>0.20819154136280599</v>
      </c>
      <c r="N16" s="19">
        <v>0.23643641025426501</v>
      </c>
      <c r="O16" s="19"/>
      <c r="P16" s="19">
        <v>0.115079309604613</v>
      </c>
      <c r="Q16" s="19">
        <v>0.19681235873121</v>
      </c>
      <c r="R16" s="19">
        <v>0.23694299114885201</v>
      </c>
      <c r="S16" s="19">
        <v>0.34833692552114998</v>
      </c>
      <c r="T16" s="19"/>
      <c r="U16" s="19">
        <v>0.240861901054509</v>
      </c>
      <c r="V16" s="19">
        <v>0.23962620299649401</v>
      </c>
      <c r="W16" s="19">
        <v>0.33963354436500798</v>
      </c>
      <c r="X16" s="19">
        <v>0.23103936741459599</v>
      </c>
      <c r="Y16" s="19">
        <v>0.351646216411171</v>
      </c>
      <c r="Z16" s="19"/>
      <c r="AA16" s="19">
        <v>0.23103298583843701</v>
      </c>
      <c r="AB16" s="19">
        <v>0.27745827322384098</v>
      </c>
      <c r="AC16" s="19"/>
      <c r="AD16" s="19">
        <v>0.26085016315799398</v>
      </c>
      <c r="AE16" s="19">
        <v>0.27421266828089003</v>
      </c>
      <c r="AF16" s="19"/>
      <c r="AG16" s="19">
        <v>0.24342247147191601</v>
      </c>
      <c r="AH16" s="19">
        <v>0.33780374515915901</v>
      </c>
      <c r="AI16" s="19">
        <v>0.421222868013581</v>
      </c>
      <c r="AJ16" s="19">
        <v>0.230280495069102</v>
      </c>
      <c r="AK16" s="19">
        <v>0.26561242584559802</v>
      </c>
      <c r="AL16" s="19">
        <v>2.3219156750426899E-2</v>
      </c>
      <c r="AM16" s="19">
        <v>0.33148099908485101</v>
      </c>
      <c r="AN16" s="19">
        <v>3.4014027165878299E-2</v>
      </c>
      <c r="AO16" s="19">
        <v>0</v>
      </c>
      <c r="AP16" s="19"/>
      <c r="AQ16" s="19">
        <v>0.28500075813176101</v>
      </c>
      <c r="AR16" s="19">
        <v>0.290278873625403</v>
      </c>
      <c r="AS16" s="19">
        <v>0.18542959140509399</v>
      </c>
      <c r="AT16" s="19">
        <v>0.187380605019698</v>
      </c>
      <c r="AU16" s="19">
        <v>0.18055066777111001</v>
      </c>
      <c r="AV16" s="19">
        <v>4.3966186721741102E-2</v>
      </c>
      <c r="AW16" s="19"/>
      <c r="AX16" s="19">
        <v>0.20310379630543901</v>
      </c>
      <c r="AY16" s="19">
        <v>0.27025212092978901</v>
      </c>
      <c r="AZ16" s="19">
        <v>0.176748119211463</v>
      </c>
      <c r="BA16" s="19">
        <v>0.26951091306934799</v>
      </c>
      <c r="BB16" s="19">
        <v>0.24939303188259901</v>
      </c>
      <c r="BC16" s="19"/>
      <c r="BD16" s="19">
        <v>0.26913936666177701</v>
      </c>
      <c r="BE16" s="19">
        <v>0.219325259283115</v>
      </c>
      <c r="BF16" s="19"/>
      <c r="BG16" s="19">
        <v>0.30945615252790798</v>
      </c>
      <c r="BH16" s="19">
        <v>0.19707093035270901</v>
      </c>
      <c r="BI16" s="19"/>
      <c r="BJ16" s="19">
        <v>0.229775343601333</v>
      </c>
      <c r="BK16" s="19">
        <v>0.299226025564715</v>
      </c>
    </row>
    <row r="17" spans="2:63" x14ac:dyDescent="0.35">
      <c r="B17" s="17" t="s">
        <v>96</v>
      </c>
      <c r="C17" s="20">
        <v>0.13812524061019299</v>
      </c>
      <c r="D17" s="20">
        <v>0.124135029076166</v>
      </c>
      <c r="E17" s="20">
        <v>0.15496877896377401</v>
      </c>
      <c r="F17" s="20"/>
      <c r="G17" s="20">
        <v>0.414382618884368</v>
      </c>
      <c r="H17" s="20">
        <v>0.25301449477984</v>
      </c>
      <c r="I17" s="20">
        <v>-5.6543130015327903E-2</v>
      </c>
      <c r="J17" s="20"/>
      <c r="K17" s="20">
        <v>9.7531597322111599E-2</v>
      </c>
      <c r="L17" s="20">
        <v>-1.48533783437863E-2</v>
      </c>
      <c r="M17" s="20">
        <v>0.176483761218307</v>
      </c>
      <c r="N17" s="20">
        <v>0.238730206483491</v>
      </c>
      <c r="O17" s="20"/>
      <c r="P17" s="20">
        <v>0.46643669337718902</v>
      </c>
      <c r="Q17" s="20">
        <v>0.28440498868297598</v>
      </c>
      <c r="R17" s="20">
        <v>0.164308654266099</v>
      </c>
      <c r="S17" s="20">
        <v>-6.7951470716736698E-2</v>
      </c>
      <c r="T17" s="20"/>
      <c r="U17" s="20">
        <v>0.169067836185298</v>
      </c>
      <c r="V17" s="20">
        <v>0.13226347811797101</v>
      </c>
      <c r="W17" s="20">
        <v>5.8358010569525797E-6</v>
      </c>
      <c r="X17" s="20">
        <v>0.105090589842978</v>
      </c>
      <c r="Y17" s="20">
        <v>-8.2938518767370101E-2</v>
      </c>
      <c r="Z17" s="20"/>
      <c r="AA17" s="20">
        <v>0.15834863918818301</v>
      </c>
      <c r="AB17" s="20">
        <v>9.8243030542684295E-2</v>
      </c>
      <c r="AC17" s="20"/>
      <c r="AD17" s="20">
        <v>0.11192174219486301</v>
      </c>
      <c r="AE17" s="20">
        <v>9.4916734923318605E-2</v>
      </c>
      <c r="AF17" s="20"/>
      <c r="AG17" s="20">
        <v>0.172182147358342</v>
      </c>
      <c r="AH17" s="20">
        <v>-0.13004260547952401</v>
      </c>
      <c r="AI17" s="20">
        <v>-0.25461360020376</v>
      </c>
      <c r="AJ17" s="20">
        <v>0.266706924860457</v>
      </c>
      <c r="AK17" s="20">
        <v>0.139509607293334</v>
      </c>
      <c r="AL17" s="20">
        <v>0.81429215118105602</v>
      </c>
      <c r="AM17" s="20">
        <v>0.113111827260251</v>
      </c>
      <c r="AN17" s="20">
        <v>0.64237957931993495</v>
      </c>
      <c r="AO17" s="20">
        <v>0.66385596045511097</v>
      </c>
      <c r="AP17" s="20"/>
      <c r="AQ17" s="20">
        <v>3.8255345761619699E-3</v>
      </c>
      <c r="AR17" s="20">
        <v>0.105008954195749</v>
      </c>
      <c r="AS17" s="20">
        <v>0.44882885896557401</v>
      </c>
      <c r="AT17" s="20">
        <v>0.37432928530264797</v>
      </c>
      <c r="AU17" s="20">
        <v>0.344179074907561</v>
      </c>
      <c r="AV17" s="20">
        <v>0.66942033425505398</v>
      </c>
      <c r="AW17" s="20"/>
      <c r="AX17" s="20">
        <v>0.27064971527292597</v>
      </c>
      <c r="AY17" s="20">
        <v>0.106463908832181</v>
      </c>
      <c r="AZ17" s="20">
        <v>0.243452047401433</v>
      </c>
      <c r="BA17" s="20">
        <v>3.6055037343531299E-2</v>
      </c>
      <c r="BB17" s="20">
        <v>0.14681298853720001</v>
      </c>
      <c r="BC17" s="20"/>
      <c r="BD17" s="20">
        <v>0.11783381693652201</v>
      </c>
      <c r="BE17" s="20">
        <v>0.17644606815308</v>
      </c>
      <c r="BF17" s="20"/>
      <c r="BG17" s="20">
        <v>4.3413130871794298E-2</v>
      </c>
      <c r="BH17" s="20">
        <v>0.225872017058422</v>
      </c>
      <c r="BI17" s="20"/>
      <c r="BJ17" s="20">
        <v>0.200455667108351</v>
      </c>
      <c r="BK17" s="20">
        <v>2.9625229193933799E-2</v>
      </c>
    </row>
    <row r="18" spans="2:63" x14ac:dyDescent="0.35">
      <c r="B18" s="15"/>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K22"/>
  <sheetViews>
    <sheetView showGridLines="0" topLeftCell="A8"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486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1010</v>
      </c>
      <c r="D7" s="10">
        <v>477</v>
      </c>
      <c r="E7" s="10">
        <v>530</v>
      </c>
      <c r="F7" s="10"/>
      <c r="G7" s="10">
        <v>154</v>
      </c>
      <c r="H7" s="10">
        <v>389</v>
      </c>
      <c r="I7" s="10">
        <v>467</v>
      </c>
      <c r="J7" s="10"/>
      <c r="K7" s="10">
        <v>185</v>
      </c>
      <c r="L7" s="10">
        <v>213</v>
      </c>
      <c r="M7" s="10">
        <v>395</v>
      </c>
      <c r="N7" s="10">
        <v>217</v>
      </c>
      <c r="O7" s="10"/>
      <c r="P7" s="10">
        <v>160</v>
      </c>
      <c r="Q7" s="10">
        <v>207</v>
      </c>
      <c r="R7" s="10">
        <v>178</v>
      </c>
      <c r="S7" s="10">
        <v>410</v>
      </c>
      <c r="T7" s="10"/>
      <c r="U7" s="10">
        <v>534</v>
      </c>
      <c r="V7" s="10">
        <v>237</v>
      </c>
      <c r="W7" s="10">
        <v>128</v>
      </c>
      <c r="X7" s="10">
        <v>79</v>
      </c>
      <c r="Y7" s="10">
        <v>15</v>
      </c>
      <c r="Z7" s="10"/>
      <c r="AA7" s="10">
        <v>325</v>
      </c>
      <c r="AB7" s="10">
        <v>340</v>
      </c>
      <c r="AC7" s="10"/>
      <c r="AD7" s="10">
        <v>407</v>
      </c>
      <c r="AE7" s="10">
        <v>427</v>
      </c>
      <c r="AF7" s="10"/>
      <c r="AG7" s="10">
        <v>223</v>
      </c>
      <c r="AH7" s="10">
        <v>239</v>
      </c>
      <c r="AI7" s="10">
        <v>89</v>
      </c>
      <c r="AJ7" s="10">
        <v>177</v>
      </c>
      <c r="AK7" s="10">
        <v>65</v>
      </c>
      <c r="AL7" s="10">
        <v>42</v>
      </c>
      <c r="AM7" s="10">
        <v>23</v>
      </c>
      <c r="AN7" s="10">
        <v>55</v>
      </c>
      <c r="AO7" s="10">
        <v>3</v>
      </c>
      <c r="AP7" s="10"/>
      <c r="AQ7" s="10">
        <v>485</v>
      </c>
      <c r="AR7" s="10">
        <v>235</v>
      </c>
      <c r="AS7" s="10">
        <v>15</v>
      </c>
      <c r="AT7" s="10">
        <v>72</v>
      </c>
      <c r="AU7" s="10">
        <v>169</v>
      </c>
      <c r="AV7" s="10">
        <v>22</v>
      </c>
      <c r="AW7" s="10"/>
      <c r="AX7" s="10">
        <v>176</v>
      </c>
      <c r="AY7" s="10">
        <v>473</v>
      </c>
      <c r="AZ7" s="10">
        <v>34</v>
      </c>
      <c r="BA7" s="10">
        <v>144</v>
      </c>
      <c r="BB7" s="10">
        <v>183</v>
      </c>
      <c r="BC7" s="10"/>
      <c r="BD7" s="10">
        <v>654</v>
      </c>
      <c r="BE7" s="10">
        <v>351</v>
      </c>
      <c r="BF7" s="10"/>
      <c r="BG7" s="10">
        <v>484</v>
      </c>
      <c r="BH7" s="10">
        <v>523</v>
      </c>
      <c r="BI7" s="10"/>
      <c r="BJ7" s="10">
        <v>583</v>
      </c>
      <c r="BK7" s="10">
        <v>400</v>
      </c>
    </row>
    <row r="8" spans="2:63" ht="30" customHeight="1" x14ac:dyDescent="0.35">
      <c r="B8" s="11" t="s">
        <v>19</v>
      </c>
      <c r="C8" s="11">
        <v>1010</v>
      </c>
      <c r="D8" s="11">
        <v>504</v>
      </c>
      <c r="E8" s="11">
        <v>503</v>
      </c>
      <c r="F8" s="11"/>
      <c r="G8" s="11">
        <v>177</v>
      </c>
      <c r="H8" s="11">
        <v>366</v>
      </c>
      <c r="I8" s="11">
        <v>467</v>
      </c>
      <c r="J8" s="11"/>
      <c r="K8" s="11">
        <v>172</v>
      </c>
      <c r="L8" s="11">
        <v>210</v>
      </c>
      <c r="M8" s="11">
        <v>387</v>
      </c>
      <c r="N8" s="11">
        <v>241</v>
      </c>
      <c r="O8" s="11"/>
      <c r="P8" s="11">
        <v>162</v>
      </c>
      <c r="Q8" s="11">
        <v>211</v>
      </c>
      <c r="R8" s="11">
        <v>177</v>
      </c>
      <c r="S8" s="11">
        <v>407</v>
      </c>
      <c r="T8" s="11"/>
      <c r="U8" s="11">
        <v>557</v>
      </c>
      <c r="V8" s="11">
        <v>223</v>
      </c>
      <c r="W8" s="11">
        <v>122</v>
      </c>
      <c r="X8" s="11">
        <v>75</v>
      </c>
      <c r="Y8" s="11">
        <v>15</v>
      </c>
      <c r="Z8" s="11"/>
      <c r="AA8" s="11">
        <v>322</v>
      </c>
      <c r="AB8" s="11">
        <v>343</v>
      </c>
      <c r="AC8" s="11"/>
      <c r="AD8" s="11">
        <v>403</v>
      </c>
      <c r="AE8" s="11">
        <v>429</v>
      </c>
      <c r="AF8" s="11"/>
      <c r="AG8" s="11">
        <v>223</v>
      </c>
      <c r="AH8" s="11">
        <v>236</v>
      </c>
      <c r="AI8" s="11">
        <v>85</v>
      </c>
      <c r="AJ8" s="11">
        <v>185</v>
      </c>
      <c r="AK8" s="11">
        <v>65</v>
      </c>
      <c r="AL8" s="11">
        <v>45</v>
      </c>
      <c r="AM8" s="11">
        <v>23</v>
      </c>
      <c r="AN8" s="11">
        <v>57</v>
      </c>
      <c r="AO8" s="11">
        <v>3</v>
      </c>
      <c r="AP8" s="11"/>
      <c r="AQ8" s="11">
        <v>482</v>
      </c>
      <c r="AR8" s="11">
        <v>234</v>
      </c>
      <c r="AS8" s="11">
        <v>15</v>
      </c>
      <c r="AT8" s="11">
        <v>72</v>
      </c>
      <c r="AU8" s="11">
        <v>173</v>
      </c>
      <c r="AV8" s="11">
        <v>22</v>
      </c>
      <c r="AW8" s="11"/>
      <c r="AX8" s="11">
        <v>181</v>
      </c>
      <c r="AY8" s="11">
        <v>472</v>
      </c>
      <c r="AZ8" s="11">
        <v>35</v>
      </c>
      <c r="BA8" s="11">
        <v>140</v>
      </c>
      <c r="BB8" s="11">
        <v>181</v>
      </c>
      <c r="BC8" s="11"/>
      <c r="BD8" s="11">
        <v>647</v>
      </c>
      <c r="BE8" s="11">
        <v>358</v>
      </c>
      <c r="BF8" s="11"/>
      <c r="BG8" s="11">
        <v>482</v>
      </c>
      <c r="BH8" s="11">
        <v>525</v>
      </c>
      <c r="BI8" s="11"/>
      <c r="BJ8" s="11">
        <v>578</v>
      </c>
      <c r="BK8" s="11">
        <v>404</v>
      </c>
    </row>
    <row r="9" spans="2:63" x14ac:dyDescent="0.35">
      <c r="B9" s="17" t="s">
        <v>322</v>
      </c>
      <c r="C9" s="16">
        <v>0.245019482818435</v>
      </c>
      <c r="D9" s="16">
        <v>0.21892249163257799</v>
      </c>
      <c r="E9" s="16">
        <v>0.272607056204968</v>
      </c>
      <c r="F9" s="16"/>
      <c r="G9" s="16">
        <v>0.32480480274102103</v>
      </c>
      <c r="H9" s="16">
        <v>0.30700623018175399</v>
      </c>
      <c r="I9" s="16">
        <v>0.166226841740026</v>
      </c>
      <c r="J9" s="16"/>
      <c r="K9" s="16">
        <v>0.210934919636209</v>
      </c>
      <c r="L9" s="16">
        <v>0.24191983105504899</v>
      </c>
      <c r="M9" s="16">
        <v>0.243642888834676</v>
      </c>
      <c r="N9" s="16">
        <v>0.27423830644979702</v>
      </c>
      <c r="O9" s="16"/>
      <c r="P9" s="16">
        <v>0.347677848425338</v>
      </c>
      <c r="Q9" s="16">
        <v>0.25174963270720402</v>
      </c>
      <c r="R9" s="16">
        <v>0.248676923477096</v>
      </c>
      <c r="S9" s="16">
        <v>0.21056899432256901</v>
      </c>
      <c r="T9" s="16"/>
      <c r="U9" s="16">
        <v>0.24606758305642201</v>
      </c>
      <c r="V9" s="16">
        <v>0.26613871300200798</v>
      </c>
      <c r="W9" s="16">
        <v>0.185867555277519</v>
      </c>
      <c r="X9" s="16">
        <v>0.21500126603056499</v>
      </c>
      <c r="Y9" s="16">
        <v>0.31446480481734101</v>
      </c>
      <c r="Z9" s="16"/>
      <c r="AA9" s="16">
        <v>0.25980080706602798</v>
      </c>
      <c r="AB9" s="16">
        <v>0.238256107960303</v>
      </c>
      <c r="AC9" s="16"/>
      <c r="AD9" s="16">
        <v>0.244052565368654</v>
      </c>
      <c r="AE9" s="16">
        <v>0.25835918319074402</v>
      </c>
      <c r="AF9" s="16"/>
      <c r="AG9" s="16">
        <v>0.23131998572131199</v>
      </c>
      <c r="AH9" s="16">
        <v>0.136057727092046</v>
      </c>
      <c r="AI9" s="16">
        <v>0.164002958649693</v>
      </c>
      <c r="AJ9" s="16">
        <v>0.303658432826172</v>
      </c>
      <c r="AK9" s="16">
        <v>0.27317123401521198</v>
      </c>
      <c r="AL9" s="16">
        <v>0.36131886793979701</v>
      </c>
      <c r="AM9" s="16">
        <v>0.28913698214023498</v>
      </c>
      <c r="AN9" s="16">
        <v>0.46783748283983601</v>
      </c>
      <c r="AO9" s="16">
        <v>0.34726529715392002</v>
      </c>
      <c r="AP9" s="16"/>
      <c r="AQ9" s="16">
        <v>0.22026318101914599</v>
      </c>
      <c r="AR9" s="16">
        <v>0.224693244294697</v>
      </c>
      <c r="AS9" s="16">
        <v>0.246553799446111</v>
      </c>
      <c r="AT9" s="16">
        <v>0.32169285547190402</v>
      </c>
      <c r="AU9" s="16">
        <v>0.27921851009583898</v>
      </c>
      <c r="AV9" s="16">
        <v>0.44534182588723098</v>
      </c>
      <c r="AW9" s="16"/>
      <c r="AX9" s="16">
        <v>0.27026594995547998</v>
      </c>
      <c r="AY9" s="16">
        <v>0.240995422286225</v>
      </c>
      <c r="AZ9" s="16">
        <v>0.24198197861981399</v>
      </c>
      <c r="BA9" s="16">
        <v>0.23330112842620401</v>
      </c>
      <c r="BB9" s="16">
        <v>0.23992397265308801</v>
      </c>
      <c r="BC9" s="16"/>
      <c r="BD9" s="16">
        <v>0.22803383055462301</v>
      </c>
      <c r="BE9" s="16">
        <v>0.273697297541729</v>
      </c>
      <c r="BF9" s="16"/>
      <c r="BG9" s="16">
        <v>0.21186139027145001</v>
      </c>
      <c r="BH9" s="16">
        <v>0.27494916067679298</v>
      </c>
      <c r="BI9" s="16"/>
      <c r="BJ9" s="16">
        <v>0.24177844406674301</v>
      </c>
      <c r="BK9" s="16">
        <v>0.235657412707863</v>
      </c>
    </row>
    <row r="10" spans="2:63" x14ac:dyDescent="0.35">
      <c r="B10" s="17" t="s">
        <v>323</v>
      </c>
      <c r="C10" s="16">
        <v>0.25441551346490898</v>
      </c>
      <c r="D10" s="16">
        <v>0.30398769933764302</v>
      </c>
      <c r="E10" s="16">
        <v>0.20440144196118901</v>
      </c>
      <c r="F10" s="16"/>
      <c r="G10" s="16">
        <v>0.30072569343559602</v>
      </c>
      <c r="H10" s="16">
        <v>0.24580084782483699</v>
      </c>
      <c r="I10" s="16">
        <v>0.243623208050294</v>
      </c>
      <c r="J10" s="16"/>
      <c r="K10" s="16">
        <v>0.261269734292988</v>
      </c>
      <c r="L10" s="16">
        <v>0.29305767436228097</v>
      </c>
      <c r="M10" s="16">
        <v>0.225654425835284</v>
      </c>
      <c r="N10" s="16">
        <v>0.26203258869947199</v>
      </c>
      <c r="O10" s="16"/>
      <c r="P10" s="16">
        <v>0.25736970860273101</v>
      </c>
      <c r="Q10" s="16">
        <v>0.26100875577673299</v>
      </c>
      <c r="R10" s="16">
        <v>0.25063879578752102</v>
      </c>
      <c r="S10" s="16">
        <v>0.25873820603110098</v>
      </c>
      <c r="T10" s="16"/>
      <c r="U10" s="16">
        <v>0.24508850922596701</v>
      </c>
      <c r="V10" s="16">
        <v>0.24768058245079899</v>
      </c>
      <c r="W10" s="16">
        <v>0.23561951322667199</v>
      </c>
      <c r="X10" s="16">
        <v>0.365942554510166</v>
      </c>
      <c r="Y10" s="16">
        <v>0.30591189750554998</v>
      </c>
      <c r="Z10" s="16"/>
      <c r="AA10" s="16">
        <v>0.21591044121149</v>
      </c>
      <c r="AB10" s="16">
        <v>0.28050340831769599</v>
      </c>
      <c r="AC10" s="16"/>
      <c r="AD10" s="16">
        <v>0.227444142890698</v>
      </c>
      <c r="AE10" s="16">
        <v>0.26491854255994401</v>
      </c>
      <c r="AF10" s="16"/>
      <c r="AG10" s="16">
        <v>0.25553155704346397</v>
      </c>
      <c r="AH10" s="16">
        <v>0.25497287658330903</v>
      </c>
      <c r="AI10" s="16">
        <v>0.17922273712339401</v>
      </c>
      <c r="AJ10" s="16">
        <v>0.33242766738100998</v>
      </c>
      <c r="AK10" s="16">
        <v>0.24376123330938301</v>
      </c>
      <c r="AL10" s="16">
        <v>0.31940640897878902</v>
      </c>
      <c r="AM10" s="16">
        <v>0.29653702020449302</v>
      </c>
      <c r="AN10" s="16">
        <v>0.141052258663212</v>
      </c>
      <c r="AO10" s="16">
        <v>0.31659066330119101</v>
      </c>
      <c r="AP10" s="16"/>
      <c r="AQ10" s="16">
        <v>0.24313303770609099</v>
      </c>
      <c r="AR10" s="16">
        <v>0.28183376742903099</v>
      </c>
      <c r="AS10" s="16">
        <v>0.40363142924112499</v>
      </c>
      <c r="AT10" s="16">
        <v>0.19561789266610599</v>
      </c>
      <c r="AU10" s="16">
        <v>0.28313384100865602</v>
      </c>
      <c r="AV10" s="16">
        <v>0.12942857342543199</v>
      </c>
      <c r="AW10" s="16"/>
      <c r="AX10" s="16">
        <v>0.26112137256026802</v>
      </c>
      <c r="AY10" s="16">
        <v>0.25756314151041598</v>
      </c>
      <c r="AZ10" s="16">
        <v>0.2632963186883</v>
      </c>
      <c r="BA10" s="16">
        <v>0.223150175014448</v>
      </c>
      <c r="BB10" s="16">
        <v>0.26200463725224898</v>
      </c>
      <c r="BC10" s="16"/>
      <c r="BD10" s="16">
        <v>0.25412012938453898</v>
      </c>
      <c r="BE10" s="16">
        <v>0.25834004765547403</v>
      </c>
      <c r="BF10" s="16"/>
      <c r="BG10" s="16">
        <v>0.267059689838615</v>
      </c>
      <c r="BH10" s="16">
        <v>0.24426237147563001</v>
      </c>
      <c r="BI10" s="16"/>
      <c r="BJ10" s="16">
        <v>0.25637154033529103</v>
      </c>
      <c r="BK10" s="16">
        <v>0.25585719604872598</v>
      </c>
    </row>
    <row r="11" spans="2:63" x14ac:dyDescent="0.35">
      <c r="B11" s="17" t="s">
        <v>324</v>
      </c>
      <c r="C11" s="16">
        <v>0.235773145920009</v>
      </c>
      <c r="D11" s="16">
        <v>0.23526413403773</v>
      </c>
      <c r="E11" s="16">
        <v>0.23567277724372401</v>
      </c>
      <c r="F11" s="16"/>
      <c r="G11" s="16">
        <v>0.16599847862495401</v>
      </c>
      <c r="H11" s="16">
        <v>0.203844817203512</v>
      </c>
      <c r="I11" s="16">
        <v>0.28722139088764198</v>
      </c>
      <c r="J11" s="16"/>
      <c r="K11" s="16">
        <v>0.23074336814426999</v>
      </c>
      <c r="L11" s="16">
        <v>0.22358860992194199</v>
      </c>
      <c r="M11" s="16">
        <v>0.24887270932997399</v>
      </c>
      <c r="N11" s="16">
        <v>0.22894916627381701</v>
      </c>
      <c r="O11" s="16"/>
      <c r="P11" s="16">
        <v>0.18082843776975199</v>
      </c>
      <c r="Q11" s="16">
        <v>0.22090607531060999</v>
      </c>
      <c r="R11" s="16">
        <v>0.252629908422353</v>
      </c>
      <c r="S11" s="16">
        <v>0.244353576801771</v>
      </c>
      <c r="T11" s="16"/>
      <c r="U11" s="16">
        <v>0.237011346754263</v>
      </c>
      <c r="V11" s="16">
        <v>0.25648669742887797</v>
      </c>
      <c r="W11" s="16">
        <v>0.24063018191087601</v>
      </c>
      <c r="X11" s="16">
        <v>0.207993121421121</v>
      </c>
      <c r="Y11" s="16">
        <v>6.4266786590426395E-2</v>
      </c>
      <c r="Z11" s="16"/>
      <c r="AA11" s="16">
        <v>0.269685143334985</v>
      </c>
      <c r="AB11" s="16">
        <v>0.208579859841105</v>
      </c>
      <c r="AC11" s="16"/>
      <c r="AD11" s="16">
        <v>0.246951420286108</v>
      </c>
      <c r="AE11" s="16">
        <v>0.23089467514751499</v>
      </c>
      <c r="AF11" s="16"/>
      <c r="AG11" s="16">
        <v>0.23205467873952201</v>
      </c>
      <c r="AH11" s="16">
        <v>0.30374316990886902</v>
      </c>
      <c r="AI11" s="16">
        <v>0.24774245984829699</v>
      </c>
      <c r="AJ11" s="16">
        <v>0.204710681147484</v>
      </c>
      <c r="AK11" s="16">
        <v>0.222757280470604</v>
      </c>
      <c r="AL11" s="16">
        <v>0.200694466862364</v>
      </c>
      <c r="AM11" s="16">
        <v>0.129627403548428</v>
      </c>
      <c r="AN11" s="16">
        <v>0.18139146604700099</v>
      </c>
      <c r="AO11" s="16">
        <v>0.33614403954488897</v>
      </c>
      <c r="AP11" s="16"/>
      <c r="AQ11" s="16">
        <v>0.25107355329617798</v>
      </c>
      <c r="AR11" s="16">
        <v>0.22275340897298099</v>
      </c>
      <c r="AS11" s="16">
        <v>6.0514415551670801E-2</v>
      </c>
      <c r="AT11" s="16">
        <v>0.20247407453989</v>
      </c>
      <c r="AU11" s="16">
        <v>0.233280882637839</v>
      </c>
      <c r="AV11" s="16">
        <v>0.30185080014076698</v>
      </c>
      <c r="AW11" s="16"/>
      <c r="AX11" s="16">
        <v>0.23559354813269301</v>
      </c>
      <c r="AY11" s="16">
        <v>0.236495688100196</v>
      </c>
      <c r="AZ11" s="16">
        <v>0.169111430400498</v>
      </c>
      <c r="BA11" s="16">
        <v>0.28018934380970401</v>
      </c>
      <c r="BB11" s="16">
        <v>0.21255160992837599</v>
      </c>
      <c r="BC11" s="16"/>
      <c r="BD11" s="16">
        <v>0.24074798110746801</v>
      </c>
      <c r="BE11" s="16">
        <v>0.22722696359132399</v>
      </c>
      <c r="BF11" s="16"/>
      <c r="BG11" s="16">
        <v>0.25403553177711502</v>
      </c>
      <c r="BH11" s="16">
        <v>0.21838983787314301</v>
      </c>
      <c r="BI11" s="16"/>
      <c r="BJ11" s="16">
        <v>0.24937396659859501</v>
      </c>
      <c r="BK11" s="16">
        <v>0.224122786121429</v>
      </c>
    </row>
    <row r="12" spans="2:63" x14ac:dyDescent="0.35">
      <c r="B12" s="17" t="s">
        <v>325</v>
      </c>
      <c r="C12" s="16">
        <v>0.11001019627564999</v>
      </c>
      <c r="D12" s="16">
        <v>0.12030692427033</v>
      </c>
      <c r="E12" s="16">
        <v>0.100356054159756</v>
      </c>
      <c r="F12" s="16"/>
      <c r="G12" s="16">
        <v>6.8514860172392805E-2</v>
      </c>
      <c r="H12" s="16">
        <v>8.6340981226324207E-2</v>
      </c>
      <c r="I12" s="16">
        <v>0.14427474940634999</v>
      </c>
      <c r="J12" s="16"/>
      <c r="K12" s="16">
        <v>9.9741581568146997E-2</v>
      </c>
      <c r="L12" s="16">
        <v>0.12152436286014801</v>
      </c>
      <c r="M12" s="16">
        <v>0.11156408752208501</v>
      </c>
      <c r="N12" s="16">
        <v>0.104814717965049</v>
      </c>
      <c r="O12" s="16"/>
      <c r="P12" s="16">
        <v>4.81166284833267E-2</v>
      </c>
      <c r="Q12" s="16">
        <v>0.13128430529266599</v>
      </c>
      <c r="R12" s="16">
        <v>0.12890584632744201</v>
      </c>
      <c r="S12" s="16">
        <v>0.122246911219312</v>
      </c>
      <c r="T12" s="16"/>
      <c r="U12" s="16">
        <v>0.111965804249928</v>
      </c>
      <c r="V12" s="16">
        <v>0.101589885614675</v>
      </c>
      <c r="W12" s="16">
        <v>0.14352911412737299</v>
      </c>
      <c r="X12" s="16">
        <v>7.6010011180439693E-2</v>
      </c>
      <c r="Y12" s="16">
        <v>0.122514834964863</v>
      </c>
      <c r="Z12" s="16"/>
      <c r="AA12" s="16">
        <v>0.124842174820188</v>
      </c>
      <c r="AB12" s="16">
        <v>0.13340951048400801</v>
      </c>
      <c r="AC12" s="16"/>
      <c r="AD12" s="16">
        <v>0.111291277797622</v>
      </c>
      <c r="AE12" s="16">
        <v>0.11712970510727699</v>
      </c>
      <c r="AF12" s="16"/>
      <c r="AG12" s="16">
        <v>0.14454415765116099</v>
      </c>
      <c r="AH12" s="16">
        <v>0.14823463163537201</v>
      </c>
      <c r="AI12" s="16">
        <v>0.220818094888239</v>
      </c>
      <c r="AJ12" s="16">
        <v>3.6151052642546401E-2</v>
      </c>
      <c r="AK12" s="16">
        <v>0.123753542471798</v>
      </c>
      <c r="AL12" s="16">
        <v>2.1233469599543201E-2</v>
      </c>
      <c r="AM12" s="16">
        <v>8.0200942095337804E-2</v>
      </c>
      <c r="AN12" s="16">
        <v>3.41565800001725E-2</v>
      </c>
      <c r="AO12" s="16">
        <v>0</v>
      </c>
      <c r="AP12" s="16"/>
      <c r="AQ12" s="16">
        <v>0.11467895927257001</v>
      </c>
      <c r="AR12" s="16">
        <v>0.14996851049528601</v>
      </c>
      <c r="AS12" s="16">
        <v>0.166272351479053</v>
      </c>
      <c r="AT12" s="16">
        <v>0.112428550504852</v>
      </c>
      <c r="AU12" s="16">
        <v>5.3926158684838403E-2</v>
      </c>
      <c r="AV12" s="16">
        <v>3.9241465274606702E-2</v>
      </c>
      <c r="AW12" s="16"/>
      <c r="AX12" s="16">
        <v>8.2256289715611705E-2</v>
      </c>
      <c r="AY12" s="16">
        <v>0.123915600950412</v>
      </c>
      <c r="AZ12" s="16">
        <v>8.7333881446634898E-2</v>
      </c>
      <c r="BA12" s="16">
        <v>0.118359599739169</v>
      </c>
      <c r="BB12" s="16">
        <v>9.9463684881886005E-2</v>
      </c>
      <c r="BC12" s="16"/>
      <c r="BD12" s="16">
        <v>0.122445777274758</v>
      </c>
      <c r="BE12" s="16">
        <v>8.8981050160358496E-2</v>
      </c>
      <c r="BF12" s="16"/>
      <c r="BG12" s="16">
        <v>0.13969882256596</v>
      </c>
      <c r="BH12" s="16">
        <v>8.3406573780658397E-2</v>
      </c>
      <c r="BI12" s="16"/>
      <c r="BJ12" s="16">
        <v>0.11791528564147501</v>
      </c>
      <c r="BK12" s="16">
        <v>0.103789410992683</v>
      </c>
    </row>
    <row r="13" spans="2:63" x14ac:dyDescent="0.35">
      <c r="B13" s="17" t="s">
        <v>326</v>
      </c>
      <c r="C13" s="16">
        <v>5.5028640697526297E-2</v>
      </c>
      <c r="D13" s="16">
        <v>3.84750214083594E-2</v>
      </c>
      <c r="E13" s="16">
        <v>7.1929979232481206E-2</v>
      </c>
      <c r="F13" s="16"/>
      <c r="G13" s="16">
        <v>3.4589175657915298E-2</v>
      </c>
      <c r="H13" s="16">
        <v>5.5984413117298203E-2</v>
      </c>
      <c r="I13" s="16">
        <v>6.2022235205025603E-2</v>
      </c>
      <c r="J13" s="16"/>
      <c r="K13" s="16">
        <v>6.7747376755732197E-2</v>
      </c>
      <c r="L13" s="16">
        <v>5.9771204043344399E-2</v>
      </c>
      <c r="M13" s="16">
        <v>5.90450979569365E-2</v>
      </c>
      <c r="N13" s="16">
        <v>3.5382132589666E-2</v>
      </c>
      <c r="O13" s="16"/>
      <c r="P13" s="16">
        <v>2.8515942618602099E-2</v>
      </c>
      <c r="Q13" s="16">
        <v>4.5572365614951503E-2</v>
      </c>
      <c r="R13" s="16">
        <v>5.9350382320359198E-2</v>
      </c>
      <c r="S13" s="16">
        <v>6.6541304839159404E-2</v>
      </c>
      <c r="T13" s="16"/>
      <c r="U13" s="16">
        <v>5.08665836231674E-2</v>
      </c>
      <c r="V13" s="16">
        <v>5.3186499623319401E-2</v>
      </c>
      <c r="W13" s="16">
        <v>8.7660547420958093E-2</v>
      </c>
      <c r="X13" s="16">
        <v>4.9584564620729597E-2</v>
      </c>
      <c r="Y13" s="16">
        <v>6.4287444765696602E-2</v>
      </c>
      <c r="Z13" s="16"/>
      <c r="AA13" s="16">
        <v>6.2778281678868203E-2</v>
      </c>
      <c r="AB13" s="16">
        <v>6.0024609327453203E-2</v>
      </c>
      <c r="AC13" s="16"/>
      <c r="AD13" s="16">
        <v>6.8698966634409497E-2</v>
      </c>
      <c r="AE13" s="16">
        <v>5.21633865566037E-2</v>
      </c>
      <c r="AF13" s="16"/>
      <c r="AG13" s="16">
        <v>6.6612185102682506E-2</v>
      </c>
      <c r="AH13" s="16">
        <v>6.4451267429411305E-2</v>
      </c>
      <c r="AI13" s="16">
        <v>0.124438060311993</v>
      </c>
      <c r="AJ13" s="16">
        <v>2.0447772315052799E-2</v>
      </c>
      <c r="AK13" s="16">
        <v>3.3076592349668102E-2</v>
      </c>
      <c r="AL13" s="16">
        <v>0</v>
      </c>
      <c r="AM13" s="16">
        <v>7.6596452921789404E-2</v>
      </c>
      <c r="AN13" s="16">
        <v>1.6343923709750099E-2</v>
      </c>
      <c r="AO13" s="16">
        <v>0</v>
      </c>
      <c r="AP13" s="16"/>
      <c r="AQ13" s="16">
        <v>7.0317899036538498E-2</v>
      </c>
      <c r="AR13" s="16">
        <v>5.3251648863736199E-2</v>
      </c>
      <c r="AS13" s="16">
        <v>0</v>
      </c>
      <c r="AT13" s="16">
        <v>3.84733885643299E-2</v>
      </c>
      <c r="AU13" s="16">
        <v>3.7523727867533697E-2</v>
      </c>
      <c r="AV13" s="16">
        <v>0</v>
      </c>
      <c r="AW13" s="16"/>
      <c r="AX13" s="16">
        <v>4.2163187212190902E-2</v>
      </c>
      <c r="AY13" s="16">
        <v>5.4492969358083898E-2</v>
      </c>
      <c r="AZ13" s="16">
        <v>8.7673316290060296E-2</v>
      </c>
      <c r="BA13" s="16">
        <v>5.5167523353610699E-2</v>
      </c>
      <c r="BB13" s="16">
        <v>6.2877786375662298E-2</v>
      </c>
      <c r="BC13" s="16"/>
      <c r="BD13" s="16">
        <v>5.4829231534398698E-2</v>
      </c>
      <c r="BE13" s="16">
        <v>5.6122640016971398E-2</v>
      </c>
      <c r="BF13" s="16"/>
      <c r="BG13" s="16">
        <v>4.36251446813226E-2</v>
      </c>
      <c r="BH13" s="16">
        <v>6.5798903755928895E-2</v>
      </c>
      <c r="BI13" s="16"/>
      <c r="BJ13" s="16">
        <v>3.8532357561804398E-2</v>
      </c>
      <c r="BK13" s="16">
        <v>7.7994920602235202E-2</v>
      </c>
    </row>
    <row r="14" spans="2:63" x14ac:dyDescent="0.35">
      <c r="B14" s="17" t="s">
        <v>164</v>
      </c>
      <c r="C14" s="16">
        <v>9.9753020823469304E-2</v>
      </c>
      <c r="D14" s="16">
        <v>8.3043729313359294E-2</v>
      </c>
      <c r="E14" s="16">
        <v>0.11503269119788199</v>
      </c>
      <c r="F14" s="16"/>
      <c r="G14" s="16">
        <v>0.105366989368121</v>
      </c>
      <c r="H14" s="16">
        <v>0.10102271044627401</v>
      </c>
      <c r="I14" s="16">
        <v>9.6631574710662596E-2</v>
      </c>
      <c r="J14" s="16"/>
      <c r="K14" s="16">
        <v>0.12956301960265301</v>
      </c>
      <c r="L14" s="16">
        <v>6.0138317757234799E-2</v>
      </c>
      <c r="M14" s="16">
        <v>0.111220790521045</v>
      </c>
      <c r="N14" s="16">
        <v>9.4583088022199099E-2</v>
      </c>
      <c r="O14" s="16"/>
      <c r="P14" s="16">
        <v>0.13749143410025</v>
      </c>
      <c r="Q14" s="16">
        <v>8.94788652978354E-2</v>
      </c>
      <c r="R14" s="16">
        <v>5.97981436652281E-2</v>
      </c>
      <c r="S14" s="16">
        <v>9.7551006786088704E-2</v>
      </c>
      <c r="T14" s="16"/>
      <c r="U14" s="16">
        <v>0.10900017309025201</v>
      </c>
      <c r="V14" s="16">
        <v>7.4917621880321195E-2</v>
      </c>
      <c r="W14" s="16">
        <v>0.106693088036602</v>
      </c>
      <c r="X14" s="16">
        <v>8.5468482236979601E-2</v>
      </c>
      <c r="Y14" s="16">
        <v>0.12855423135612301</v>
      </c>
      <c r="Z14" s="16"/>
      <c r="AA14" s="16">
        <v>6.6983151888440604E-2</v>
      </c>
      <c r="AB14" s="16">
        <v>7.9226504069434697E-2</v>
      </c>
      <c r="AC14" s="16"/>
      <c r="AD14" s="16">
        <v>0.101561627022509</v>
      </c>
      <c r="AE14" s="16">
        <v>7.6534507437915594E-2</v>
      </c>
      <c r="AF14" s="16"/>
      <c r="AG14" s="16">
        <v>6.9937435741859094E-2</v>
      </c>
      <c r="AH14" s="16">
        <v>9.2540327350991602E-2</v>
      </c>
      <c r="AI14" s="16">
        <v>6.3775689178382902E-2</v>
      </c>
      <c r="AJ14" s="16">
        <v>0.102604393687735</v>
      </c>
      <c r="AK14" s="16">
        <v>0.103480117383335</v>
      </c>
      <c r="AL14" s="16">
        <v>9.7346786619506395E-2</v>
      </c>
      <c r="AM14" s="16">
        <v>0.127901199089717</v>
      </c>
      <c r="AN14" s="16">
        <v>0.159218288740029</v>
      </c>
      <c r="AO14" s="16">
        <v>0</v>
      </c>
      <c r="AP14" s="16"/>
      <c r="AQ14" s="16">
        <v>0.100533369669475</v>
      </c>
      <c r="AR14" s="16">
        <v>6.7499419944268793E-2</v>
      </c>
      <c r="AS14" s="16">
        <v>0.12302800428204</v>
      </c>
      <c r="AT14" s="16">
        <v>0.12931323825291899</v>
      </c>
      <c r="AU14" s="16">
        <v>0.112916879705294</v>
      </c>
      <c r="AV14" s="16">
        <v>8.4137335271962405E-2</v>
      </c>
      <c r="AW14" s="16"/>
      <c r="AX14" s="16">
        <v>0.10859965242375599</v>
      </c>
      <c r="AY14" s="16">
        <v>8.6537177794667394E-2</v>
      </c>
      <c r="AZ14" s="16">
        <v>0.15060307455469299</v>
      </c>
      <c r="BA14" s="16">
        <v>8.9832229656863993E-2</v>
      </c>
      <c r="BB14" s="16">
        <v>0.123178308908738</v>
      </c>
      <c r="BC14" s="16"/>
      <c r="BD14" s="16">
        <v>9.9823050144213193E-2</v>
      </c>
      <c r="BE14" s="16">
        <v>9.5632001034141906E-2</v>
      </c>
      <c r="BF14" s="16"/>
      <c r="BG14" s="16">
        <v>8.3719420865537506E-2</v>
      </c>
      <c r="BH14" s="16">
        <v>0.113193152437847</v>
      </c>
      <c r="BI14" s="16"/>
      <c r="BJ14" s="16">
        <v>9.6028405796091398E-2</v>
      </c>
      <c r="BK14" s="16">
        <v>0.102578273527063</v>
      </c>
    </row>
    <row r="15" spans="2:63" x14ac:dyDescent="0.35">
      <c r="B15" s="17" t="s">
        <v>327</v>
      </c>
      <c r="C15" s="19">
        <v>0.49943499628334498</v>
      </c>
      <c r="D15" s="19">
        <v>0.52291019097022096</v>
      </c>
      <c r="E15" s="19">
        <v>0.47700849816615698</v>
      </c>
      <c r="F15" s="19"/>
      <c r="G15" s="19">
        <v>0.62553049617661705</v>
      </c>
      <c r="H15" s="19">
        <v>0.55280707800659201</v>
      </c>
      <c r="I15" s="19">
        <v>0.40985004979032003</v>
      </c>
      <c r="J15" s="19"/>
      <c r="K15" s="19">
        <v>0.47220465392919803</v>
      </c>
      <c r="L15" s="19">
        <v>0.53497750541733002</v>
      </c>
      <c r="M15" s="19">
        <v>0.46929731466996</v>
      </c>
      <c r="N15" s="19">
        <v>0.53627089514926896</v>
      </c>
      <c r="O15" s="19"/>
      <c r="P15" s="19">
        <v>0.60504755702806901</v>
      </c>
      <c r="Q15" s="19">
        <v>0.51275838848393696</v>
      </c>
      <c r="R15" s="19">
        <v>0.49931571926461799</v>
      </c>
      <c r="S15" s="19">
        <v>0.46930720035367002</v>
      </c>
      <c r="T15" s="19"/>
      <c r="U15" s="19">
        <v>0.49115609228238899</v>
      </c>
      <c r="V15" s="19">
        <v>0.51381929545280602</v>
      </c>
      <c r="W15" s="19">
        <v>0.42148706850419099</v>
      </c>
      <c r="X15" s="19">
        <v>0.58094382054073002</v>
      </c>
      <c r="Y15" s="19">
        <v>0.62037670232289099</v>
      </c>
      <c r="Z15" s="19"/>
      <c r="AA15" s="19">
        <v>0.47571124827751798</v>
      </c>
      <c r="AB15" s="19">
        <v>0.51875951627799999</v>
      </c>
      <c r="AC15" s="19"/>
      <c r="AD15" s="19">
        <v>0.47149670825935203</v>
      </c>
      <c r="AE15" s="19">
        <v>0.52327772575068898</v>
      </c>
      <c r="AF15" s="19"/>
      <c r="AG15" s="19">
        <v>0.48685154276477599</v>
      </c>
      <c r="AH15" s="19">
        <v>0.39103060367535503</v>
      </c>
      <c r="AI15" s="19">
        <v>0.34322569577308798</v>
      </c>
      <c r="AJ15" s="19">
        <v>0.63608610020718204</v>
      </c>
      <c r="AK15" s="19">
        <v>0.51693246732459497</v>
      </c>
      <c r="AL15" s="19">
        <v>0.68072527691858598</v>
      </c>
      <c r="AM15" s="19">
        <v>0.585674002344728</v>
      </c>
      <c r="AN15" s="19">
        <v>0.60888974150304798</v>
      </c>
      <c r="AO15" s="19">
        <v>0.66385596045511097</v>
      </c>
      <c r="AP15" s="19"/>
      <c r="AQ15" s="19">
        <v>0.46339621872523801</v>
      </c>
      <c r="AR15" s="19">
        <v>0.50652701172372805</v>
      </c>
      <c r="AS15" s="19">
        <v>0.65018522868723505</v>
      </c>
      <c r="AT15" s="19">
        <v>0.51731074813800904</v>
      </c>
      <c r="AU15" s="19">
        <v>0.562352351104495</v>
      </c>
      <c r="AV15" s="19">
        <v>0.57477039931266305</v>
      </c>
      <c r="AW15" s="19"/>
      <c r="AX15" s="19">
        <v>0.53138732251574805</v>
      </c>
      <c r="AY15" s="19">
        <v>0.49855856379663999</v>
      </c>
      <c r="AZ15" s="19">
        <v>0.50527829730811402</v>
      </c>
      <c r="BA15" s="19">
        <v>0.45645130344065299</v>
      </c>
      <c r="BB15" s="19">
        <v>0.50192860990533805</v>
      </c>
      <c r="BC15" s="19"/>
      <c r="BD15" s="19">
        <v>0.48215395993916199</v>
      </c>
      <c r="BE15" s="19">
        <v>0.53203734519720403</v>
      </c>
      <c r="BF15" s="19"/>
      <c r="BG15" s="19">
        <v>0.47892108011006501</v>
      </c>
      <c r="BH15" s="19">
        <v>0.51921153215242299</v>
      </c>
      <c r="BI15" s="19"/>
      <c r="BJ15" s="19">
        <v>0.49814998440203401</v>
      </c>
      <c r="BK15" s="19">
        <v>0.49151460875658898</v>
      </c>
    </row>
    <row r="16" spans="2:63" x14ac:dyDescent="0.35">
      <c r="B16" s="17" t="s">
        <v>328</v>
      </c>
      <c r="C16" s="19">
        <v>0.16503883697317701</v>
      </c>
      <c r="D16" s="19">
        <v>0.158781945678689</v>
      </c>
      <c r="E16" s="19">
        <v>0.172286033392238</v>
      </c>
      <c r="F16" s="19"/>
      <c r="G16" s="19">
        <v>0.103104035830308</v>
      </c>
      <c r="H16" s="19">
        <v>0.14232539434362201</v>
      </c>
      <c r="I16" s="19">
        <v>0.20629698461137599</v>
      </c>
      <c r="J16" s="19"/>
      <c r="K16" s="19">
        <v>0.167488958323879</v>
      </c>
      <c r="L16" s="19">
        <v>0.18129556690349299</v>
      </c>
      <c r="M16" s="19">
        <v>0.17060918547902101</v>
      </c>
      <c r="N16" s="19">
        <v>0.14019685055471501</v>
      </c>
      <c r="O16" s="19"/>
      <c r="P16" s="19">
        <v>7.6632571101928795E-2</v>
      </c>
      <c r="Q16" s="19">
        <v>0.176856670907618</v>
      </c>
      <c r="R16" s="19">
        <v>0.188256228647801</v>
      </c>
      <c r="S16" s="19">
        <v>0.18878821605847099</v>
      </c>
      <c r="T16" s="19"/>
      <c r="U16" s="19">
        <v>0.16283238787309501</v>
      </c>
      <c r="V16" s="19">
        <v>0.154776385237994</v>
      </c>
      <c r="W16" s="19">
        <v>0.23118966154833101</v>
      </c>
      <c r="X16" s="19">
        <v>0.12559457580116901</v>
      </c>
      <c r="Y16" s="19">
        <v>0.18680227973055899</v>
      </c>
      <c r="Z16" s="19"/>
      <c r="AA16" s="19">
        <v>0.18762045649905601</v>
      </c>
      <c r="AB16" s="19">
        <v>0.193434119811461</v>
      </c>
      <c r="AC16" s="19"/>
      <c r="AD16" s="19">
        <v>0.17999024443203199</v>
      </c>
      <c r="AE16" s="19">
        <v>0.16929309166388101</v>
      </c>
      <c r="AF16" s="19"/>
      <c r="AG16" s="19">
        <v>0.21115634275384301</v>
      </c>
      <c r="AH16" s="19">
        <v>0.212685899064784</v>
      </c>
      <c r="AI16" s="19">
        <v>0.34525615520023201</v>
      </c>
      <c r="AJ16" s="19">
        <v>5.65988249575992E-2</v>
      </c>
      <c r="AK16" s="19">
        <v>0.15683013482146599</v>
      </c>
      <c r="AL16" s="19">
        <v>2.1233469599543201E-2</v>
      </c>
      <c r="AM16" s="19">
        <v>0.156797395017127</v>
      </c>
      <c r="AN16" s="19">
        <v>5.0500503709922498E-2</v>
      </c>
      <c r="AO16" s="19">
        <v>0</v>
      </c>
      <c r="AP16" s="19"/>
      <c r="AQ16" s="19">
        <v>0.184996858309109</v>
      </c>
      <c r="AR16" s="19">
        <v>0.20322015935902199</v>
      </c>
      <c r="AS16" s="19">
        <v>0.166272351479053</v>
      </c>
      <c r="AT16" s="19">
        <v>0.15090193906918201</v>
      </c>
      <c r="AU16" s="19">
        <v>9.1449886552372101E-2</v>
      </c>
      <c r="AV16" s="19">
        <v>3.9241465274606702E-2</v>
      </c>
      <c r="AW16" s="19"/>
      <c r="AX16" s="19">
        <v>0.124419476927803</v>
      </c>
      <c r="AY16" s="19">
        <v>0.178408570308496</v>
      </c>
      <c r="AZ16" s="19">
        <v>0.17500719773669501</v>
      </c>
      <c r="BA16" s="19">
        <v>0.17352712309277901</v>
      </c>
      <c r="BB16" s="19">
        <v>0.162341471257548</v>
      </c>
      <c r="BC16" s="19"/>
      <c r="BD16" s="19">
        <v>0.177275008809157</v>
      </c>
      <c r="BE16" s="19">
        <v>0.14510369017732999</v>
      </c>
      <c r="BF16" s="19"/>
      <c r="BG16" s="19">
        <v>0.183323967247282</v>
      </c>
      <c r="BH16" s="19">
        <v>0.149205477536587</v>
      </c>
      <c r="BI16" s="19"/>
      <c r="BJ16" s="19">
        <v>0.15644764320328</v>
      </c>
      <c r="BK16" s="19">
        <v>0.181784331594919</v>
      </c>
    </row>
    <row r="17" spans="2:63" x14ac:dyDescent="0.35">
      <c r="B17" s="17" t="s">
        <v>96</v>
      </c>
      <c r="C17" s="20">
        <v>0.33439615931016797</v>
      </c>
      <c r="D17" s="20">
        <v>0.36412824529153198</v>
      </c>
      <c r="E17" s="20">
        <v>0.30472246477391901</v>
      </c>
      <c r="F17" s="20"/>
      <c r="G17" s="20">
        <v>0.52242646034630902</v>
      </c>
      <c r="H17" s="20">
        <v>0.410481683662969</v>
      </c>
      <c r="I17" s="20">
        <v>0.203553065178944</v>
      </c>
      <c r="J17" s="20"/>
      <c r="K17" s="20">
        <v>0.30471569560531803</v>
      </c>
      <c r="L17" s="20">
        <v>0.353681938513837</v>
      </c>
      <c r="M17" s="20">
        <v>0.29868812919093901</v>
      </c>
      <c r="N17" s="20">
        <v>0.39607404459455398</v>
      </c>
      <c r="O17" s="20"/>
      <c r="P17" s="20">
        <v>0.52841498592614</v>
      </c>
      <c r="Q17" s="20">
        <v>0.33590171757631898</v>
      </c>
      <c r="R17" s="20">
        <v>0.31105949061681698</v>
      </c>
      <c r="S17" s="20">
        <v>0.280518984295199</v>
      </c>
      <c r="T17" s="20"/>
      <c r="U17" s="20">
        <v>0.32832370440929398</v>
      </c>
      <c r="V17" s="20">
        <v>0.35904291021481199</v>
      </c>
      <c r="W17" s="20">
        <v>0.19029740695586</v>
      </c>
      <c r="X17" s="20">
        <v>0.45534924473956101</v>
      </c>
      <c r="Y17" s="20">
        <v>0.43357442259233198</v>
      </c>
      <c r="Z17" s="20"/>
      <c r="AA17" s="20">
        <v>0.28809079177846197</v>
      </c>
      <c r="AB17" s="20">
        <v>0.32532539646653902</v>
      </c>
      <c r="AC17" s="20"/>
      <c r="AD17" s="20">
        <v>0.29150646382731998</v>
      </c>
      <c r="AE17" s="20">
        <v>0.35398463408680803</v>
      </c>
      <c r="AF17" s="20"/>
      <c r="AG17" s="20">
        <v>0.27569520001093301</v>
      </c>
      <c r="AH17" s="20">
        <v>0.178344704610572</v>
      </c>
      <c r="AI17" s="20">
        <v>-2.0304594271445802E-3</v>
      </c>
      <c r="AJ17" s="20">
        <v>0.57948727524958299</v>
      </c>
      <c r="AK17" s="20">
        <v>0.36010233250312901</v>
      </c>
      <c r="AL17" s="20">
        <v>0.659491807319043</v>
      </c>
      <c r="AM17" s="20">
        <v>0.42887660732760102</v>
      </c>
      <c r="AN17" s="20">
        <v>0.55838923779312599</v>
      </c>
      <c r="AO17" s="20">
        <v>0.66385596045511097</v>
      </c>
      <c r="AP17" s="20"/>
      <c r="AQ17" s="20">
        <v>0.278399360416129</v>
      </c>
      <c r="AR17" s="20">
        <v>0.303306852364706</v>
      </c>
      <c r="AS17" s="20">
        <v>0.48391287720818199</v>
      </c>
      <c r="AT17" s="20">
        <v>0.366408809068828</v>
      </c>
      <c r="AU17" s="20">
        <v>0.47090246455212298</v>
      </c>
      <c r="AV17" s="20">
        <v>0.53552893403805701</v>
      </c>
      <c r="AW17" s="20"/>
      <c r="AX17" s="20">
        <v>0.40696784558794602</v>
      </c>
      <c r="AY17" s="20">
        <v>0.32014999348814399</v>
      </c>
      <c r="AZ17" s="20">
        <v>0.33027109957141898</v>
      </c>
      <c r="BA17" s="20">
        <v>0.28292418034787298</v>
      </c>
      <c r="BB17" s="20">
        <v>0.339587138647789</v>
      </c>
      <c r="BC17" s="20"/>
      <c r="BD17" s="20">
        <v>0.30487895113000502</v>
      </c>
      <c r="BE17" s="20">
        <v>0.38693365501987398</v>
      </c>
      <c r="BF17" s="20"/>
      <c r="BG17" s="20">
        <v>0.29559711286278201</v>
      </c>
      <c r="BH17" s="20">
        <v>0.37000605461583602</v>
      </c>
      <c r="BI17" s="20"/>
      <c r="BJ17" s="20">
        <v>0.34170234119875398</v>
      </c>
      <c r="BK17" s="20">
        <v>0.30973027716167101</v>
      </c>
    </row>
    <row r="18" spans="2:63" x14ac:dyDescent="0.35">
      <c r="B18" s="15"/>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K22"/>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487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1010</v>
      </c>
      <c r="D7" s="10">
        <v>477</v>
      </c>
      <c r="E7" s="10">
        <v>530</v>
      </c>
      <c r="F7" s="10"/>
      <c r="G7" s="10">
        <v>154</v>
      </c>
      <c r="H7" s="10">
        <v>389</v>
      </c>
      <c r="I7" s="10">
        <v>467</v>
      </c>
      <c r="J7" s="10"/>
      <c r="K7" s="10">
        <v>185</v>
      </c>
      <c r="L7" s="10">
        <v>213</v>
      </c>
      <c r="M7" s="10">
        <v>395</v>
      </c>
      <c r="N7" s="10">
        <v>217</v>
      </c>
      <c r="O7" s="10"/>
      <c r="P7" s="10">
        <v>160</v>
      </c>
      <c r="Q7" s="10">
        <v>207</v>
      </c>
      <c r="R7" s="10">
        <v>178</v>
      </c>
      <c r="S7" s="10">
        <v>410</v>
      </c>
      <c r="T7" s="10"/>
      <c r="U7" s="10">
        <v>534</v>
      </c>
      <c r="V7" s="10">
        <v>237</v>
      </c>
      <c r="W7" s="10">
        <v>128</v>
      </c>
      <c r="X7" s="10">
        <v>79</v>
      </c>
      <c r="Y7" s="10">
        <v>15</v>
      </c>
      <c r="Z7" s="10"/>
      <c r="AA7" s="10">
        <v>325</v>
      </c>
      <c r="AB7" s="10">
        <v>340</v>
      </c>
      <c r="AC7" s="10"/>
      <c r="AD7" s="10">
        <v>407</v>
      </c>
      <c r="AE7" s="10">
        <v>427</v>
      </c>
      <c r="AF7" s="10"/>
      <c r="AG7" s="10">
        <v>223</v>
      </c>
      <c r="AH7" s="10">
        <v>239</v>
      </c>
      <c r="AI7" s="10">
        <v>89</v>
      </c>
      <c r="AJ7" s="10">
        <v>177</v>
      </c>
      <c r="AK7" s="10">
        <v>65</v>
      </c>
      <c r="AL7" s="10">
        <v>42</v>
      </c>
      <c r="AM7" s="10">
        <v>23</v>
      </c>
      <c r="AN7" s="10">
        <v>55</v>
      </c>
      <c r="AO7" s="10">
        <v>3</v>
      </c>
      <c r="AP7" s="10"/>
      <c r="AQ7" s="10">
        <v>485</v>
      </c>
      <c r="AR7" s="10">
        <v>235</v>
      </c>
      <c r="AS7" s="10">
        <v>15</v>
      </c>
      <c r="AT7" s="10">
        <v>72</v>
      </c>
      <c r="AU7" s="10">
        <v>169</v>
      </c>
      <c r="AV7" s="10">
        <v>22</v>
      </c>
      <c r="AW7" s="10"/>
      <c r="AX7" s="10">
        <v>176</v>
      </c>
      <c r="AY7" s="10">
        <v>473</v>
      </c>
      <c r="AZ7" s="10">
        <v>34</v>
      </c>
      <c r="BA7" s="10">
        <v>144</v>
      </c>
      <c r="BB7" s="10">
        <v>183</v>
      </c>
      <c r="BC7" s="10"/>
      <c r="BD7" s="10">
        <v>654</v>
      </c>
      <c r="BE7" s="10">
        <v>351</v>
      </c>
      <c r="BF7" s="10"/>
      <c r="BG7" s="10">
        <v>484</v>
      </c>
      <c r="BH7" s="10">
        <v>523</v>
      </c>
      <c r="BI7" s="10"/>
      <c r="BJ7" s="10">
        <v>583</v>
      </c>
      <c r="BK7" s="10">
        <v>400</v>
      </c>
    </row>
    <row r="8" spans="2:63" ht="30" customHeight="1" x14ac:dyDescent="0.35">
      <c r="B8" s="11" t="s">
        <v>19</v>
      </c>
      <c r="C8" s="11">
        <v>1010</v>
      </c>
      <c r="D8" s="11">
        <v>504</v>
      </c>
      <c r="E8" s="11">
        <v>503</v>
      </c>
      <c r="F8" s="11"/>
      <c r="G8" s="11">
        <v>177</v>
      </c>
      <c r="H8" s="11">
        <v>366</v>
      </c>
      <c r="I8" s="11">
        <v>467</v>
      </c>
      <c r="J8" s="11"/>
      <c r="K8" s="11">
        <v>172</v>
      </c>
      <c r="L8" s="11">
        <v>210</v>
      </c>
      <c r="M8" s="11">
        <v>387</v>
      </c>
      <c r="N8" s="11">
        <v>241</v>
      </c>
      <c r="O8" s="11"/>
      <c r="P8" s="11">
        <v>162</v>
      </c>
      <c r="Q8" s="11">
        <v>211</v>
      </c>
      <c r="R8" s="11">
        <v>177</v>
      </c>
      <c r="S8" s="11">
        <v>407</v>
      </c>
      <c r="T8" s="11"/>
      <c r="U8" s="11">
        <v>557</v>
      </c>
      <c r="V8" s="11">
        <v>223</v>
      </c>
      <c r="W8" s="11">
        <v>122</v>
      </c>
      <c r="X8" s="11">
        <v>75</v>
      </c>
      <c r="Y8" s="11">
        <v>15</v>
      </c>
      <c r="Z8" s="11"/>
      <c r="AA8" s="11">
        <v>322</v>
      </c>
      <c r="AB8" s="11">
        <v>343</v>
      </c>
      <c r="AC8" s="11"/>
      <c r="AD8" s="11">
        <v>403</v>
      </c>
      <c r="AE8" s="11">
        <v>429</v>
      </c>
      <c r="AF8" s="11"/>
      <c r="AG8" s="11">
        <v>223</v>
      </c>
      <c r="AH8" s="11">
        <v>236</v>
      </c>
      <c r="AI8" s="11">
        <v>85</v>
      </c>
      <c r="AJ8" s="11">
        <v>185</v>
      </c>
      <c r="AK8" s="11">
        <v>65</v>
      </c>
      <c r="AL8" s="11">
        <v>45</v>
      </c>
      <c r="AM8" s="11">
        <v>23</v>
      </c>
      <c r="AN8" s="11">
        <v>57</v>
      </c>
      <c r="AO8" s="11">
        <v>3</v>
      </c>
      <c r="AP8" s="11"/>
      <c r="AQ8" s="11">
        <v>482</v>
      </c>
      <c r="AR8" s="11">
        <v>234</v>
      </c>
      <c r="AS8" s="11">
        <v>15</v>
      </c>
      <c r="AT8" s="11">
        <v>72</v>
      </c>
      <c r="AU8" s="11">
        <v>173</v>
      </c>
      <c r="AV8" s="11">
        <v>22</v>
      </c>
      <c r="AW8" s="11"/>
      <c r="AX8" s="11">
        <v>181</v>
      </c>
      <c r="AY8" s="11">
        <v>472</v>
      </c>
      <c r="AZ8" s="11">
        <v>35</v>
      </c>
      <c r="BA8" s="11">
        <v>140</v>
      </c>
      <c r="BB8" s="11">
        <v>181</v>
      </c>
      <c r="BC8" s="11"/>
      <c r="BD8" s="11">
        <v>647</v>
      </c>
      <c r="BE8" s="11">
        <v>358</v>
      </c>
      <c r="BF8" s="11"/>
      <c r="BG8" s="11">
        <v>482</v>
      </c>
      <c r="BH8" s="11">
        <v>525</v>
      </c>
      <c r="BI8" s="11"/>
      <c r="BJ8" s="11">
        <v>578</v>
      </c>
      <c r="BK8" s="11">
        <v>404</v>
      </c>
    </row>
    <row r="9" spans="2:63" x14ac:dyDescent="0.35">
      <c r="B9" s="17" t="s">
        <v>322</v>
      </c>
      <c r="C9" s="16">
        <v>0.33872175463338899</v>
      </c>
      <c r="D9" s="16">
        <v>0.336078509211928</v>
      </c>
      <c r="E9" s="16">
        <v>0.34338512612677902</v>
      </c>
      <c r="F9" s="16"/>
      <c r="G9" s="16">
        <v>0.37881906892489903</v>
      </c>
      <c r="H9" s="16">
        <v>0.36148499083769098</v>
      </c>
      <c r="I9" s="16">
        <v>0.305696655745756</v>
      </c>
      <c r="J9" s="16"/>
      <c r="K9" s="16">
        <v>0.32107752214561303</v>
      </c>
      <c r="L9" s="16">
        <v>0.38129106899128901</v>
      </c>
      <c r="M9" s="16">
        <v>0.324681230613236</v>
      </c>
      <c r="N9" s="16">
        <v>0.336770303434346</v>
      </c>
      <c r="O9" s="16"/>
      <c r="P9" s="16">
        <v>0.33270148637042801</v>
      </c>
      <c r="Q9" s="16">
        <v>0.28457835952203903</v>
      </c>
      <c r="R9" s="16">
        <v>0.32874927439763801</v>
      </c>
      <c r="S9" s="16">
        <v>0.37468813731345202</v>
      </c>
      <c r="T9" s="16"/>
      <c r="U9" s="16">
        <v>0.33236202527022601</v>
      </c>
      <c r="V9" s="16">
        <v>0.32352621747886701</v>
      </c>
      <c r="W9" s="16">
        <v>0.32859827207881998</v>
      </c>
      <c r="X9" s="16">
        <v>0.44359691870849199</v>
      </c>
      <c r="Y9" s="16">
        <v>0.32320427348833503</v>
      </c>
      <c r="Z9" s="16"/>
      <c r="AA9" s="16">
        <v>0.35794788515129</v>
      </c>
      <c r="AB9" s="16">
        <v>0.34518239966632502</v>
      </c>
      <c r="AC9" s="16"/>
      <c r="AD9" s="16">
        <v>0.35477753799183098</v>
      </c>
      <c r="AE9" s="16">
        <v>0.356292997784041</v>
      </c>
      <c r="AF9" s="16"/>
      <c r="AG9" s="16">
        <v>0.35080876938621097</v>
      </c>
      <c r="AH9" s="16">
        <v>0.28922596128571598</v>
      </c>
      <c r="AI9" s="16">
        <v>0.32770529197027098</v>
      </c>
      <c r="AJ9" s="16">
        <v>0.41278012804667003</v>
      </c>
      <c r="AK9" s="16">
        <v>0.30696601061366402</v>
      </c>
      <c r="AL9" s="16">
        <v>0.370838840286766</v>
      </c>
      <c r="AM9" s="16">
        <v>0.33591113806990702</v>
      </c>
      <c r="AN9" s="16">
        <v>0.45358339031884598</v>
      </c>
      <c r="AO9" s="16">
        <v>0.34726529715392002</v>
      </c>
      <c r="AP9" s="16"/>
      <c r="AQ9" s="16">
        <v>0.355507687054824</v>
      </c>
      <c r="AR9" s="16">
        <v>0.37209269205044299</v>
      </c>
      <c r="AS9" s="16">
        <v>0.166207909700158</v>
      </c>
      <c r="AT9" s="16">
        <v>0.243485760746006</v>
      </c>
      <c r="AU9" s="16">
        <v>0.31122816572159001</v>
      </c>
      <c r="AV9" s="16">
        <v>0.32800294319357598</v>
      </c>
      <c r="AW9" s="16"/>
      <c r="AX9" s="16">
        <v>0.31787942039462302</v>
      </c>
      <c r="AY9" s="16">
        <v>0.39685410028026802</v>
      </c>
      <c r="AZ9" s="16">
        <v>0.29889193739916398</v>
      </c>
      <c r="BA9" s="16">
        <v>0.26557689098327097</v>
      </c>
      <c r="BB9" s="16">
        <v>0.27257321735491902</v>
      </c>
      <c r="BC9" s="16"/>
      <c r="BD9" s="16">
        <v>0.34552345879455099</v>
      </c>
      <c r="BE9" s="16">
        <v>0.33093157996321199</v>
      </c>
      <c r="BF9" s="16"/>
      <c r="BG9" s="16">
        <v>0.29694188723030102</v>
      </c>
      <c r="BH9" s="16">
        <v>0.37525984247409899</v>
      </c>
      <c r="BI9" s="16"/>
      <c r="BJ9" s="16">
        <v>0.36075448869939297</v>
      </c>
      <c r="BK9" s="16">
        <v>0.31090357341604902</v>
      </c>
    </row>
    <row r="10" spans="2:63" x14ac:dyDescent="0.35">
      <c r="B10" s="17" t="s">
        <v>323</v>
      </c>
      <c r="C10" s="16">
        <v>0.21095494688854799</v>
      </c>
      <c r="D10" s="16">
        <v>0.24316205376136599</v>
      </c>
      <c r="E10" s="16">
        <v>0.17806820082410801</v>
      </c>
      <c r="F10" s="16"/>
      <c r="G10" s="16">
        <v>0.15960504064056499</v>
      </c>
      <c r="H10" s="16">
        <v>0.212285330156924</v>
      </c>
      <c r="I10" s="16">
        <v>0.229363924090041</v>
      </c>
      <c r="J10" s="16"/>
      <c r="K10" s="16">
        <v>0.21018633635533701</v>
      </c>
      <c r="L10" s="16">
        <v>0.19837402333263099</v>
      </c>
      <c r="M10" s="16">
        <v>0.23659206787188</v>
      </c>
      <c r="N10" s="16">
        <v>0.18131755129923</v>
      </c>
      <c r="O10" s="16"/>
      <c r="P10" s="16">
        <v>0.169579834816484</v>
      </c>
      <c r="Q10" s="16">
        <v>0.221967449016607</v>
      </c>
      <c r="R10" s="16">
        <v>0.21518591451073801</v>
      </c>
      <c r="S10" s="16">
        <v>0.221385923715403</v>
      </c>
      <c r="T10" s="16"/>
      <c r="U10" s="16">
        <v>0.21490730624447199</v>
      </c>
      <c r="V10" s="16">
        <v>0.19657326646276899</v>
      </c>
      <c r="W10" s="16">
        <v>0.20131877158762501</v>
      </c>
      <c r="X10" s="16">
        <v>0.211014827381236</v>
      </c>
      <c r="Y10" s="16">
        <v>0.24128252750722101</v>
      </c>
      <c r="Z10" s="16"/>
      <c r="AA10" s="16">
        <v>0.222181219127667</v>
      </c>
      <c r="AB10" s="16">
        <v>0.190272421598316</v>
      </c>
      <c r="AC10" s="16"/>
      <c r="AD10" s="16">
        <v>0.21869947923551999</v>
      </c>
      <c r="AE10" s="16">
        <v>0.210745814228258</v>
      </c>
      <c r="AF10" s="16"/>
      <c r="AG10" s="16">
        <v>0.17881114875032</v>
      </c>
      <c r="AH10" s="16">
        <v>0.26554314360137199</v>
      </c>
      <c r="AI10" s="16">
        <v>0.20288389501738999</v>
      </c>
      <c r="AJ10" s="16">
        <v>0.19381325192385901</v>
      </c>
      <c r="AK10" s="16">
        <v>0.190336538967875</v>
      </c>
      <c r="AL10" s="16">
        <v>0.21996026427984899</v>
      </c>
      <c r="AM10" s="16">
        <v>0.17681724632184601</v>
      </c>
      <c r="AN10" s="16">
        <v>0.23567045006442899</v>
      </c>
      <c r="AO10" s="16">
        <v>0.33614403954488897</v>
      </c>
      <c r="AP10" s="16"/>
      <c r="AQ10" s="16">
        <v>0.232710441011382</v>
      </c>
      <c r="AR10" s="16">
        <v>0.215163803880113</v>
      </c>
      <c r="AS10" s="16">
        <v>0</v>
      </c>
      <c r="AT10" s="16">
        <v>0.21452357310859099</v>
      </c>
      <c r="AU10" s="16">
        <v>0.169275624659528</v>
      </c>
      <c r="AV10" s="16">
        <v>0.17483285777542601</v>
      </c>
      <c r="AW10" s="16"/>
      <c r="AX10" s="16">
        <v>0.18882646880493301</v>
      </c>
      <c r="AY10" s="16">
        <v>0.22867646765538699</v>
      </c>
      <c r="AZ10" s="16">
        <v>0.16826637897071001</v>
      </c>
      <c r="BA10" s="16">
        <v>0.17079643649329801</v>
      </c>
      <c r="BB10" s="16">
        <v>0.22623497631817199</v>
      </c>
      <c r="BC10" s="16"/>
      <c r="BD10" s="16">
        <v>0.22202003385049901</v>
      </c>
      <c r="BE10" s="16">
        <v>0.193750063076187</v>
      </c>
      <c r="BF10" s="16"/>
      <c r="BG10" s="16">
        <v>0.24305098900358199</v>
      </c>
      <c r="BH10" s="16">
        <v>0.180744001548169</v>
      </c>
      <c r="BI10" s="16"/>
      <c r="BJ10" s="16">
        <v>0.220594158289487</v>
      </c>
      <c r="BK10" s="16">
        <v>0.203349302246909</v>
      </c>
    </row>
    <row r="11" spans="2:63" x14ac:dyDescent="0.35">
      <c r="B11" s="17" t="s">
        <v>324</v>
      </c>
      <c r="C11" s="16">
        <v>0.17623154707543401</v>
      </c>
      <c r="D11" s="16">
        <v>0.16967984757929999</v>
      </c>
      <c r="E11" s="16">
        <v>0.181826643635214</v>
      </c>
      <c r="F11" s="16"/>
      <c r="G11" s="16">
        <v>0.19049270291093801</v>
      </c>
      <c r="H11" s="16">
        <v>0.16012940236830001</v>
      </c>
      <c r="I11" s="16">
        <v>0.18344628119960699</v>
      </c>
      <c r="J11" s="16"/>
      <c r="K11" s="16">
        <v>0.20292459877146299</v>
      </c>
      <c r="L11" s="16">
        <v>0.16195633062919201</v>
      </c>
      <c r="M11" s="16">
        <v>0.18167211419235299</v>
      </c>
      <c r="N11" s="16">
        <v>0.16089235322961801</v>
      </c>
      <c r="O11" s="16"/>
      <c r="P11" s="16">
        <v>0.196671553489945</v>
      </c>
      <c r="Q11" s="16">
        <v>0.193038741932469</v>
      </c>
      <c r="R11" s="16">
        <v>0.13853969314657899</v>
      </c>
      <c r="S11" s="16">
        <v>0.17053258848731001</v>
      </c>
      <c r="T11" s="16"/>
      <c r="U11" s="16">
        <v>0.18257691992713801</v>
      </c>
      <c r="V11" s="16">
        <v>0.18216802854561601</v>
      </c>
      <c r="W11" s="16">
        <v>0.18499508633494199</v>
      </c>
      <c r="X11" s="16">
        <v>0.12548198716756601</v>
      </c>
      <c r="Y11" s="16">
        <v>0.18405876100763599</v>
      </c>
      <c r="Z11" s="16"/>
      <c r="AA11" s="16">
        <v>0.180507910021</v>
      </c>
      <c r="AB11" s="16">
        <v>0.191114977239213</v>
      </c>
      <c r="AC11" s="16"/>
      <c r="AD11" s="16">
        <v>0.17867030782636301</v>
      </c>
      <c r="AE11" s="16">
        <v>0.17019664776089499</v>
      </c>
      <c r="AF11" s="16"/>
      <c r="AG11" s="16">
        <v>0.185845387904606</v>
      </c>
      <c r="AH11" s="16">
        <v>0.18407347805556001</v>
      </c>
      <c r="AI11" s="16">
        <v>0.21458443621048701</v>
      </c>
      <c r="AJ11" s="16">
        <v>0.14502938037823501</v>
      </c>
      <c r="AK11" s="16">
        <v>0.18255656097086501</v>
      </c>
      <c r="AL11" s="16">
        <v>0.18749277410562101</v>
      </c>
      <c r="AM11" s="16">
        <v>0.233911929963215</v>
      </c>
      <c r="AN11" s="16">
        <v>0.156702634737449</v>
      </c>
      <c r="AO11" s="16">
        <v>0</v>
      </c>
      <c r="AP11" s="16"/>
      <c r="AQ11" s="16">
        <v>0.17145808065207199</v>
      </c>
      <c r="AR11" s="16">
        <v>0.15618381847500301</v>
      </c>
      <c r="AS11" s="16">
        <v>0.22391638159250599</v>
      </c>
      <c r="AT11" s="16">
        <v>0.22658375113522899</v>
      </c>
      <c r="AU11" s="16">
        <v>0.18383074516037801</v>
      </c>
      <c r="AV11" s="16">
        <v>0.129456352463406</v>
      </c>
      <c r="AW11" s="16"/>
      <c r="AX11" s="16">
        <v>0.197291718518741</v>
      </c>
      <c r="AY11" s="16">
        <v>0.140539430006416</v>
      </c>
      <c r="AZ11" s="16">
        <v>0.13177542160858899</v>
      </c>
      <c r="BA11" s="16">
        <v>0.25131776124274502</v>
      </c>
      <c r="BB11" s="16">
        <v>0.198518598602377</v>
      </c>
      <c r="BC11" s="16"/>
      <c r="BD11" s="16">
        <v>0.15987520825172999</v>
      </c>
      <c r="BE11" s="16">
        <v>0.202934763445068</v>
      </c>
      <c r="BF11" s="16"/>
      <c r="BG11" s="16">
        <v>0.186924426279757</v>
      </c>
      <c r="BH11" s="16">
        <v>0.16742454007784399</v>
      </c>
      <c r="BI11" s="16"/>
      <c r="BJ11" s="16">
        <v>0.16243157398982999</v>
      </c>
      <c r="BK11" s="16">
        <v>0.19209339587954699</v>
      </c>
    </row>
    <row r="12" spans="2:63" x14ac:dyDescent="0.35">
      <c r="B12" s="17" t="s">
        <v>325</v>
      </c>
      <c r="C12" s="16">
        <v>7.2307617581840206E-2</v>
      </c>
      <c r="D12" s="16">
        <v>9.2124607472540296E-2</v>
      </c>
      <c r="E12" s="16">
        <v>5.2897181679881097E-2</v>
      </c>
      <c r="F12" s="16"/>
      <c r="G12" s="16">
        <v>6.4106391674579405E-2</v>
      </c>
      <c r="H12" s="16">
        <v>5.9225394801561498E-2</v>
      </c>
      <c r="I12" s="16">
        <v>8.5664859797149606E-2</v>
      </c>
      <c r="J12" s="16"/>
      <c r="K12" s="16">
        <v>6.3862150451038505E-2</v>
      </c>
      <c r="L12" s="16">
        <v>8.1798245601550995E-2</v>
      </c>
      <c r="M12" s="16">
        <v>4.6410735519903899E-2</v>
      </c>
      <c r="N12" s="16">
        <v>0.11162466021520399</v>
      </c>
      <c r="O12" s="16"/>
      <c r="P12" s="16">
        <v>4.6258461356100698E-2</v>
      </c>
      <c r="Q12" s="16">
        <v>6.4949844330153397E-2</v>
      </c>
      <c r="R12" s="16">
        <v>9.3632273070915303E-2</v>
      </c>
      <c r="S12" s="16">
        <v>8.1966562532395301E-2</v>
      </c>
      <c r="T12" s="16"/>
      <c r="U12" s="16">
        <v>6.8989586065742098E-2</v>
      </c>
      <c r="V12" s="16">
        <v>7.7018467482432795E-2</v>
      </c>
      <c r="W12" s="16">
        <v>7.3359311854685597E-2</v>
      </c>
      <c r="X12" s="16">
        <v>8.7552689449860999E-2</v>
      </c>
      <c r="Y12" s="16">
        <v>5.85899736070691E-2</v>
      </c>
      <c r="Z12" s="16"/>
      <c r="AA12" s="16">
        <v>7.3795207386687794E-2</v>
      </c>
      <c r="AB12" s="16">
        <v>7.9034107203765094E-2</v>
      </c>
      <c r="AC12" s="16"/>
      <c r="AD12" s="16">
        <v>6.3955694234963903E-2</v>
      </c>
      <c r="AE12" s="16">
        <v>6.6062879014735398E-2</v>
      </c>
      <c r="AF12" s="16"/>
      <c r="AG12" s="16">
        <v>7.7360080317302807E-2</v>
      </c>
      <c r="AH12" s="16">
        <v>7.9837873543550902E-2</v>
      </c>
      <c r="AI12" s="16">
        <v>6.6828563628703E-2</v>
      </c>
      <c r="AJ12" s="16">
        <v>7.7432049632582794E-2</v>
      </c>
      <c r="AK12" s="16">
        <v>5.4111211959889202E-2</v>
      </c>
      <c r="AL12" s="16">
        <v>0.115231431323605</v>
      </c>
      <c r="AM12" s="16">
        <v>8.4465438067730006E-2</v>
      </c>
      <c r="AN12" s="16">
        <v>0</v>
      </c>
      <c r="AO12" s="16">
        <v>0.31659066330119101</v>
      </c>
      <c r="AP12" s="16"/>
      <c r="AQ12" s="16">
        <v>6.5069390030908905E-2</v>
      </c>
      <c r="AR12" s="16">
        <v>8.8662323058012998E-2</v>
      </c>
      <c r="AS12" s="16">
        <v>6.0514415551670801E-2</v>
      </c>
      <c r="AT12" s="16">
        <v>3.8022267554691798E-2</v>
      </c>
      <c r="AU12" s="16">
        <v>8.9574337456370404E-2</v>
      </c>
      <c r="AV12" s="16">
        <v>8.2285056507672094E-2</v>
      </c>
      <c r="AW12" s="16"/>
      <c r="AX12" s="16">
        <v>5.6608523957522701E-2</v>
      </c>
      <c r="AY12" s="16">
        <v>6.0938032317948802E-2</v>
      </c>
      <c r="AZ12" s="16">
        <v>0.118698955244068</v>
      </c>
      <c r="BA12" s="16">
        <v>8.2790324898553105E-2</v>
      </c>
      <c r="BB12" s="16">
        <v>0.100518601504666</v>
      </c>
      <c r="BC12" s="16"/>
      <c r="BD12" s="16">
        <v>7.0147757890744303E-2</v>
      </c>
      <c r="BE12" s="16">
        <v>7.7178183167368297E-2</v>
      </c>
      <c r="BF12" s="16"/>
      <c r="BG12" s="16">
        <v>7.3650447445779907E-2</v>
      </c>
      <c r="BH12" s="16">
        <v>7.1486183120944805E-2</v>
      </c>
      <c r="BI12" s="16"/>
      <c r="BJ12" s="16">
        <v>6.7416224197668101E-2</v>
      </c>
      <c r="BK12" s="16">
        <v>7.97268651369505E-2</v>
      </c>
    </row>
    <row r="13" spans="2:63" x14ac:dyDescent="0.35">
      <c r="B13" s="17" t="s">
        <v>326</v>
      </c>
      <c r="C13" s="16">
        <v>5.6533515699463001E-2</v>
      </c>
      <c r="D13" s="16">
        <v>5.9379675063283802E-2</v>
      </c>
      <c r="E13" s="16">
        <v>5.4020538765940498E-2</v>
      </c>
      <c r="F13" s="16"/>
      <c r="G13" s="16">
        <v>5.7836147265707002E-2</v>
      </c>
      <c r="H13" s="16">
        <v>6.3101234859560804E-2</v>
      </c>
      <c r="I13" s="16">
        <v>5.0893924509695702E-2</v>
      </c>
      <c r="J13" s="16"/>
      <c r="K13" s="16">
        <v>5.7017341929215898E-2</v>
      </c>
      <c r="L13" s="16">
        <v>6.7085796991347896E-2</v>
      </c>
      <c r="M13" s="16">
        <v>5.8391928952897597E-2</v>
      </c>
      <c r="N13" s="16">
        <v>4.4017771093021102E-2</v>
      </c>
      <c r="O13" s="16"/>
      <c r="P13" s="16">
        <v>2.83682370672362E-2</v>
      </c>
      <c r="Q13" s="16">
        <v>4.8274682061669801E-2</v>
      </c>
      <c r="R13" s="16">
        <v>9.6729708590162805E-2</v>
      </c>
      <c r="S13" s="16">
        <v>5.7042706396361699E-2</v>
      </c>
      <c r="T13" s="16"/>
      <c r="U13" s="16">
        <v>4.1133147423654703E-2</v>
      </c>
      <c r="V13" s="16">
        <v>8.3673616111390806E-2</v>
      </c>
      <c r="W13" s="16">
        <v>6.7642331007947198E-2</v>
      </c>
      <c r="X13" s="16">
        <v>7.1424097642835596E-2</v>
      </c>
      <c r="Y13" s="16">
        <v>0.128597677799312</v>
      </c>
      <c r="Z13" s="16"/>
      <c r="AA13" s="16">
        <v>6.9261175514166301E-2</v>
      </c>
      <c r="AB13" s="16">
        <v>6.0382598219296299E-2</v>
      </c>
      <c r="AC13" s="16"/>
      <c r="AD13" s="16">
        <v>7.2119451704119195E-2</v>
      </c>
      <c r="AE13" s="16">
        <v>4.7941683825578403E-2</v>
      </c>
      <c r="AF13" s="16"/>
      <c r="AG13" s="16">
        <v>4.7428676330676503E-2</v>
      </c>
      <c r="AH13" s="16">
        <v>5.69498994333867E-2</v>
      </c>
      <c r="AI13" s="16">
        <v>8.8387863532360805E-2</v>
      </c>
      <c r="AJ13" s="16">
        <v>6.8023420205676505E-2</v>
      </c>
      <c r="AK13" s="16">
        <v>4.4990722941896197E-2</v>
      </c>
      <c r="AL13" s="16">
        <v>2.18685068664747E-2</v>
      </c>
      <c r="AM13" s="16">
        <v>4.0993048487585303E-2</v>
      </c>
      <c r="AN13" s="16">
        <v>1.6666241029031002E-2</v>
      </c>
      <c r="AO13" s="16">
        <v>0</v>
      </c>
      <c r="AP13" s="16"/>
      <c r="AQ13" s="16">
        <v>4.7950093611844102E-2</v>
      </c>
      <c r="AR13" s="16">
        <v>7.2909097471772405E-2</v>
      </c>
      <c r="AS13" s="16">
        <v>0.18060302913953499</v>
      </c>
      <c r="AT13" s="16">
        <v>7.7569728268979704E-2</v>
      </c>
      <c r="AU13" s="16">
        <v>3.9164926391506101E-2</v>
      </c>
      <c r="AV13" s="16">
        <v>4.43751309627647E-2</v>
      </c>
      <c r="AW13" s="16"/>
      <c r="AX13" s="16">
        <v>9.52055015862492E-2</v>
      </c>
      <c r="AY13" s="16">
        <v>5.1783910098808401E-2</v>
      </c>
      <c r="AZ13" s="16">
        <v>0</v>
      </c>
      <c r="BA13" s="16">
        <v>7.5619154327990004E-2</v>
      </c>
      <c r="BB13" s="16">
        <v>2.6391388684811501E-2</v>
      </c>
      <c r="BC13" s="16"/>
      <c r="BD13" s="16">
        <v>5.2460351229896701E-2</v>
      </c>
      <c r="BE13" s="16">
        <v>5.9435880466342197E-2</v>
      </c>
      <c r="BF13" s="16"/>
      <c r="BG13" s="16">
        <v>5.2936576591868803E-2</v>
      </c>
      <c r="BH13" s="16">
        <v>6.0152897715630399E-2</v>
      </c>
      <c r="BI13" s="16"/>
      <c r="BJ13" s="16">
        <v>4.4170652723592697E-2</v>
      </c>
      <c r="BK13" s="16">
        <v>7.3565738490507598E-2</v>
      </c>
    </row>
    <row r="14" spans="2:63" x14ac:dyDescent="0.35">
      <c r="B14" s="17" t="s">
        <v>164</v>
      </c>
      <c r="C14" s="16">
        <v>0.145250618121326</v>
      </c>
      <c r="D14" s="16">
        <v>9.9575306911582007E-2</v>
      </c>
      <c r="E14" s="16">
        <v>0.18980230896807801</v>
      </c>
      <c r="F14" s="16"/>
      <c r="G14" s="16">
        <v>0.149140648583312</v>
      </c>
      <c r="H14" s="16">
        <v>0.14377364697596201</v>
      </c>
      <c r="I14" s="16">
        <v>0.14493435465775101</v>
      </c>
      <c r="J14" s="16"/>
      <c r="K14" s="16">
        <v>0.144932050347333</v>
      </c>
      <c r="L14" s="16">
        <v>0.10949453445399</v>
      </c>
      <c r="M14" s="16">
        <v>0.15225192284972899</v>
      </c>
      <c r="N14" s="16">
        <v>0.165377360728581</v>
      </c>
      <c r="O14" s="16"/>
      <c r="P14" s="16">
        <v>0.22642042689980699</v>
      </c>
      <c r="Q14" s="16">
        <v>0.18719092313706201</v>
      </c>
      <c r="R14" s="16">
        <v>0.127163136283968</v>
      </c>
      <c r="S14" s="16">
        <v>9.4384081555078006E-2</v>
      </c>
      <c r="T14" s="16"/>
      <c r="U14" s="16">
        <v>0.16003101506876599</v>
      </c>
      <c r="V14" s="16">
        <v>0.137040403918924</v>
      </c>
      <c r="W14" s="16">
        <v>0.14408622713598099</v>
      </c>
      <c r="X14" s="16">
        <v>6.0929479650009999E-2</v>
      </c>
      <c r="Y14" s="16">
        <v>6.4266786590426395E-2</v>
      </c>
      <c r="Z14" s="16"/>
      <c r="AA14" s="16">
        <v>9.6306602799188804E-2</v>
      </c>
      <c r="AB14" s="16">
        <v>0.13401349607308499</v>
      </c>
      <c r="AC14" s="16"/>
      <c r="AD14" s="16">
        <v>0.111777529007203</v>
      </c>
      <c r="AE14" s="16">
        <v>0.14875997738649299</v>
      </c>
      <c r="AF14" s="16"/>
      <c r="AG14" s="16">
        <v>0.15974593731088399</v>
      </c>
      <c r="AH14" s="16">
        <v>0.124369644080415</v>
      </c>
      <c r="AI14" s="16">
        <v>9.9609949640788398E-2</v>
      </c>
      <c r="AJ14" s="16">
        <v>0.102921769812977</v>
      </c>
      <c r="AK14" s="16">
        <v>0.22103895454581099</v>
      </c>
      <c r="AL14" s="16">
        <v>8.4608183137684603E-2</v>
      </c>
      <c r="AM14" s="16">
        <v>0.127901199089717</v>
      </c>
      <c r="AN14" s="16">
        <v>0.137377283850244</v>
      </c>
      <c r="AO14" s="16">
        <v>0</v>
      </c>
      <c r="AP14" s="16"/>
      <c r="AQ14" s="16">
        <v>0.12730430763896899</v>
      </c>
      <c r="AR14" s="16">
        <v>9.4988265064655603E-2</v>
      </c>
      <c r="AS14" s="16">
        <v>0.36875826401612999</v>
      </c>
      <c r="AT14" s="16">
        <v>0.19981491918650199</v>
      </c>
      <c r="AU14" s="16">
        <v>0.206926200610627</v>
      </c>
      <c r="AV14" s="16">
        <v>0.241047659097155</v>
      </c>
      <c r="AW14" s="16"/>
      <c r="AX14" s="16">
        <v>0.14418836673793101</v>
      </c>
      <c r="AY14" s="16">
        <v>0.121208059641172</v>
      </c>
      <c r="AZ14" s="16">
        <v>0.28236730677746902</v>
      </c>
      <c r="BA14" s="16">
        <v>0.153899432054144</v>
      </c>
      <c r="BB14" s="16">
        <v>0.175763217535055</v>
      </c>
      <c r="BC14" s="16"/>
      <c r="BD14" s="16">
        <v>0.149973189982578</v>
      </c>
      <c r="BE14" s="16">
        <v>0.135769529881823</v>
      </c>
      <c r="BF14" s="16"/>
      <c r="BG14" s="16">
        <v>0.146495673448712</v>
      </c>
      <c r="BH14" s="16">
        <v>0.14493253506331399</v>
      </c>
      <c r="BI14" s="16"/>
      <c r="BJ14" s="16">
        <v>0.14463290210002899</v>
      </c>
      <c r="BK14" s="16">
        <v>0.14036112483003699</v>
      </c>
    </row>
    <row r="15" spans="2:63" x14ac:dyDescent="0.35">
      <c r="B15" s="17" t="s">
        <v>327</v>
      </c>
      <c r="C15" s="19">
        <v>0.54967670152193704</v>
      </c>
      <c r="D15" s="19">
        <v>0.57924056297329396</v>
      </c>
      <c r="E15" s="19">
        <v>0.52145332695088698</v>
      </c>
      <c r="F15" s="19"/>
      <c r="G15" s="19">
        <v>0.53842410956546305</v>
      </c>
      <c r="H15" s="19">
        <v>0.573770320994615</v>
      </c>
      <c r="I15" s="19">
        <v>0.53506057983579702</v>
      </c>
      <c r="J15" s="19"/>
      <c r="K15" s="19">
        <v>0.53126385850095004</v>
      </c>
      <c r="L15" s="19">
        <v>0.57966509232391905</v>
      </c>
      <c r="M15" s="19">
        <v>0.56127329848511698</v>
      </c>
      <c r="N15" s="19">
        <v>0.51808785473357599</v>
      </c>
      <c r="O15" s="19"/>
      <c r="P15" s="19">
        <v>0.50228132118691204</v>
      </c>
      <c r="Q15" s="19">
        <v>0.50654580853864595</v>
      </c>
      <c r="R15" s="19">
        <v>0.543935188908376</v>
      </c>
      <c r="S15" s="19">
        <v>0.59607406102885496</v>
      </c>
      <c r="T15" s="19"/>
      <c r="U15" s="19">
        <v>0.54726933151469903</v>
      </c>
      <c r="V15" s="19">
        <v>0.52009948394163596</v>
      </c>
      <c r="W15" s="19">
        <v>0.52991704366644499</v>
      </c>
      <c r="X15" s="19">
        <v>0.65461174608972705</v>
      </c>
      <c r="Y15" s="19">
        <v>0.56448680099555604</v>
      </c>
      <c r="Z15" s="19"/>
      <c r="AA15" s="19">
        <v>0.58012910427895703</v>
      </c>
      <c r="AB15" s="19">
        <v>0.53545482126463995</v>
      </c>
      <c r="AC15" s="19"/>
      <c r="AD15" s="19">
        <v>0.573477017227352</v>
      </c>
      <c r="AE15" s="19">
        <v>0.567038812012298</v>
      </c>
      <c r="AF15" s="19"/>
      <c r="AG15" s="19">
        <v>0.52961991813653098</v>
      </c>
      <c r="AH15" s="19">
        <v>0.55476910488708797</v>
      </c>
      <c r="AI15" s="19">
        <v>0.530589186987661</v>
      </c>
      <c r="AJ15" s="19">
        <v>0.60659337997052898</v>
      </c>
      <c r="AK15" s="19">
        <v>0.49730254958153902</v>
      </c>
      <c r="AL15" s="19">
        <v>0.590799104566615</v>
      </c>
      <c r="AM15" s="19">
        <v>0.51272838439175294</v>
      </c>
      <c r="AN15" s="19">
        <v>0.68925384038327497</v>
      </c>
      <c r="AO15" s="19">
        <v>0.68340933669880899</v>
      </c>
      <c r="AP15" s="19"/>
      <c r="AQ15" s="19">
        <v>0.58821812806620599</v>
      </c>
      <c r="AR15" s="19">
        <v>0.58725649593055596</v>
      </c>
      <c r="AS15" s="19">
        <v>0.166207909700158</v>
      </c>
      <c r="AT15" s="19">
        <v>0.45800933385459702</v>
      </c>
      <c r="AU15" s="19">
        <v>0.48050379038111801</v>
      </c>
      <c r="AV15" s="19">
        <v>0.50283580096900204</v>
      </c>
      <c r="AW15" s="19"/>
      <c r="AX15" s="19">
        <v>0.50670588919955595</v>
      </c>
      <c r="AY15" s="19">
        <v>0.62553056793565598</v>
      </c>
      <c r="AZ15" s="19">
        <v>0.46715831636987398</v>
      </c>
      <c r="BA15" s="19">
        <v>0.43637332747656798</v>
      </c>
      <c r="BB15" s="19">
        <v>0.49880819367309098</v>
      </c>
      <c r="BC15" s="19"/>
      <c r="BD15" s="19">
        <v>0.567543492645051</v>
      </c>
      <c r="BE15" s="19">
        <v>0.52468164303939901</v>
      </c>
      <c r="BF15" s="19"/>
      <c r="BG15" s="19">
        <v>0.53999287623388303</v>
      </c>
      <c r="BH15" s="19">
        <v>0.55600384402226699</v>
      </c>
      <c r="BI15" s="19"/>
      <c r="BJ15" s="19">
        <v>0.581348646988881</v>
      </c>
      <c r="BK15" s="19">
        <v>0.51425287566295697</v>
      </c>
    </row>
    <row r="16" spans="2:63" x14ac:dyDescent="0.35">
      <c r="B16" s="17" t="s">
        <v>328</v>
      </c>
      <c r="C16" s="19">
        <v>0.12884113328130301</v>
      </c>
      <c r="D16" s="19">
        <v>0.15150428253582399</v>
      </c>
      <c r="E16" s="19">
        <v>0.106917720445822</v>
      </c>
      <c r="F16" s="19"/>
      <c r="G16" s="19">
        <v>0.121942538940286</v>
      </c>
      <c r="H16" s="19">
        <v>0.122326629661122</v>
      </c>
      <c r="I16" s="19">
        <v>0.13655878430684501</v>
      </c>
      <c r="J16" s="19"/>
      <c r="K16" s="19">
        <v>0.120879492380254</v>
      </c>
      <c r="L16" s="19">
        <v>0.148884042592899</v>
      </c>
      <c r="M16" s="19">
        <v>0.104802664472802</v>
      </c>
      <c r="N16" s="19">
        <v>0.155642431308225</v>
      </c>
      <c r="O16" s="19"/>
      <c r="P16" s="19">
        <v>7.4626698423336899E-2</v>
      </c>
      <c r="Q16" s="19">
        <v>0.113224526391823</v>
      </c>
      <c r="R16" s="19">
        <v>0.19036198166107801</v>
      </c>
      <c r="S16" s="19">
        <v>0.13900926892875701</v>
      </c>
      <c r="T16" s="19"/>
      <c r="U16" s="19">
        <v>0.110122733489397</v>
      </c>
      <c r="V16" s="19">
        <v>0.160692083593824</v>
      </c>
      <c r="W16" s="19">
        <v>0.141001642862633</v>
      </c>
      <c r="X16" s="19">
        <v>0.158976787092697</v>
      </c>
      <c r="Y16" s="19">
        <v>0.18718765140638099</v>
      </c>
      <c r="Z16" s="19"/>
      <c r="AA16" s="19">
        <v>0.14305638290085401</v>
      </c>
      <c r="AB16" s="19">
        <v>0.139416705423061</v>
      </c>
      <c r="AC16" s="19"/>
      <c r="AD16" s="19">
        <v>0.13607514593908299</v>
      </c>
      <c r="AE16" s="19">
        <v>0.114004562840314</v>
      </c>
      <c r="AF16" s="19"/>
      <c r="AG16" s="19">
        <v>0.124788756647979</v>
      </c>
      <c r="AH16" s="19">
        <v>0.136787772976938</v>
      </c>
      <c r="AI16" s="19">
        <v>0.15521642716106401</v>
      </c>
      <c r="AJ16" s="19">
        <v>0.14545546983825899</v>
      </c>
      <c r="AK16" s="19">
        <v>9.9101934901785399E-2</v>
      </c>
      <c r="AL16" s="19">
        <v>0.13709993819008001</v>
      </c>
      <c r="AM16" s="19">
        <v>0.125458486555315</v>
      </c>
      <c r="AN16" s="19">
        <v>1.6666241029031002E-2</v>
      </c>
      <c r="AO16" s="19">
        <v>0.31659066330119101</v>
      </c>
      <c r="AP16" s="19"/>
      <c r="AQ16" s="19">
        <v>0.11301948364275299</v>
      </c>
      <c r="AR16" s="19">
        <v>0.16157142052978499</v>
      </c>
      <c r="AS16" s="19">
        <v>0.241117444691206</v>
      </c>
      <c r="AT16" s="19">
        <v>0.115591995823671</v>
      </c>
      <c r="AU16" s="19">
        <v>0.12873926384787601</v>
      </c>
      <c r="AV16" s="19">
        <v>0.126660187470437</v>
      </c>
      <c r="AW16" s="19"/>
      <c r="AX16" s="19">
        <v>0.15181402554377199</v>
      </c>
      <c r="AY16" s="19">
        <v>0.112721942416757</v>
      </c>
      <c r="AZ16" s="19">
        <v>0.118698955244068</v>
      </c>
      <c r="BA16" s="19">
        <v>0.158409479226543</v>
      </c>
      <c r="BB16" s="19">
        <v>0.12690999018947699</v>
      </c>
      <c r="BC16" s="19"/>
      <c r="BD16" s="19">
        <v>0.122608109120641</v>
      </c>
      <c r="BE16" s="19">
        <v>0.13661406363371001</v>
      </c>
      <c r="BF16" s="19"/>
      <c r="BG16" s="19">
        <v>0.12658702403764899</v>
      </c>
      <c r="BH16" s="19">
        <v>0.131639080836575</v>
      </c>
      <c r="BI16" s="19"/>
      <c r="BJ16" s="19">
        <v>0.111586876921261</v>
      </c>
      <c r="BK16" s="19">
        <v>0.153292603627458</v>
      </c>
    </row>
    <row r="17" spans="2:63" x14ac:dyDescent="0.35">
      <c r="B17" s="17" t="s">
        <v>96</v>
      </c>
      <c r="C17" s="20">
        <v>0.42083556824063401</v>
      </c>
      <c r="D17" s="20">
        <v>0.42773628043746897</v>
      </c>
      <c r="E17" s="20">
        <v>0.41453560650506499</v>
      </c>
      <c r="F17" s="20"/>
      <c r="G17" s="20">
        <v>0.41648157062517699</v>
      </c>
      <c r="H17" s="20">
        <v>0.45144369133349299</v>
      </c>
      <c r="I17" s="20">
        <v>0.39850179552895199</v>
      </c>
      <c r="J17" s="20"/>
      <c r="K17" s="20">
        <v>0.41038436612069501</v>
      </c>
      <c r="L17" s="20">
        <v>0.43078104973102099</v>
      </c>
      <c r="M17" s="20">
        <v>0.45647063401231502</v>
      </c>
      <c r="N17" s="20">
        <v>0.36244542342535102</v>
      </c>
      <c r="O17" s="20"/>
      <c r="P17" s="20">
        <v>0.42765462276357502</v>
      </c>
      <c r="Q17" s="20">
        <v>0.39332128214682199</v>
      </c>
      <c r="R17" s="20">
        <v>0.35357320724729802</v>
      </c>
      <c r="S17" s="20">
        <v>0.45706479210009798</v>
      </c>
      <c r="T17" s="20"/>
      <c r="U17" s="20">
        <v>0.43714659802530198</v>
      </c>
      <c r="V17" s="20">
        <v>0.35940740034781299</v>
      </c>
      <c r="W17" s="20">
        <v>0.38891540080381198</v>
      </c>
      <c r="X17" s="20">
        <v>0.49563495899703103</v>
      </c>
      <c r="Y17" s="20">
        <v>0.37729914958917499</v>
      </c>
      <c r="Z17" s="20"/>
      <c r="AA17" s="20">
        <v>0.43707272137810299</v>
      </c>
      <c r="AB17" s="20">
        <v>0.396038115841579</v>
      </c>
      <c r="AC17" s="20"/>
      <c r="AD17" s="20">
        <v>0.43740187128826802</v>
      </c>
      <c r="AE17" s="20">
        <v>0.45303424917198398</v>
      </c>
      <c r="AF17" s="20"/>
      <c r="AG17" s="20">
        <v>0.40483116148855203</v>
      </c>
      <c r="AH17" s="20">
        <v>0.41798133191015002</v>
      </c>
      <c r="AI17" s="20">
        <v>0.37537275982659701</v>
      </c>
      <c r="AJ17" s="20">
        <v>0.46113791013227001</v>
      </c>
      <c r="AK17" s="20">
        <v>0.39820061467975298</v>
      </c>
      <c r="AL17" s="20">
        <v>0.45369916637653601</v>
      </c>
      <c r="AM17" s="20">
        <v>0.387269897836438</v>
      </c>
      <c r="AN17" s="20">
        <v>0.67258759935424395</v>
      </c>
      <c r="AO17" s="20">
        <v>0.36681867339761798</v>
      </c>
      <c r="AP17" s="20"/>
      <c r="AQ17" s="20">
        <v>0.475198644423453</v>
      </c>
      <c r="AR17" s="20">
        <v>0.425685075400771</v>
      </c>
      <c r="AS17" s="20">
        <v>-7.4909534991048202E-2</v>
      </c>
      <c r="AT17" s="20">
        <v>0.342417338030925</v>
      </c>
      <c r="AU17" s="20">
        <v>0.35176452653324197</v>
      </c>
      <c r="AV17" s="20">
        <v>0.37617561349856599</v>
      </c>
      <c r="AW17" s="20"/>
      <c r="AX17" s="20">
        <v>0.35489186365578401</v>
      </c>
      <c r="AY17" s="20">
        <v>0.51280862551889805</v>
      </c>
      <c r="AZ17" s="20">
        <v>0.348459361125805</v>
      </c>
      <c r="BA17" s="20">
        <v>0.27796384825002501</v>
      </c>
      <c r="BB17" s="20">
        <v>0.37189820348361302</v>
      </c>
      <c r="BC17" s="20"/>
      <c r="BD17" s="20">
        <v>0.44493538352440998</v>
      </c>
      <c r="BE17" s="20">
        <v>0.38806757940568798</v>
      </c>
      <c r="BF17" s="20"/>
      <c r="BG17" s="20">
        <v>0.41340585219623399</v>
      </c>
      <c r="BH17" s="20">
        <v>0.424364763185692</v>
      </c>
      <c r="BI17" s="20"/>
      <c r="BJ17" s="20">
        <v>0.46976177006761999</v>
      </c>
      <c r="BK17" s="20">
        <v>0.36096027203549902</v>
      </c>
    </row>
    <row r="18" spans="2:63" x14ac:dyDescent="0.35">
      <c r="B18" s="15"/>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K22"/>
  <sheetViews>
    <sheetView showGridLines="0" topLeftCell="A8" workbookViewId="0">
      <pane xSplit="2" topLeftCell="C1" activePane="topRight" state="frozen"/>
      <selection pane="topRight" activeCell="B22" sqref="B22"/>
    </sheetView>
  </sheetViews>
  <sheetFormatPr defaultColWidth="10.81640625" defaultRowHeight="14.5" x14ac:dyDescent="0.35"/>
  <cols>
    <col min="2" max="2" width="25.7265625" customWidth="1"/>
    <col min="3" max="5" width="10.7265625" customWidth="1"/>
    <col min="6" max="6" width="2.1796875" customWidth="1"/>
    <col min="7" max="9" width="10.7265625" customWidth="1"/>
    <col min="10" max="10" width="2.1796875" customWidth="1"/>
    <col min="11" max="14" width="10.7265625" customWidth="1"/>
    <col min="15" max="15" width="2.1796875" customWidth="1"/>
    <col min="16" max="19" width="10.7265625" customWidth="1"/>
    <col min="20" max="20" width="2.1796875" customWidth="1"/>
    <col min="21" max="25" width="10.7265625" customWidth="1"/>
    <col min="26" max="26" width="2.1796875" customWidth="1"/>
    <col min="27" max="28" width="10.7265625" customWidth="1"/>
    <col min="29" max="29" width="2.1796875" customWidth="1"/>
    <col min="30" max="31" width="10.7265625" customWidth="1"/>
    <col min="32" max="32" width="2.1796875" customWidth="1"/>
    <col min="33" max="41" width="10.7265625" customWidth="1"/>
    <col min="42" max="42" width="2.1796875" customWidth="1"/>
    <col min="43" max="48" width="10.7265625" customWidth="1"/>
    <col min="49" max="49" width="2.1796875" customWidth="1"/>
    <col min="50"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s>
  <sheetData>
    <row r="2" spans="2:63" ht="40" customHeight="1" x14ac:dyDescent="0.35">
      <c r="D2" s="29" t="s">
        <v>488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5" spans="2:63" ht="30" customHeight="1" x14ac:dyDescent="0.35">
      <c r="B5" s="14"/>
      <c r="C5" s="14"/>
      <c r="D5" s="28" t="s">
        <v>66</v>
      </c>
      <c r="E5" s="28"/>
      <c r="F5" s="14"/>
      <c r="G5" s="28" t="s">
        <v>67</v>
      </c>
      <c r="H5" s="28"/>
      <c r="I5" s="28"/>
      <c r="J5" s="14"/>
      <c r="K5" s="28" t="s">
        <v>68</v>
      </c>
      <c r="L5" s="28"/>
      <c r="M5" s="28"/>
      <c r="N5" s="28"/>
      <c r="O5" s="14"/>
      <c r="P5" s="28" t="s">
        <v>69</v>
      </c>
      <c r="Q5" s="28"/>
      <c r="R5" s="28"/>
      <c r="S5" s="28"/>
      <c r="T5" s="14"/>
      <c r="U5" s="28" t="s">
        <v>70</v>
      </c>
      <c r="V5" s="28"/>
      <c r="W5" s="28"/>
      <c r="X5" s="28"/>
      <c r="Y5" s="28"/>
      <c r="Z5" s="14"/>
      <c r="AA5" s="28" t="s">
        <v>71</v>
      </c>
      <c r="AB5" s="28"/>
      <c r="AC5" s="14"/>
      <c r="AD5" s="28" t="s">
        <v>72</v>
      </c>
      <c r="AE5" s="28"/>
      <c r="AF5" s="14"/>
      <c r="AG5" s="28" t="s">
        <v>73</v>
      </c>
      <c r="AH5" s="28"/>
      <c r="AI5" s="28"/>
      <c r="AJ5" s="28"/>
      <c r="AK5" s="28"/>
      <c r="AL5" s="28"/>
      <c r="AM5" s="28"/>
      <c r="AN5" s="28"/>
      <c r="AO5" s="28"/>
      <c r="AP5" s="14"/>
      <c r="AQ5" s="28" t="s">
        <v>74</v>
      </c>
      <c r="AR5" s="28"/>
      <c r="AS5" s="28"/>
      <c r="AT5" s="28"/>
      <c r="AU5" s="28"/>
      <c r="AV5" s="28"/>
      <c r="AW5" s="14"/>
      <c r="AX5" s="28" t="s">
        <v>75</v>
      </c>
      <c r="AY5" s="28"/>
      <c r="AZ5" s="28"/>
      <c r="BA5" s="28"/>
      <c r="BB5" s="28"/>
      <c r="BC5" s="14"/>
      <c r="BD5" s="28" t="s">
        <v>76</v>
      </c>
      <c r="BE5" s="28"/>
      <c r="BF5" s="14"/>
      <c r="BG5" s="28" t="s">
        <v>77</v>
      </c>
      <c r="BH5" s="28"/>
      <c r="BI5" s="14"/>
      <c r="BJ5" s="28" t="s">
        <v>78</v>
      </c>
      <c r="BK5" s="28"/>
    </row>
    <row r="6" spans="2:63" ht="116" x14ac:dyDescent="0.35">
      <c r="B6" t="s">
        <v>14</v>
      </c>
      <c r="C6" s="9" t="s">
        <v>15</v>
      </c>
      <c r="D6" s="12" t="s">
        <v>16</v>
      </c>
      <c r="E6" s="12" t="s">
        <v>17</v>
      </c>
      <c r="G6" s="12" t="s">
        <v>20</v>
      </c>
      <c r="H6" s="12" t="s">
        <v>21</v>
      </c>
      <c r="I6" s="12" t="s">
        <v>22</v>
      </c>
      <c r="K6" s="12" t="s">
        <v>23</v>
      </c>
      <c r="L6" s="12" t="s">
        <v>24</v>
      </c>
      <c r="M6" s="12" t="s">
        <v>25</v>
      </c>
      <c r="N6" s="12" t="s">
        <v>26</v>
      </c>
      <c r="P6" s="12" t="s">
        <v>27</v>
      </c>
      <c r="Q6" s="12" t="s">
        <v>28</v>
      </c>
      <c r="R6" s="12" t="s">
        <v>29</v>
      </c>
      <c r="S6" s="12" t="s">
        <v>30</v>
      </c>
      <c r="U6" s="12" t="s">
        <v>31</v>
      </c>
      <c r="V6" s="12" t="s">
        <v>32</v>
      </c>
      <c r="W6" s="12" t="s">
        <v>33</v>
      </c>
      <c r="X6" s="12" t="s">
        <v>34</v>
      </c>
      <c r="Y6" s="12" t="s">
        <v>35</v>
      </c>
      <c r="AA6" s="12" t="s">
        <v>36</v>
      </c>
      <c r="AB6" s="12" t="s">
        <v>37</v>
      </c>
      <c r="AD6" s="12" t="s">
        <v>38</v>
      </c>
      <c r="AE6" s="12" t="s">
        <v>39</v>
      </c>
      <c r="AG6" s="12" t="s">
        <v>40</v>
      </c>
      <c r="AH6" s="12" t="s">
        <v>41</v>
      </c>
      <c r="AI6" s="12" t="s">
        <v>42</v>
      </c>
      <c r="AJ6" s="12" t="s">
        <v>43</v>
      </c>
      <c r="AK6" s="12" t="s">
        <v>44</v>
      </c>
      <c r="AL6" s="12" t="s">
        <v>45</v>
      </c>
      <c r="AM6" s="12" t="s">
        <v>46</v>
      </c>
      <c r="AN6" s="12" t="s">
        <v>47</v>
      </c>
      <c r="AO6" s="12" t="s">
        <v>48</v>
      </c>
      <c r="AQ6" s="12" t="s">
        <v>49</v>
      </c>
      <c r="AR6" s="12" t="s">
        <v>50</v>
      </c>
      <c r="AS6" s="12" t="s">
        <v>51</v>
      </c>
      <c r="AT6" s="12" t="s">
        <v>52</v>
      </c>
      <c r="AU6" s="12" t="s">
        <v>53</v>
      </c>
      <c r="AV6" s="12" t="s">
        <v>54</v>
      </c>
      <c r="AX6" s="12" t="s">
        <v>55</v>
      </c>
      <c r="AY6" s="12" t="s">
        <v>56</v>
      </c>
      <c r="AZ6" s="12" t="s">
        <v>57</v>
      </c>
      <c r="BA6" s="12" t="s">
        <v>58</v>
      </c>
      <c r="BB6" s="12" t="s">
        <v>59</v>
      </c>
      <c r="BD6" s="12" t="s">
        <v>60</v>
      </c>
      <c r="BE6" s="12" t="s">
        <v>61</v>
      </c>
      <c r="BG6" s="12" t="s">
        <v>62</v>
      </c>
      <c r="BH6" s="12" t="s">
        <v>63</v>
      </c>
      <c r="BJ6" s="12" t="s">
        <v>64</v>
      </c>
      <c r="BK6" s="12" t="s">
        <v>65</v>
      </c>
    </row>
    <row r="7" spans="2:63" ht="30" customHeight="1" x14ac:dyDescent="0.35">
      <c r="B7" s="10" t="s">
        <v>18</v>
      </c>
      <c r="C7" s="10">
        <v>1010</v>
      </c>
      <c r="D7" s="10">
        <v>477</v>
      </c>
      <c r="E7" s="10">
        <v>530</v>
      </c>
      <c r="F7" s="10"/>
      <c r="G7" s="10">
        <v>154</v>
      </c>
      <c r="H7" s="10">
        <v>389</v>
      </c>
      <c r="I7" s="10">
        <v>467</v>
      </c>
      <c r="J7" s="10"/>
      <c r="K7" s="10">
        <v>185</v>
      </c>
      <c r="L7" s="10">
        <v>213</v>
      </c>
      <c r="M7" s="10">
        <v>395</v>
      </c>
      <c r="N7" s="10">
        <v>217</v>
      </c>
      <c r="O7" s="10"/>
      <c r="P7" s="10">
        <v>160</v>
      </c>
      <c r="Q7" s="10">
        <v>207</v>
      </c>
      <c r="R7" s="10">
        <v>178</v>
      </c>
      <c r="S7" s="10">
        <v>410</v>
      </c>
      <c r="T7" s="10"/>
      <c r="U7" s="10">
        <v>534</v>
      </c>
      <c r="V7" s="10">
        <v>237</v>
      </c>
      <c r="W7" s="10">
        <v>128</v>
      </c>
      <c r="X7" s="10">
        <v>79</v>
      </c>
      <c r="Y7" s="10">
        <v>15</v>
      </c>
      <c r="Z7" s="10"/>
      <c r="AA7" s="10">
        <v>325</v>
      </c>
      <c r="AB7" s="10">
        <v>340</v>
      </c>
      <c r="AC7" s="10"/>
      <c r="AD7" s="10">
        <v>407</v>
      </c>
      <c r="AE7" s="10">
        <v>427</v>
      </c>
      <c r="AF7" s="10"/>
      <c r="AG7" s="10">
        <v>223</v>
      </c>
      <c r="AH7" s="10">
        <v>239</v>
      </c>
      <c r="AI7" s="10">
        <v>89</v>
      </c>
      <c r="AJ7" s="10">
        <v>177</v>
      </c>
      <c r="AK7" s="10">
        <v>65</v>
      </c>
      <c r="AL7" s="10">
        <v>42</v>
      </c>
      <c r="AM7" s="10">
        <v>23</v>
      </c>
      <c r="AN7" s="10">
        <v>55</v>
      </c>
      <c r="AO7" s="10">
        <v>3</v>
      </c>
      <c r="AP7" s="10"/>
      <c r="AQ7" s="10">
        <v>485</v>
      </c>
      <c r="AR7" s="10">
        <v>235</v>
      </c>
      <c r="AS7" s="10">
        <v>15</v>
      </c>
      <c r="AT7" s="10">
        <v>72</v>
      </c>
      <c r="AU7" s="10">
        <v>169</v>
      </c>
      <c r="AV7" s="10">
        <v>22</v>
      </c>
      <c r="AW7" s="10"/>
      <c r="AX7" s="10">
        <v>176</v>
      </c>
      <c r="AY7" s="10">
        <v>473</v>
      </c>
      <c r="AZ7" s="10">
        <v>34</v>
      </c>
      <c r="BA7" s="10">
        <v>144</v>
      </c>
      <c r="BB7" s="10">
        <v>183</v>
      </c>
      <c r="BC7" s="10"/>
      <c r="BD7" s="10">
        <v>654</v>
      </c>
      <c r="BE7" s="10">
        <v>351</v>
      </c>
      <c r="BF7" s="10"/>
      <c r="BG7" s="10">
        <v>484</v>
      </c>
      <c r="BH7" s="10">
        <v>523</v>
      </c>
      <c r="BI7" s="10"/>
      <c r="BJ7" s="10">
        <v>583</v>
      </c>
      <c r="BK7" s="10">
        <v>400</v>
      </c>
    </row>
    <row r="8" spans="2:63" ht="30" customHeight="1" x14ac:dyDescent="0.35">
      <c r="B8" s="11" t="s">
        <v>19</v>
      </c>
      <c r="C8" s="11">
        <v>1010</v>
      </c>
      <c r="D8" s="11">
        <v>504</v>
      </c>
      <c r="E8" s="11">
        <v>503</v>
      </c>
      <c r="F8" s="11"/>
      <c r="G8" s="11">
        <v>177</v>
      </c>
      <c r="H8" s="11">
        <v>366</v>
      </c>
      <c r="I8" s="11">
        <v>467</v>
      </c>
      <c r="J8" s="11"/>
      <c r="K8" s="11">
        <v>172</v>
      </c>
      <c r="L8" s="11">
        <v>210</v>
      </c>
      <c r="M8" s="11">
        <v>387</v>
      </c>
      <c r="N8" s="11">
        <v>241</v>
      </c>
      <c r="O8" s="11"/>
      <c r="P8" s="11">
        <v>162</v>
      </c>
      <c r="Q8" s="11">
        <v>211</v>
      </c>
      <c r="R8" s="11">
        <v>177</v>
      </c>
      <c r="S8" s="11">
        <v>407</v>
      </c>
      <c r="T8" s="11"/>
      <c r="U8" s="11">
        <v>557</v>
      </c>
      <c r="V8" s="11">
        <v>223</v>
      </c>
      <c r="W8" s="11">
        <v>122</v>
      </c>
      <c r="X8" s="11">
        <v>75</v>
      </c>
      <c r="Y8" s="11">
        <v>15</v>
      </c>
      <c r="Z8" s="11"/>
      <c r="AA8" s="11">
        <v>322</v>
      </c>
      <c r="AB8" s="11">
        <v>343</v>
      </c>
      <c r="AC8" s="11"/>
      <c r="AD8" s="11">
        <v>403</v>
      </c>
      <c r="AE8" s="11">
        <v>429</v>
      </c>
      <c r="AF8" s="11"/>
      <c r="AG8" s="11">
        <v>223</v>
      </c>
      <c r="AH8" s="11">
        <v>236</v>
      </c>
      <c r="AI8" s="11">
        <v>85</v>
      </c>
      <c r="AJ8" s="11">
        <v>185</v>
      </c>
      <c r="AK8" s="11">
        <v>65</v>
      </c>
      <c r="AL8" s="11">
        <v>45</v>
      </c>
      <c r="AM8" s="11">
        <v>23</v>
      </c>
      <c r="AN8" s="11">
        <v>57</v>
      </c>
      <c r="AO8" s="11">
        <v>3</v>
      </c>
      <c r="AP8" s="11"/>
      <c r="AQ8" s="11">
        <v>482</v>
      </c>
      <c r="AR8" s="11">
        <v>234</v>
      </c>
      <c r="AS8" s="11">
        <v>15</v>
      </c>
      <c r="AT8" s="11">
        <v>72</v>
      </c>
      <c r="AU8" s="11">
        <v>173</v>
      </c>
      <c r="AV8" s="11">
        <v>22</v>
      </c>
      <c r="AW8" s="11"/>
      <c r="AX8" s="11">
        <v>181</v>
      </c>
      <c r="AY8" s="11">
        <v>472</v>
      </c>
      <c r="AZ8" s="11">
        <v>35</v>
      </c>
      <c r="BA8" s="11">
        <v>140</v>
      </c>
      <c r="BB8" s="11">
        <v>181</v>
      </c>
      <c r="BC8" s="11"/>
      <c r="BD8" s="11">
        <v>647</v>
      </c>
      <c r="BE8" s="11">
        <v>358</v>
      </c>
      <c r="BF8" s="11"/>
      <c r="BG8" s="11">
        <v>482</v>
      </c>
      <c r="BH8" s="11">
        <v>525</v>
      </c>
      <c r="BI8" s="11"/>
      <c r="BJ8" s="11">
        <v>578</v>
      </c>
      <c r="BK8" s="11">
        <v>404</v>
      </c>
    </row>
    <row r="9" spans="2:63" x14ac:dyDescent="0.35">
      <c r="B9" s="17" t="s">
        <v>322</v>
      </c>
      <c r="C9" s="16">
        <v>4.9454549280308402E-2</v>
      </c>
      <c r="D9" s="16">
        <v>5.4279972146535301E-2</v>
      </c>
      <c r="E9" s="16">
        <v>4.49177596716328E-2</v>
      </c>
      <c r="F9" s="16"/>
      <c r="G9" s="16">
        <v>9.26105424835795E-2</v>
      </c>
      <c r="H9" s="16">
        <v>5.8902472263189801E-2</v>
      </c>
      <c r="I9" s="16">
        <v>2.5704066574002201E-2</v>
      </c>
      <c r="J9" s="16"/>
      <c r="K9" s="16">
        <v>5.25539164163603E-2</v>
      </c>
      <c r="L9" s="16">
        <v>4.83779323961279E-2</v>
      </c>
      <c r="M9" s="16">
        <v>4.5254681690241501E-2</v>
      </c>
      <c r="N9" s="16">
        <v>5.4921020796998801E-2</v>
      </c>
      <c r="O9" s="16"/>
      <c r="P9" s="16">
        <v>5.8506540277565501E-2</v>
      </c>
      <c r="Q9" s="16">
        <v>3.7845771286371399E-2</v>
      </c>
      <c r="R9" s="16">
        <v>6.5188232272010996E-2</v>
      </c>
      <c r="S9" s="16">
        <v>4.2063186215116399E-2</v>
      </c>
      <c r="T9" s="16"/>
      <c r="U9" s="16">
        <v>4.6429109900687403E-2</v>
      </c>
      <c r="V9" s="16">
        <v>4.3714476273354702E-2</v>
      </c>
      <c r="W9" s="16">
        <v>2.2153609192543999E-2</v>
      </c>
      <c r="X9" s="16">
        <v>0.106626444272215</v>
      </c>
      <c r="Y9" s="16">
        <v>0.11868079965598</v>
      </c>
      <c r="Z9" s="16"/>
      <c r="AA9" s="16">
        <v>7.1326144857452103E-2</v>
      </c>
      <c r="AB9" s="16">
        <v>5.32824534649717E-2</v>
      </c>
      <c r="AC9" s="16"/>
      <c r="AD9" s="16">
        <v>5.0118638920503E-2</v>
      </c>
      <c r="AE9" s="16">
        <v>5.1940383726841802E-2</v>
      </c>
      <c r="AF9" s="16"/>
      <c r="AG9" s="16">
        <v>5.2660523172425797E-2</v>
      </c>
      <c r="AH9" s="16">
        <v>2.8593683932299399E-2</v>
      </c>
      <c r="AI9" s="16">
        <v>1.03157822684877E-2</v>
      </c>
      <c r="AJ9" s="16">
        <v>9.4801636814569004E-2</v>
      </c>
      <c r="AK9" s="16">
        <v>4.3541792649598302E-2</v>
      </c>
      <c r="AL9" s="16">
        <v>3.1161424232901899E-2</v>
      </c>
      <c r="AM9" s="16">
        <v>3.85533132226034E-2</v>
      </c>
      <c r="AN9" s="16">
        <v>6.0550405809335697E-2</v>
      </c>
      <c r="AO9" s="16">
        <v>0</v>
      </c>
      <c r="AP9" s="16"/>
      <c r="AQ9" s="16">
        <v>3.4610112166134799E-2</v>
      </c>
      <c r="AR9" s="16">
        <v>5.2523791473326101E-2</v>
      </c>
      <c r="AS9" s="16">
        <v>0.10008872574563001</v>
      </c>
      <c r="AT9" s="16">
        <v>0.103045464399978</v>
      </c>
      <c r="AU9" s="16">
        <v>6.4401685673582301E-2</v>
      </c>
      <c r="AV9" s="16">
        <v>4.2284293605773703E-2</v>
      </c>
      <c r="AW9" s="16"/>
      <c r="AX9" s="16">
        <v>3.0324617706336002E-2</v>
      </c>
      <c r="AY9" s="16">
        <v>6.4708985954019596E-2</v>
      </c>
      <c r="AZ9" s="16">
        <v>0.131774446236886</v>
      </c>
      <c r="BA9" s="16">
        <v>2.6077732679257799E-2</v>
      </c>
      <c r="BB9" s="16">
        <v>3.1115924319098098E-2</v>
      </c>
      <c r="BC9" s="16"/>
      <c r="BD9" s="16">
        <v>4.3943329834282001E-2</v>
      </c>
      <c r="BE9" s="16">
        <v>6.0082958972405599E-2</v>
      </c>
      <c r="BF9" s="16"/>
      <c r="BG9" s="16">
        <v>3.6272935625060503E-2</v>
      </c>
      <c r="BH9" s="16">
        <v>6.1823916727128898E-2</v>
      </c>
      <c r="BI9" s="16"/>
      <c r="BJ9" s="16">
        <v>4.3787884271175803E-2</v>
      </c>
      <c r="BK9" s="16">
        <v>5.8685242359041399E-2</v>
      </c>
    </row>
    <row r="10" spans="2:63" x14ac:dyDescent="0.35">
      <c r="B10" s="17" t="s">
        <v>323</v>
      </c>
      <c r="C10" s="16">
        <v>0.109232460165872</v>
      </c>
      <c r="D10" s="16">
        <v>0.139671360010407</v>
      </c>
      <c r="E10" s="16">
        <v>7.9407118327776402E-2</v>
      </c>
      <c r="F10" s="16"/>
      <c r="G10" s="16">
        <v>0.112208690699417</v>
      </c>
      <c r="H10" s="16">
        <v>0.10621438495258501</v>
      </c>
      <c r="I10" s="16">
        <v>0.110469881117766</v>
      </c>
      <c r="J10" s="16"/>
      <c r="K10" s="16">
        <v>8.2623703736721593E-2</v>
      </c>
      <c r="L10" s="16">
        <v>7.9947227340009794E-2</v>
      </c>
      <c r="M10" s="16">
        <v>0.13046761493091799</v>
      </c>
      <c r="N10" s="16">
        <v>0.119634738899611</v>
      </c>
      <c r="O10" s="16"/>
      <c r="P10" s="16">
        <v>8.3235116546373805E-2</v>
      </c>
      <c r="Q10" s="16">
        <v>0.113705584939717</v>
      </c>
      <c r="R10" s="16">
        <v>0.11172102322968901</v>
      </c>
      <c r="S10" s="16">
        <v>0.121162392345389</v>
      </c>
      <c r="T10" s="16"/>
      <c r="U10" s="16">
        <v>8.8881468169887304E-2</v>
      </c>
      <c r="V10" s="16">
        <v>0.114907927813357</v>
      </c>
      <c r="W10" s="16">
        <v>0.14929922186056899</v>
      </c>
      <c r="X10" s="16">
        <v>0.156013842461177</v>
      </c>
      <c r="Y10" s="16">
        <v>0.18712354678792201</v>
      </c>
      <c r="Z10" s="16"/>
      <c r="AA10" s="16">
        <v>8.1668609053395694E-2</v>
      </c>
      <c r="AB10" s="16">
        <v>0.11922437807378</v>
      </c>
      <c r="AC10" s="16"/>
      <c r="AD10" s="16">
        <v>9.4662399638037603E-2</v>
      </c>
      <c r="AE10" s="16">
        <v>0.12127718805877701</v>
      </c>
      <c r="AF10" s="16"/>
      <c r="AG10" s="16">
        <v>7.3479122735089206E-2</v>
      </c>
      <c r="AH10" s="16">
        <v>0.13669767039486799</v>
      </c>
      <c r="AI10" s="16">
        <v>0.14741875521241399</v>
      </c>
      <c r="AJ10" s="16">
        <v>0.12688567557320601</v>
      </c>
      <c r="AK10" s="16">
        <v>0.14678372221182201</v>
      </c>
      <c r="AL10" s="16">
        <v>0.113632992041033</v>
      </c>
      <c r="AM10" s="16">
        <v>9.0042006727556995E-2</v>
      </c>
      <c r="AN10" s="16">
        <v>3.1703603407809297E-2</v>
      </c>
      <c r="AO10" s="16">
        <v>0.31659066330119101</v>
      </c>
      <c r="AP10" s="16"/>
      <c r="AQ10" s="16">
        <v>0.119789376763994</v>
      </c>
      <c r="AR10" s="16">
        <v>0.12034051511322801</v>
      </c>
      <c r="AS10" s="16">
        <v>0.16838487644771799</v>
      </c>
      <c r="AT10" s="16">
        <v>9.4504358007124895E-2</v>
      </c>
      <c r="AU10" s="16">
        <v>8.1870984480548595E-2</v>
      </c>
      <c r="AV10" s="16">
        <v>4.3966186721741102E-2</v>
      </c>
      <c r="AW10" s="16"/>
      <c r="AX10" s="16">
        <v>9.7294204769069095E-2</v>
      </c>
      <c r="AY10" s="16">
        <v>0.13262013882477999</v>
      </c>
      <c r="AZ10" s="16">
        <v>8.4696794736858899E-2</v>
      </c>
      <c r="BA10" s="16">
        <v>8.9140086272704602E-2</v>
      </c>
      <c r="BB10" s="16">
        <v>8.0585844675255799E-2</v>
      </c>
      <c r="BC10" s="16"/>
      <c r="BD10" s="16">
        <v>0.104826885322426</v>
      </c>
      <c r="BE10" s="16">
        <v>0.11865740579513299</v>
      </c>
      <c r="BF10" s="16"/>
      <c r="BG10" s="16">
        <v>0.123466590783136</v>
      </c>
      <c r="BH10" s="16">
        <v>9.6797789036436696E-2</v>
      </c>
      <c r="BI10" s="16"/>
      <c r="BJ10" s="16">
        <v>0.109880294944379</v>
      </c>
      <c r="BK10" s="16">
        <v>0.112154183621897</v>
      </c>
    </row>
    <row r="11" spans="2:63" x14ac:dyDescent="0.35">
      <c r="B11" s="17" t="s">
        <v>324</v>
      </c>
      <c r="C11" s="16">
        <v>0.222812182603532</v>
      </c>
      <c r="D11" s="16">
        <v>0.22237788659376601</v>
      </c>
      <c r="E11" s="16">
        <v>0.22255983127843701</v>
      </c>
      <c r="F11" s="16"/>
      <c r="G11" s="16">
        <v>0.14278706477429201</v>
      </c>
      <c r="H11" s="16">
        <v>0.19461878182637801</v>
      </c>
      <c r="I11" s="16">
        <v>0.275216797595568</v>
      </c>
      <c r="J11" s="16"/>
      <c r="K11" s="16">
        <v>0.266441507002186</v>
      </c>
      <c r="L11" s="16">
        <v>0.248732076363644</v>
      </c>
      <c r="M11" s="16">
        <v>0.20902081042278101</v>
      </c>
      <c r="N11" s="16">
        <v>0.19125518773027</v>
      </c>
      <c r="O11" s="16"/>
      <c r="P11" s="16">
        <v>0.25326162796917701</v>
      </c>
      <c r="Q11" s="16">
        <v>0.162190623388522</v>
      </c>
      <c r="R11" s="16">
        <v>0.18543773877714401</v>
      </c>
      <c r="S11" s="16">
        <v>0.26176821883280699</v>
      </c>
      <c r="T11" s="16"/>
      <c r="U11" s="16">
        <v>0.21085488445655901</v>
      </c>
      <c r="V11" s="16">
        <v>0.23670664827292001</v>
      </c>
      <c r="W11" s="16">
        <v>0.245452002013542</v>
      </c>
      <c r="X11" s="16">
        <v>0.25502808347364198</v>
      </c>
      <c r="Y11" s="16">
        <v>0.24836899404125201</v>
      </c>
      <c r="Z11" s="16"/>
      <c r="AA11" s="16">
        <v>0.23223147206813699</v>
      </c>
      <c r="AB11" s="16">
        <v>0.19708771627647201</v>
      </c>
      <c r="AC11" s="16"/>
      <c r="AD11" s="16">
        <v>0.23878834606027199</v>
      </c>
      <c r="AE11" s="16">
        <v>0.18353120782018301</v>
      </c>
      <c r="AF11" s="16"/>
      <c r="AG11" s="16">
        <v>0.243839164340899</v>
      </c>
      <c r="AH11" s="16">
        <v>0.206446855344635</v>
      </c>
      <c r="AI11" s="16">
        <v>0.213539136957409</v>
      </c>
      <c r="AJ11" s="16">
        <v>0.23926903747608699</v>
      </c>
      <c r="AK11" s="16">
        <v>0.19386757513505601</v>
      </c>
      <c r="AL11" s="16">
        <v>0.20991661903793801</v>
      </c>
      <c r="AM11" s="16">
        <v>0.16964464959959299</v>
      </c>
      <c r="AN11" s="16">
        <v>0.16607645729782</v>
      </c>
      <c r="AO11" s="16">
        <v>0.68340933669880899</v>
      </c>
      <c r="AP11" s="16"/>
      <c r="AQ11" s="16">
        <v>0.228397188989687</v>
      </c>
      <c r="AR11" s="16">
        <v>0.239897197910416</v>
      </c>
      <c r="AS11" s="16">
        <v>6.3313240295205006E-2</v>
      </c>
      <c r="AT11" s="16">
        <v>0.19894401019076199</v>
      </c>
      <c r="AU11" s="16">
        <v>0.18479053431977599</v>
      </c>
      <c r="AV11" s="16">
        <v>0.30470939500965699</v>
      </c>
      <c r="AW11" s="16"/>
      <c r="AX11" s="16">
        <v>0.186557142782457</v>
      </c>
      <c r="AY11" s="16">
        <v>0.23814947380277199</v>
      </c>
      <c r="AZ11" s="16">
        <v>0.11112057763824799</v>
      </c>
      <c r="BA11" s="16">
        <v>0.262382581692926</v>
      </c>
      <c r="BB11" s="16">
        <v>0.21001681286507201</v>
      </c>
      <c r="BC11" s="16"/>
      <c r="BD11" s="16">
        <v>0.22080204136915599</v>
      </c>
      <c r="BE11" s="16">
        <v>0.22672861590951801</v>
      </c>
      <c r="BF11" s="16"/>
      <c r="BG11" s="16">
        <v>0.228039907046759</v>
      </c>
      <c r="BH11" s="16">
        <v>0.219281457704955</v>
      </c>
      <c r="BI11" s="16"/>
      <c r="BJ11" s="16">
        <v>0.209172806496183</v>
      </c>
      <c r="BK11" s="16">
        <v>0.23995908705824501</v>
      </c>
    </row>
    <row r="12" spans="2:63" x14ac:dyDescent="0.35">
      <c r="B12" s="17" t="s">
        <v>325</v>
      </c>
      <c r="C12" s="16">
        <v>0.25991355486767898</v>
      </c>
      <c r="D12" s="16">
        <v>0.26853239846079202</v>
      </c>
      <c r="E12" s="16">
        <v>0.25283193157607903</v>
      </c>
      <c r="F12" s="16"/>
      <c r="G12" s="16">
        <v>0.221457626403499</v>
      </c>
      <c r="H12" s="16">
        <v>0.27225111601197</v>
      </c>
      <c r="I12" s="16">
        <v>0.26481357681345302</v>
      </c>
      <c r="J12" s="16"/>
      <c r="K12" s="16">
        <v>0.25957103586136299</v>
      </c>
      <c r="L12" s="16">
        <v>0.254732825349267</v>
      </c>
      <c r="M12" s="16">
        <v>0.27757145232152602</v>
      </c>
      <c r="N12" s="16">
        <v>0.23633295811376201</v>
      </c>
      <c r="O12" s="16"/>
      <c r="P12" s="16">
        <v>0.24744408714609001</v>
      </c>
      <c r="Q12" s="16">
        <v>0.26337861080660302</v>
      </c>
      <c r="R12" s="16">
        <v>0.24840997669159801</v>
      </c>
      <c r="S12" s="16">
        <v>0.274285903038333</v>
      </c>
      <c r="T12" s="16"/>
      <c r="U12" s="16">
        <v>0.25626564709803601</v>
      </c>
      <c r="V12" s="16">
        <v>0.27582299239244901</v>
      </c>
      <c r="W12" s="16">
        <v>0.25783429484480402</v>
      </c>
      <c r="X12" s="16">
        <v>0.250606837795042</v>
      </c>
      <c r="Y12" s="16">
        <v>0.128618335974582</v>
      </c>
      <c r="Z12" s="16"/>
      <c r="AA12" s="16">
        <v>0.27850074676935099</v>
      </c>
      <c r="AB12" s="16">
        <v>0.255658020174373</v>
      </c>
      <c r="AC12" s="16"/>
      <c r="AD12" s="16">
        <v>0.256410710744017</v>
      </c>
      <c r="AE12" s="16">
        <v>0.27031770273024902</v>
      </c>
      <c r="AF12" s="16"/>
      <c r="AG12" s="16">
        <v>0.27724636076829101</v>
      </c>
      <c r="AH12" s="16">
        <v>0.29818425878640897</v>
      </c>
      <c r="AI12" s="16">
        <v>0.30082934630332803</v>
      </c>
      <c r="AJ12" s="16">
        <v>0.24094687912264601</v>
      </c>
      <c r="AK12" s="16">
        <v>0.26874443098221801</v>
      </c>
      <c r="AL12" s="16">
        <v>0.179920855847886</v>
      </c>
      <c r="AM12" s="16">
        <v>0.27644741326494499</v>
      </c>
      <c r="AN12" s="16">
        <v>0.22274208788964101</v>
      </c>
      <c r="AO12" s="16">
        <v>0</v>
      </c>
      <c r="AP12" s="16"/>
      <c r="AQ12" s="16">
        <v>0.279010290518305</v>
      </c>
      <c r="AR12" s="16">
        <v>0.26728626994587801</v>
      </c>
      <c r="AS12" s="16">
        <v>0.29825609123938801</v>
      </c>
      <c r="AT12" s="16">
        <v>0.21770653847681301</v>
      </c>
      <c r="AU12" s="16">
        <v>0.23039915275618</v>
      </c>
      <c r="AV12" s="16">
        <v>0.251635507242779</v>
      </c>
      <c r="AW12" s="16"/>
      <c r="AX12" s="16">
        <v>0.22209418987531601</v>
      </c>
      <c r="AY12" s="16">
        <v>0.235830973685105</v>
      </c>
      <c r="AZ12" s="16">
        <v>0.38237864090405999</v>
      </c>
      <c r="BA12" s="16">
        <v>0.33373220067444398</v>
      </c>
      <c r="BB12" s="16">
        <v>0.279650077662563</v>
      </c>
      <c r="BC12" s="16"/>
      <c r="BD12" s="16">
        <v>0.27535434801090197</v>
      </c>
      <c r="BE12" s="16">
        <v>0.235445725467128</v>
      </c>
      <c r="BF12" s="16"/>
      <c r="BG12" s="16">
        <v>0.26240326225390698</v>
      </c>
      <c r="BH12" s="16">
        <v>0.25343298021555999</v>
      </c>
      <c r="BI12" s="16"/>
      <c r="BJ12" s="16">
        <v>0.28182709119395399</v>
      </c>
      <c r="BK12" s="16">
        <v>0.23499091670243</v>
      </c>
    </row>
    <row r="13" spans="2:63" x14ac:dyDescent="0.35">
      <c r="B13" s="17" t="s">
        <v>326</v>
      </c>
      <c r="C13" s="16">
        <v>0.31061514536458801</v>
      </c>
      <c r="D13" s="16">
        <v>0.27463324353014201</v>
      </c>
      <c r="E13" s="16">
        <v>0.346593429029315</v>
      </c>
      <c r="F13" s="16"/>
      <c r="G13" s="16">
        <v>0.342075495778348</v>
      </c>
      <c r="H13" s="16">
        <v>0.33985426914951</v>
      </c>
      <c r="I13" s="16">
        <v>0.27578754010919998</v>
      </c>
      <c r="J13" s="16"/>
      <c r="K13" s="16">
        <v>0.30673646088152801</v>
      </c>
      <c r="L13" s="16">
        <v>0.35885914301753502</v>
      </c>
      <c r="M13" s="16">
        <v>0.27432811163070597</v>
      </c>
      <c r="N13" s="16">
        <v>0.32960368188550299</v>
      </c>
      <c r="O13" s="16"/>
      <c r="P13" s="16">
        <v>0.29633690844940203</v>
      </c>
      <c r="Q13" s="16">
        <v>0.36569849072819099</v>
      </c>
      <c r="R13" s="16">
        <v>0.34565631725004398</v>
      </c>
      <c r="S13" s="16">
        <v>0.26855219236598998</v>
      </c>
      <c r="T13" s="16"/>
      <c r="U13" s="16">
        <v>0.33982558545700098</v>
      </c>
      <c r="V13" s="16">
        <v>0.29455427279429303</v>
      </c>
      <c r="W13" s="16">
        <v>0.28481781602218698</v>
      </c>
      <c r="X13" s="16">
        <v>0.19601361139357201</v>
      </c>
      <c r="Y13" s="16">
        <v>0.31720832354026401</v>
      </c>
      <c r="Z13" s="16"/>
      <c r="AA13" s="16">
        <v>0.30969997907330699</v>
      </c>
      <c r="AB13" s="16">
        <v>0.32221937490271702</v>
      </c>
      <c r="AC13" s="16"/>
      <c r="AD13" s="16">
        <v>0.32440298577056598</v>
      </c>
      <c r="AE13" s="16">
        <v>0.32199286460374399</v>
      </c>
      <c r="AF13" s="16"/>
      <c r="AG13" s="16">
        <v>0.31284677331146898</v>
      </c>
      <c r="AH13" s="16">
        <v>0.29975549283755998</v>
      </c>
      <c r="AI13" s="16">
        <v>0.31778719990320797</v>
      </c>
      <c r="AJ13" s="16">
        <v>0.26987887984275899</v>
      </c>
      <c r="AK13" s="16">
        <v>0.270775915238958</v>
      </c>
      <c r="AL13" s="16">
        <v>0.42971655399888498</v>
      </c>
      <c r="AM13" s="16">
        <v>0.425312617185302</v>
      </c>
      <c r="AN13" s="16">
        <v>0.47494656496076099</v>
      </c>
      <c r="AO13" s="16">
        <v>0</v>
      </c>
      <c r="AP13" s="16"/>
      <c r="AQ13" s="16">
        <v>0.28457488303012801</v>
      </c>
      <c r="AR13" s="16">
        <v>0.292856578521416</v>
      </c>
      <c r="AS13" s="16">
        <v>0.36995706627205899</v>
      </c>
      <c r="AT13" s="16">
        <v>0.34609495078075198</v>
      </c>
      <c r="AU13" s="16">
        <v>0.39655236977013297</v>
      </c>
      <c r="AV13" s="16">
        <v>0.28506120482352199</v>
      </c>
      <c r="AW13" s="16"/>
      <c r="AX13" s="16">
        <v>0.41448737873075098</v>
      </c>
      <c r="AY13" s="16">
        <v>0.27703572822266598</v>
      </c>
      <c r="AZ13" s="16">
        <v>0.22205500400048001</v>
      </c>
      <c r="BA13" s="16">
        <v>0.274908874277001</v>
      </c>
      <c r="BB13" s="16">
        <v>0.33889435610754698</v>
      </c>
      <c r="BC13" s="16"/>
      <c r="BD13" s="16">
        <v>0.31248982313785501</v>
      </c>
      <c r="BE13" s="16">
        <v>0.30605005465353902</v>
      </c>
      <c r="BF13" s="16"/>
      <c r="BG13" s="16">
        <v>0.30388726773916303</v>
      </c>
      <c r="BH13" s="16">
        <v>0.31854689478091402</v>
      </c>
      <c r="BI13" s="16"/>
      <c r="BJ13" s="16">
        <v>0.32321819061942703</v>
      </c>
      <c r="BK13" s="16">
        <v>0.292894335253019</v>
      </c>
    </row>
    <row r="14" spans="2:63" x14ac:dyDescent="0.35">
      <c r="B14" s="17" t="s">
        <v>164</v>
      </c>
      <c r="C14" s="16">
        <v>4.7972107718021802E-2</v>
      </c>
      <c r="D14" s="16">
        <v>4.0505139258358101E-2</v>
      </c>
      <c r="E14" s="16">
        <v>5.36899301167603E-2</v>
      </c>
      <c r="F14" s="16"/>
      <c r="G14" s="16">
        <v>8.8860579860864305E-2</v>
      </c>
      <c r="H14" s="16">
        <v>2.8158975796366802E-2</v>
      </c>
      <c r="I14" s="16">
        <v>4.8008137790009897E-2</v>
      </c>
      <c r="J14" s="16"/>
      <c r="K14" s="16">
        <v>3.2073376101841397E-2</v>
      </c>
      <c r="L14" s="16">
        <v>9.3507955334164606E-3</v>
      </c>
      <c r="M14" s="16">
        <v>6.3357329003826499E-2</v>
      </c>
      <c r="N14" s="16">
        <v>6.8252412573856405E-2</v>
      </c>
      <c r="O14" s="16"/>
      <c r="P14" s="16">
        <v>6.1215719611392397E-2</v>
      </c>
      <c r="Q14" s="16">
        <v>5.7180918850595598E-2</v>
      </c>
      <c r="R14" s="16">
        <v>4.3586711779514398E-2</v>
      </c>
      <c r="S14" s="16">
        <v>3.2168107202364897E-2</v>
      </c>
      <c r="T14" s="16"/>
      <c r="U14" s="16">
        <v>5.7743304917829801E-2</v>
      </c>
      <c r="V14" s="16">
        <v>3.4293682453625698E-2</v>
      </c>
      <c r="W14" s="16">
        <v>4.0443056066353997E-2</v>
      </c>
      <c r="X14" s="16">
        <v>3.5711180604351599E-2</v>
      </c>
      <c r="Y14" s="16">
        <v>0</v>
      </c>
      <c r="Z14" s="16"/>
      <c r="AA14" s="16">
        <v>2.65730481783573E-2</v>
      </c>
      <c r="AB14" s="16">
        <v>5.2528057107685898E-2</v>
      </c>
      <c r="AC14" s="16"/>
      <c r="AD14" s="16">
        <v>3.5616918866604598E-2</v>
      </c>
      <c r="AE14" s="16">
        <v>5.0940653060205003E-2</v>
      </c>
      <c r="AF14" s="16"/>
      <c r="AG14" s="16">
        <v>3.9928055671826501E-2</v>
      </c>
      <c r="AH14" s="16">
        <v>3.0322038704229001E-2</v>
      </c>
      <c r="AI14" s="16">
        <v>1.01097793551535E-2</v>
      </c>
      <c r="AJ14" s="16">
        <v>2.82178911707337E-2</v>
      </c>
      <c r="AK14" s="16">
        <v>7.6286563782346994E-2</v>
      </c>
      <c r="AL14" s="16">
        <v>3.5651554841356202E-2</v>
      </c>
      <c r="AM14" s="16">
        <v>0</v>
      </c>
      <c r="AN14" s="16">
        <v>4.3980880634632798E-2</v>
      </c>
      <c r="AO14" s="16">
        <v>0</v>
      </c>
      <c r="AP14" s="16"/>
      <c r="AQ14" s="16">
        <v>5.3618148531751397E-2</v>
      </c>
      <c r="AR14" s="16">
        <v>2.70956470357352E-2</v>
      </c>
      <c r="AS14" s="16">
        <v>0</v>
      </c>
      <c r="AT14" s="16">
        <v>3.97046781445708E-2</v>
      </c>
      <c r="AU14" s="16">
        <v>4.1985272999779701E-2</v>
      </c>
      <c r="AV14" s="16">
        <v>7.2343412596527101E-2</v>
      </c>
      <c r="AW14" s="16"/>
      <c r="AX14" s="16">
        <v>4.9242466136070903E-2</v>
      </c>
      <c r="AY14" s="16">
        <v>5.1654699510657001E-2</v>
      </c>
      <c r="AZ14" s="16">
        <v>6.7974536483468004E-2</v>
      </c>
      <c r="BA14" s="16">
        <v>1.3758524403667099E-2</v>
      </c>
      <c r="BB14" s="16">
        <v>5.9736984370464097E-2</v>
      </c>
      <c r="BC14" s="16"/>
      <c r="BD14" s="16">
        <v>4.25835723253798E-2</v>
      </c>
      <c r="BE14" s="16">
        <v>5.3035239202276999E-2</v>
      </c>
      <c r="BF14" s="16"/>
      <c r="BG14" s="16">
        <v>4.5930036551973898E-2</v>
      </c>
      <c r="BH14" s="16">
        <v>5.01169615350055E-2</v>
      </c>
      <c r="BI14" s="16"/>
      <c r="BJ14" s="16">
        <v>3.2113732474881203E-2</v>
      </c>
      <c r="BK14" s="16">
        <v>6.1316235005367002E-2</v>
      </c>
    </row>
    <row r="15" spans="2:63" x14ac:dyDescent="0.35">
      <c r="B15" s="17" t="s">
        <v>327</v>
      </c>
      <c r="C15" s="19">
        <v>0.15868700944618</v>
      </c>
      <c r="D15" s="19">
        <v>0.19395133215694199</v>
      </c>
      <c r="E15" s="19">
        <v>0.124324877999409</v>
      </c>
      <c r="F15" s="19"/>
      <c r="G15" s="19">
        <v>0.204819233182996</v>
      </c>
      <c r="H15" s="19">
        <v>0.16511685721577399</v>
      </c>
      <c r="I15" s="19">
        <v>0.13617394769176799</v>
      </c>
      <c r="J15" s="19"/>
      <c r="K15" s="19">
        <v>0.13517762015308199</v>
      </c>
      <c r="L15" s="19">
        <v>0.12832515973613801</v>
      </c>
      <c r="M15" s="19">
        <v>0.17572229662115901</v>
      </c>
      <c r="N15" s="19">
        <v>0.174555759696609</v>
      </c>
      <c r="O15" s="19"/>
      <c r="P15" s="19">
        <v>0.14174165682393899</v>
      </c>
      <c r="Q15" s="19">
        <v>0.15155135622608801</v>
      </c>
      <c r="R15" s="19">
        <v>0.1769092555017</v>
      </c>
      <c r="S15" s="19">
        <v>0.16322557856050601</v>
      </c>
      <c r="T15" s="19"/>
      <c r="U15" s="19">
        <v>0.135310578070575</v>
      </c>
      <c r="V15" s="19">
        <v>0.15862240408671199</v>
      </c>
      <c r="W15" s="19">
        <v>0.17145283105311299</v>
      </c>
      <c r="X15" s="19">
        <v>0.26264028673339201</v>
      </c>
      <c r="Y15" s="19">
        <v>0.30580434644390198</v>
      </c>
      <c r="Z15" s="19"/>
      <c r="AA15" s="19">
        <v>0.15299475391084799</v>
      </c>
      <c r="AB15" s="19">
        <v>0.17250683153875199</v>
      </c>
      <c r="AC15" s="19"/>
      <c r="AD15" s="19">
        <v>0.14478103855854099</v>
      </c>
      <c r="AE15" s="19">
        <v>0.173217571785619</v>
      </c>
      <c r="AF15" s="19"/>
      <c r="AG15" s="19">
        <v>0.126139645907515</v>
      </c>
      <c r="AH15" s="19">
        <v>0.16529135432716799</v>
      </c>
      <c r="AI15" s="19">
        <v>0.15773453748090199</v>
      </c>
      <c r="AJ15" s="19">
        <v>0.221687312387775</v>
      </c>
      <c r="AK15" s="19">
        <v>0.19032551486141999</v>
      </c>
      <c r="AL15" s="19">
        <v>0.14479441627393499</v>
      </c>
      <c r="AM15" s="19">
        <v>0.12859531995015999</v>
      </c>
      <c r="AN15" s="19">
        <v>9.2254009217144994E-2</v>
      </c>
      <c r="AO15" s="19">
        <v>0.31659066330119101</v>
      </c>
      <c r="AP15" s="19"/>
      <c r="AQ15" s="19">
        <v>0.154399488930129</v>
      </c>
      <c r="AR15" s="19">
        <v>0.172864306586554</v>
      </c>
      <c r="AS15" s="19">
        <v>0.26847360219334898</v>
      </c>
      <c r="AT15" s="19">
        <v>0.197549822407102</v>
      </c>
      <c r="AU15" s="19">
        <v>0.14627267015413101</v>
      </c>
      <c r="AV15" s="19">
        <v>8.6250480327514797E-2</v>
      </c>
      <c r="AW15" s="19"/>
      <c r="AX15" s="19">
        <v>0.12761882247540501</v>
      </c>
      <c r="AY15" s="19">
        <v>0.19732912477879999</v>
      </c>
      <c r="AZ15" s="19">
        <v>0.21647124097374501</v>
      </c>
      <c r="BA15" s="19">
        <v>0.11521781895196199</v>
      </c>
      <c r="BB15" s="19">
        <v>0.11170176899435399</v>
      </c>
      <c r="BC15" s="19"/>
      <c r="BD15" s="19">
        <v>0.14877021515670799</v>
      </c>
      <c r="BE15" s="19">
        <v>0.17874036476753799</v>
      </c>
      <c r="BF15" s="19"/>
      <c r="BG15" s="19">
        <v>0.159739526408197</v>
      </c>
      <c r="BH15" s="19">
        <v>0.15862170576356599</v>
      </c>
      <c r="BI15" s="19"/>
      <c r="BJ15" s="19">
        <v>0.15366817921555401</v>
      </c>
      <c r="BK15" s="19">
        <v>0.17083942598093799</v>
      </c>
    </row>
    <row r="16" spans="2:63" x14ac:dyDescent="0.35">
      <c r="B16" s="17" t="s">
        <v>328</v>
      </c>
      <c r="C16" s="19">
        <v>0.57052870023226598</v>
      </c>
      <c r="D16" s="19">
        <v>0.54316564199093398</v>
      </c>
      <c r="E16" s="19">
        <v>0.59942536060539398</v>
      </c>
      <c r="F16" s="19"/>
      <c r="G16" s="19">
        <v>0.56353312218184703</v>
      </c>
      <c r="H16" s="19">
        <v>0.61210538516148105</v>
      </c>
      <c r="I16" s="19">
        <v>0.540601116922654</v>
      </c>
      <c r="J16" s="19"/>
      <c r="K16" s="19">
        <v>0.56630749674289105</v>
      </c>
      <c r="L16" s="19">
        <v>0.61359196836680197</v>
      </c>
      <c r="M16" s="19">
        <v>0.55189956395223305</v>
      </c>
      <c r="N16" s="19">
        <v>0.56593663999926502</v>
      </c>
      <c r="O16" s="19"/>
      <c r="P16" s="19">
        <v>0.54378099559549098</v>
      </c>
      <c r="Q16" s="19">
        <v>0.62907710153479401</v>
      </c>
      <c r="R16" s="19">
        <v>0.59406629394164101</v>
      </c>
      <c r="S16" s="19">
        <v>0.54283809540432304</v>
      </c>
      <c r="T16" s="19"/>
      <c r="U16" s="19">
        <v>0.59609123255503704</v>
      </c>
      <c r="V16" s="19">
        <v>0.57037726518674203</v>
      </c>
      <c r="W16" s="19">
        <v>0.54265211086699106</v>
      </c>
      <c r="X16" s="19">
        <v>0.44662044918861399</v>
      </c>
      <c r="Y16" s="19">
        <v>0.44582665951484601</v>
      </c>
      <c r="Z16" s="19"/>
      <c r="AA16" s="19">
        <v>0.58820072584265803</v>
      </c>
      <c r="AB16" s="19">
        <v>0.57787739507709002</v>
      </c>
      <c r="AC16" s="19"/>
      <c r="AD16" s="19">
        <v>0.58081369651458303</v>
      </c>
      <c r="AE16" s="19">
        <v>0.59231056733399301</v>
      </c>
      <c r="AF16" s="19"/>
      <c r="AG16" s="19">
        <v>0.59009313407976005</v>
      </c>
      <c r="AH16" s="19">
        <v>0.59793975162396895</v>
      </c>
      <c r="AI16" s="19">
        <v>0.61861654620653606</v>
      </c>
      <c r="AJ16" s="19">
        <v>0.51082575896540405</v>
      </c>
      <c r="AK16" s="19">
        <v>0.53952034622117695</v>
      </c>
      <c r="AL16" s="19">
        <v>0.60963740984677095</v>
      </c>
      <c r="AM16" s="19">
        <v>0.70176003045024704</v>
      </c>
      <c r="AN16" s="19">
        <v>0.69768865285040205</v>
      </c>
      <c r="AO16" s="19">
        <v>0</v>
      </c>
      <c r="AP16" s="19"/>
      <c r="AQ16" s="19">
        <v>0.56358517354843296</v>
      </c>
      <c r="AR16" s="19">
        <v>0.56014284846729401</v>
      </c>
      <c r="AS16" s="19">
        <v>0.66821315751144605</v>
      </c>
      <c r="AT16" s="19">
        <v>0.56380148925756501</v>
      </c>
      <c r="AU16" s="19">
        <v>0.62695152252631303</v>
      </c>
      <c r="AV16" s="19">
        <v>0.53669671206630098</v>
      </c>
      <c r="AW16" s="19"/>
      <c r="AX16" s="19">
        <v>0.63658156860606696</v>
      </c>
      <c r="AY16" s="19">
        <v>0.51286670190777095</v>
      </c>
      <c r="AZ16" s="19">
        <v>0.60443364490453999</v>
      </c>
      <c r="BA16" s="19">
        <v>0.60864107495144504</v>
      </c>
      <c r="BB16" s="19">
        <v>0.61854443377011004</v>
      </c>
      <c r="BC16" s="19"/>
      <c r="BD16" s="19">
        <v>0.58784417114875598</v>
      </c>
      <c r="BE16" s="19">
        <v>0.54149578012066701</v>
      </c>
      <c r="BF16" s="19"/>
      <c r="BG16" s="19">
        <v>0.56629052999306995</v>
      </c>
      <c r="BH16" s="19">
        <v>0.57197987499647396</v>
      </c>
      <c r="BI16" s="19"/>
      <c r="BJ16" s="19">
        <v>0.60504528181338102</v>
      </c>
      <c r="BK16" s="19">
        <v>0.52788525195545</v>
      </c>
    </row>
    <row r="17" spans="2:63" x14ac:dyDescent="0.35">
      <c r="B17" s="17" t="s">
        <v>96</v>
      </c>
      <c r="C17" s="20">
        <f>C15-C16</f>
        <v>-0.41184169078608601</v>
      </c>
      <c r="D17" s="20">
        <f t="shared" ref="D17:BK17" si="0">D15-D16</f>
        <v>-0.34921430983399199</v>
      </c>
      <c r="E17" s="20">
        <f t="shared" si="0"/>
        <v>-0.47510048260598498</v>
      </c>
      <c r="F17" s="20"/>
      <c r="G17" s="20">
        <f t="shared" si="0"/>
        <v>-0.35871388899885104</v>
      </c>
      <c r="H17" s="20">
        <f t="shared" si="0"/>
        <v>-0.44698852794570709</v>
      </c>
      <c r="I17" s="20">
        <f t="shared" si="0"/>
        <v>-0.40442716923088601</v>
      </c>
      <c r="J17" s="20"/>
      <c r="K17" s="20">
        <f t="shared" si="0"/>
        <v>-0.43112987658980906</v>
      </c>
      <c r="L17" s="20">
        <f t="shared" si="0"/>
        <v>-0.48526680863066396</v>
      </c>
      <c r="M17" s="20">
        <f t="shared" si="0"/>
        <v>-0.37617726733107404</v>
      </c>
      <c r="N17" s="20">
        <f t="shared" si="0"/>
        <v>-0.39138088030265605</v>
      </c>
      <c r="O17" s="20"/>
      <c r="P17" s="20">
        <f t="shared" si="0"/>
        <v>-0.40203933877155196</v>
      </c>
      <c r="Q17" s="20">
        <f t="shared" si="0"/>
        <v>-0.47752574530870601</v>
      </c>
      <c r="R17" s="20">
        <f t="shared" si="0"/>
        <v>-0.41715703843994101</v>
      </c>
      <c r="S17" s="20">
        <f t="shared" si="0"/>
        <v>-0.37961251684381703</v>
      </c>
      <c r="T17" s="20"/>
      <c r="U17" s="20">
        <f t="shared" si="0"/>
        <v>-0.46078065448446204</v>
      </c>
      <c r="V17" s="20">
        <f t="shared" si="0"/>
        <v>-0.41175486110003001</v>
      </c>
      <c r="W17" s="20">
        <f t="shared" si="0"/>
        <v>-0.37119927981387807</v>
      </c>
      <c r="X17" s="20">
        <f t="shared" si="0"/>
        <v>-0.18398016245522197</v>
      </c>
      <c r="Y17" s="20">
        <f t="shared" si="0"/>
        <v>-0.14002231307094404</v>
      </c>
      <c r="Z17" s="20"/>
      <c r="AA17" s="20">
        <f t="shared" si="0"/>
        <v>-0.43520597193181004</v>
      </c>
      <c r="AB17" s="20">
        <f t="shared" si="0"/>
        <v>-0.405370563538338</v>
      </c>
      <c r="AC17" s="20"/>
      <c r="AD17" s="20">
        <f t="shared" si="0"/>
        <v>-0.43603265795604207</v>
      </c>
      <c r="AE17" s="20">
        <f t="shared" si="0"/>
        <v>-0.41909299554837398</v>
      </c>
      <c r="AF17" s="20"/>
      <c r="AG17" s="20">
        <f t="shared" si="0"/>
        <v>-0.46395348817224502</v>
      </c>
      <c r="AH17" s="20">
        <f t="shared" si="0"/>
        <v>-0.43264839729680094</v>
      </c>
      <c r="AI17" s="20">
        <f t="shared" si="0"/>
        <v>-0.46088200872563406</v>
      </c>
      <c r="AJ17" s="20">
        <f t="shared" si="0"/>
        <v>-0.28913844657762905</v>
      </c>
      <c r="AK17" s="20">
        <f t="shared" si="0"/>
        <v>-0.34919483135975693</v>
      </c>
      <c r="AL17" s="20">
        <f t="shared" si="0"/>
        <v>-0.46484299357283598</v>
      </c>
      <c r="AM17" s="20">
        <f t="shared" si="0"/>
        <v>-0.57316471050008699</v>
      </c>
      <c r="AN17" s="20">
        <f t="shared" si="0"/>
        <v>-0.60543464363325705</v>
      </c>
      <c r="AO17" s="20">
        <f t="shared" si="0"/>
        <v>0.31659066330119101</v>
      </c>
      <c r="AP17" s="20"/>
      <c r="AQ17" s="20">
        <f t="shared" si="0"/>
        <v>-0.40918568461830396</v>
      </c>
      <c r="AR17" s="20">
        <f t="shared" si="0"/>
        <v>-0.38727854188074001</v>
      </c>
      <c r="AS17" s="20">
        <f t="shared" si="0"/>
        <v>-0.39973955531809707</v>
      </c>
      <c r="AT17" s="20">
        <f t="shared" si="0"/>
        <v>-0.36625166685046301</v>
      </c>
      <c r="AU17" s="20">
        <f t="shared" si="0"/>
        <v>-0.480678852372182</v>
      </c>
      <c r="AV17" s="20">
        <f t="shared" si="0"/>
        <v>-0.45044623173878617</v>
      </c>
      <c r="AW17" s="20"/>
      <c r="AX17" s="20">
        <f t="shared" si="0"/>
        <v>-0.50896274613066195</v>
      </c>
      <c r="AY17" s="20">
        <f t="shared" si="0"/>
        <v>-0.31553757712897096</v>
      </c>
      <c r="AZ17" s="20">
        <f t="shared" si="0"/>
        <v>-0.38796240393079495</v>
      </c>
      <c r="BA17" s="20">
        <f t="shared" si="0"/>
        <v>-0.49342325599948306</v>
      </c>
      <c r="BB17" s="20">
        <f t="shared" si="0"/>
        <v>-0.50684266477575601</v>
      </c>
      <c r="BC17" s="20"/>
      <c r="BD17" s="20">
        <f t="shared" si="0"/>
        <v>-0.43907395599204802</v>
      </c>
      <c r="BE17" s="20">
        <f t="shared" si="0"/>
        <v>-0.36275541535312905</v>
      </c>
      <c r="BF17" s="20"/>
      <c r="BG17" s="20">
        <f t="shared" si="0"/>
        <v>-0.40655100358487295</v>
      </c>
      <c r="BH17" s="20">
        <f t="shared" si="0"/>
        <v>-0.41335816923290797</v>
      </c>
      <c r="BI17" s="20"/>
      <c r="BJ17" s="20">
        <f t="shared" si="0"/>
        <v>-0.45137710259782704</v>
      </c>
      <c r="BK17" s="20">
        <f t="shared" si="0"/>
        <v>-0.35704582597451201</v>
      </c>
    </row>
    <row r="18" spans="2:63" x14ac:dyDescent="0.35">
      <c r="B18" s="15"/>
    </row>
    <row r="19" spans="2:63" x14ac:dyDescent="0.35">
      <c r="B19" t="s">
        <v>87</v>
      </c>
    </row>
    <row r="20" spans="2:63" x14ac:dyDescent="0.35">
      <c r="B20" t="s">
        <v>88</v>
      </c>
    </row>
    <row r="22" spans="2:63" x14ac:dyDescent="0.35">
      <c r="B22" s="8" t="str">
        <f>HYPERLINK("#'Contents'!A1", "Return to Contents")</f>
        <v>Return to Contents</v>
      </c>
    </row>
  </sheetData>
  <mergeCells count="14">
    <mergeCell ref="BD5:BE5"/>
    <mergeCell ref="BG5:BH5"/>
    <mergeCell ref="BJ5:BK5"/>
    <mergeCell ref="D2:AZ2"/>
    <mergeCell ref="AA5:AB5"/>
    <mergeCell ref="AD5:AE5"/>
    <mergeCell ref="AG5:AO5"/>
    <mergeCell ref="AQ5:AV5"/>
    <mergeCell ref="AX5:BB5"/>
    <mergeCell ref="D5:E5"/>
    <mergeCell ref="G5:I5"/>
    <mergeCell ref="K5:N5"/>
    <mergeCell ref="P5:S5"/>
    <mergeCell ref="U5:Y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112</vt:i4>
      </vt:variant>
    </vt:vector>
  </HeadingPairs>
  <TitlesOfParts>
    <vt:vector size="112" baseType="lpstr">
      <vt:lpstr>Cover Sheet</vt:lpstr>
      <vt:lpstr>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BenMurphy</dc:creator>
  <cp:lastModifiedBy>Benjamin Murphy</cp:lastModifiedBy>
  <dcterms:created xsi:type="dcterms:W3CDTF">2022-10-19T16:15:25Z</dcterms:created>
  <dcterms:modified xsi:type="dcterms:W3CDTF">2022-11-18T11:30:59Z</dcterms:modified>
</cp:coreProperties>
</file>